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num_factura</t>
        </is>
      </c>
      <c r="B1" t="inlineStr">
        <is>
          <t>Nombre de la tienda</t>
        </is>
      </c>
      <c r="C1" t="inlineStr">
        <is>
          <t>Nombre de pila del cliente/a</t>
        </is>
      </c>
      <c r="D1" t="inlineStr">
        <is>
          <t>Nombre fiscal</t>
        </is>
      </c>
      <c r="E1" t="inlineStr">
        <is>
          <t>NIF/CIF</t>
        </is>
      </c>
      <c r="F1" t="inlineStr">
        <is>
          <t>Dirección de envío</t>
        </is>
      </c>
      <c r="G1" t="inlineStr">
        <is>
          <t>Código Postal</t>
        </is>
      </c>
      <c r="H1" t="inlineStr">
        <is>
          <t>Ciudad</t>
        </is>
      </c>
      <c r="I1" t="inlineStr">
        <is>
          <t>La dirección de facturación es la misma que la de envío?</t>
        </is>
      </c>
      <c r="J1" t="inlineStr">
        <is>
          <t>Dirección de facturación</t>
        </is>
      </c>
      <c r="K1" t="inlineStr">
        <is>
          <t>Email</t>
        </is>
      </c>
      <c r="L1" t="inlineStr">
        <is>
          <t>Móvil</t>
        </is>
      </c>
      <c r="M1" t="inlineStr">
        <is>
          <t>Recargo de Equivalencia</t>
        </is>
      </c>
      <c r="N1" t="inlineStr">
        <is>
          <t>Número de cajas lavanda</t>
        </is>
      </c>
      <c r="O1" t="inlineStr">
        <is>
          <t>Número de cajas natural</t>
        </is>
      </c>
      <c r="P1" t="inlineStr">
        <is>
          <t>Número de cajas floral</t>
        </is>
      </c>
      <c r="Q1" t="inlineStr">
        <is>
          <t>Friegasuelos</t>
        </is>
      </c>
      <c r="R1" t="inlineStr">
        <is>
          <t>Oferta</t>
        </is>
      </c>
      <c r="S1" t="inlineStr">
        <is>
          <t>Nombre del comercial</t>
        </is>
      </c>
      <c r="T1" t="inlineStr">
        <is>
          <t>se</t>
        </is>
      </c>
      <c r="U1" t="inlineStr">
        <is>
          <t>Submitted At</t>
        </is>
      </c>
      <c r="V1" t="inlineStr">
        <is>
          <t>Token</t>
        </is>
      </c>
      <c r="W1" t="inlineStr">
        <is>
          <t>Document Link</t>
        </is>
      </c>
      <c r="X1" t="inlineStr">
        <is>
          <t>Importe Nat</t>
        </is>
      </c>
      <c r="Y1" t="inlineStr">
        <is>
          <t>Importe Lav</t>
        </is>
      </c>
      <c r="Z1" t="inlineStr">
        <is>
          <t>Importe FL</t>
        </is>
      </c>
      <c r="AA1" t="inlineStr">
        <is>
          <t>Importe FS</t>
        </is>
      </c>
      <c r="AB1" t="inlineStr">
        <is>
          <t>Subtotal</t>
        </is>
      </c>
      <c r="AC1" t="inlineStr">
        <is>
          <t>IVA</t>
        </is>
      </c>
      <c r="AD1" t="inlineStr">
        <is>
          <t>Recargo</t>
        </is>
      </c>
      <c r="AE1" t="inlineStr">
        <is>
          <t>Total</t>
        </is>
      </c>
      <c r="AF1" t="inlineStr">
        <is>
          <t>Cantidad Nat</t>
        </is>
      </c>
      <c r="AG1" t="inlineStr">
        <is>
          <t>Cantidad Lav</t>
        </is>
      </c>
      <c r="AH1" t="inlineStr">
        <is>
          <t>Cantidad FL</t>
        </is>
      </c>
      <c r="AI1" t="inlineStr">
        <is>
          <t>Precio caja</t>
        </is>
      </c>
      <c r="AJ1" t="inlineStr">
        <is>
          <t>IBAN/Transfer</t>
        </is>
      </c>
      <c r="AK1" t="inlineStr">
        <is>
          <t>Precio Suelos</t>
        </is>
      </c>
    </row>
    <row r="2">
      <c r="B2" t="inlineStr">
        <is>
          <t>Test test</t>
        </is>
      </c>
      <c r="C2" t="inlineStr">
        <is>
          <t>luzi</t>
        </is>
      </c>
      <c r="D2" t="inlineStr">
        <is>
          <t>as</t>
        </is>
      </c>
      <c r="E2" t="n">
        <v>99999999</v>
      </c>
      <c r="F2" t="inlineStr">
        <is>
          <t>nanana</t>
        </is>
      </c>
      <c r="G2" t="n">
        <v>8358</v>
      </c>
      <c r="H2" t="inlineStr">
        <is>
          <t>arenys munt</t>
        </is>
      </c>
      <c r="I2" t="n">
        <v>1</v>
      </c>
      <c r="J2" t="n">
        <v>0</v>
      </c>
      <c r="K2" t="inlineStr">
        <is>
          <t>lluiw@lluis.com</t>
        </is>
      </c>
      <c r="L2">
        <f>+34666666666</f>
        <v/>
      </c>
      <c r="M2" t="n">
        <v>1</v>
      </c>
      <c r="N2" t="n">
        <v>10</v>
      </c>
      <c r="O2" t="n">
        <v>9</v>
      </c>
      <c r="P2" t="n">
        <v>0</v>
      </c>
      <c r="Q2" t="n">
        <v>0</v>
      </c>
      <c r="R2" t="inlineStr">
        <is>
          <t>Ninguna</t>
        </is>
      </c>
      <c r="S2" t="inlineStr">
        <is>
          <t>jose</t>
        </is>
      </c>
      <c r="T2" t="n">
        <v>1</v>
      </c>
      <c r="U2" s="1" t="n">
        <v>44396.69818287037</v>
      </c>
      <c r="V2" t="inlineStr">
        <is>
          <t>vwdrlvp0kv1t68qryyvwdrlvz11mbjwj</t>
        </is>
      </c>
      <c r="X2" t="inlineStr">
        <is>
          <t>62,19</t>
        </is>
      </c>
      <c r="Y2" t="inlineStr">
        <is>
          <t>69,1</t>
        </is>
      </c>
      <c r="Z2" t="n">
        <v>0</v>
      </c>
      <c r="AA2" t="n">
        <v>0</v>
      </c>
      <c r="AB2" t="inlineStr">
        <is>
          <t>131,29</t>
        </is>
      </c>
      <c r="AC2" t="inlineStr">
        <is>
          <t>27,57</t>
        </is>
      </c>
      <c r="AD2" t="inlineStr">
        <is>
          <t>6,83</t>
        </is>
      </c>
      <c r="AE2" t="inlineStr">
        <is>
          <t>165,69</t>
        </is>
      </c>
      <c r="AF2" t="n">
        <v>9</v>
      </c>
      <c r="AG2" t="n">
        <v>10</v>
      </c>
      <c r="AI2" t="inlineStr">
        <is>
          <t>6,91</t>
        </is>
      </c>
      <c r="AJ2" t="n">
        <v>0</v>
      </c>
      <c r="AK2" t="inlineStr">
        <is>
          <t>4,5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B6" t="inlineStr">
        <is>
          <t>The Great test</t>
        </is>
      </c>
      <c r="C6" t="inlineStr">
        <is>
          <t>Testiman</t>
        </is>
      </c>
      <c r="D6" t="inlineStr">
        <is>
          <t>ASKFH</t>
        </is>
      </c>
      <c r="E6" t="n">
        <v>9999999</v>
      </c>
      <c r="F6" t="inlineStr">
        <is>
          <t>Calle envio 3</t>
        </is>
      </c>
      <c r="G6" t="n">
        <v>8358</v>
      </c>
      <c r="H6" t="inlineStr">
        <is>
          <t>Arenys de munt</t>
        </is>
      </c>
      <c r="I6" t="n">
        <v>1</v>
      </c>
      <c r="J6" t="n">
        <v>0</v>
      </c>
      <c r="K6" t="inlineStr">
        <is>
          <t>luziusfly@gmail.com</t>
        </is>
      </c>
      <c r="L6">
        <f>+34684239397</f>
        <v/>
      </c>
      <c r="M6" t="n">
        <v>1</v>
      </c>
      <c r="N6" t="n">
        <v>10</v>
      </c>
      <c r="O6" t="n">
        <v>10</v>
      </c>
      <c r="P6" t="n">
        <v>0</v>
      </c>
      <c r="Q6" t="n">
        <v>0</v>
      </c>
      <c r="R6" t="inlineStr">
        <is>
          <t>Implantación (20 +2)</t>
        </is>
      </c>
      <c r="S6" t="inlineStr">
        <is>
          <t>Antonio</t>
        </is>
      </c>
      <c r="T6" t="b">
        <v>1</v>
      </c>
      <c r="U6" s="1" t="n">
        <v>44398.62188657407</v>
      </c>
      <c r="V6" t="inlineStr">
        <is>
          <t>rsxa3pfdwgacwg9jdgrsx8w4263puqrw</t>
        </is>
      </c>
      <c r="X6" t="inlineStr">
        <is>
          <t>69,10</t>
        </is>
      </c>
      <c r="Y6" t="inlineStr">
        <is>
          <t>69,1</t>
        </is>
      </c>
      <c r="Z6" t="n">
        <v>0</v>
      </c>
      <c r="AA6" t="n">
        <v>0</v>
      </c>
      <c r="AB6" t="inlineStr">
        <is>
          <t>138,20</t>
        </is>
      </c>
      <c r="AC6" t="inlineStr">
        <is>
          <t>29,02</t>
        </is>
      </c>
      <c r="AD6" t="inlineStr">
        <is>
          <t>7,19</t>
        </is>
      </c>
      <c r="AE6" t="inlineStr">
        <is>
          <t>174,41</t>
        </is>
      </c>
      <c r="AF6" t="inlineStr">
        <is>
          <t>10+1</t>
        </is>
      </c>
      <c r="AG6" t="inlineStr">
        <is>
          <t>10+1</t>
        </is>
      </c>
      <c r="AI6" t="inlineStr">
        <is>
          <t>6,91</t>
        </is>
      </c>
      <c r="AJ6" t="n">
        <v>0</v>
      </c>
      <c r="AK6" t="inlineStr">
        <is>
          <t>4,5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n">
        <v>38</v>
      </c>
      <c r="B10" t="inlineStr">
        <is>
          <t>YeBio</t>
        </is>
      </c>
      <c r="C10" t="inlineStr">
        <is>
          <t>Marta</t>
        </is>
      </c>
      <c r="D10" t="inlineStr">
        <is>
          <t>Juan Miguel Vera Guerri</t>
        </is>
      </c>
      <c r="E10" t="inlineStr">
        <is>
          <t>76958029Y</t>
        </is>
      </c>
      <c r="F10" t="inlineStr">
        <is>
          <t>C/ Luis Armiñán 26</t>
        </is>
      </c>
      <c r="G10" t="n">
        <v>33520</v>
      </c>
      <c r="H10" t="inlineStr">
        <is>
          <t>Nava</t>
        </is>
      </c>
      <c r="I10" t="n">
        <v>1</v>
      </c>
      <c r="J10" t="n">
        <v>0</v>
      </c>
      <c r="K10" t="inlineStr">
        <is>
          <t>info@yebio.es</t>
        </is>
      </c>
      <c r="L10" t="n">
        <v>0</v>
      </c>
      <c r="M10" t="n">
        <v>1</v>
      </c>
      <c r="N10" t="n">
        <v>15</v>
      </c>
      <c r="O10" t="n">
        <v>15</v>
      </c>
      <c r="P10" t="n">
        <v>0</v>
      </c>
      <c r="Q10" t="n">
        <v>0</v>
      </c>
      <c r="R10" t="inlineStr">
        <is>
          <t>Ninguna</t>
        </is>
      </c>
      <c r="S10" t="n">
        <v>0</v>
      </c>
      <c r="T10" t="n">
        <v>0</v>
      </c>
      <c r="U10" t="inlineStr">
        <is>
          <t>27/03/2024</t>
        </is>
      </c>
      <c r="V10" t="inlineStr">
        <is>
          <t>https://docs.google.com/open?id=15J1sOm-Ts-b4PgpCIJkRk4DUBs6bswlkUrW0BZ3b4ow</t>
        </is>
      </c>
      <c r="W10" t="inlineStr">
        <is>
          <t>https://docs.google.com/open?id=1kE2R8QSRJ96wAIKJ4iRqV1_KquworWUd1L_9eO9GPzU</t>
        </is>
      </c>
      <c r="X10" t="inlineStr">
        <is>
          <t>97,50</t>
        </is>
      </c>
      <c r="Y10" t="inlineStr">
        <is>
          <t>97,5</t>
        </is>
      </c>
      <c r="Z10" t="n">
        <v>0</v>
      </c>
      <c r="AA10" t="n">
        <v>0</v>
      </c>
      <c r="AB10" t="inlineStr">
        <is>
          <t>195,00</t>
        </is>
      </c>
      <c r="AC10" t="inlineStr">
        <is>
          <t>40,95</t>
        </is>
      </c>
      <c r="AD10" t="inlineStr">
        <is>
          <t>10,14</t>
        </is>
      </c>
      <c r="AE10" t="inlineStr">
        <is>
          <t>246,09</t>
        </is>
      </c>
      <c r="AF10" t="n">
        <v>15</v>
      </c>
      <c r="AG10" t="n">
        <v>15</v>
      </c>
      <c r="AI10" t="inlineStr">
        <is>
          <t>6,5</t>
        </is>
      </c>
      <c r="AJ10" t="n">
        <v>0</v>
      </c>
      <c r="AK10" t="inlineStr">
        <is>
          <t>4,5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41</v>
      </c>
      <c r="B14" t="inlineStr">
        <is>
          <t>Mind The Trash Consulting Lda</t>
        </is>
      </c>
      <c r="C14" t="inlineStr">
        <is>
          <t>Geral</t>
        </is>
      </c>
      <c r="D14" t="inlineStr">
        <is>
          <t>Mind The Trash Consulting Lda</t>
        </is>
      </c>
      <c r="E14" t="n">
        <v>524487178</v>
      </c>
      <c r="F14" t="inlineStr">
        <is>
          <t>Rua de São Paulo nº254 1ºandar, 1200-430 Lisboa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https://docs.google.com/open?id=1QAam1HR99-wRuQ0e8S0vD4PjNOuZPlFWMWwd-j4zNIo</t>
        </is>
      </c>
      <c r="W14" t="inlineStr">
        <is>
          <t>https://docs.google.com/open?id=1HVVQb9bqt9C2B-QqEutQ__lqBoraQ4P4ST-DvFtY1bo</t>
        </is>
      </c>
      <c r="X14" t="inlineStr">
        <is>
          <t>0,00</t>
        </is>
      </c>
      <c r="Y14" t="n">
        <v>0</v>
      </c>
      <c r="Z14" t="n">
        <v>0</v>
      </c>
      <c r="AA14" t="n">
        <v>0</v>
      </c>
      <c r="AB14" t="inlineStr">
        <is>
          <t>0,00</t>
        </is>
      </c>
      <c r="AC14" t="inlineStr">
        <is>
          <t>0,00</t>
        </is>
      </c>
      <c r="AD14" t="inlineStr">
        <is>
          <t>0,00</t>
        </is>
      </c>
      <c r="AE14" t="inlineStr">
        <is>
          <t>0,00</t>
        </is>
      </c>
      <c r="AF14" t="n">
        <v>0</v>
      </c>
      <c r="AG14" t="n">
        <v>0</v>
      </c>
      <c r="AI14" t="inlineStr">
        <is>
          <t>6,5</t>
        </is>
      </c>
      <c r="AJ14" t="n">
        <v>0</v>
      </c>
      <c r="AK14" t="inlineStr">
        <is>
          <t>4,5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42</v>
      </c>
      <c r="B18" t="inlineStr">
        <is>
          <t>Ares Knits Deco Handmade</t>
        </is>
      </c>
      <c r="C18" t="inlineStr">
        <is>
          <t>Fátima Cordero Fernández</t>
        </is>
      </c>
      <c r="D18" t="inlineStr">
        <is>
          <t>Fátima Cordero Fernández</t>
        </is>
      </c>
      <c r="E18" t="inlineStr">
        <is>
          <t>47159395B</t>
        </is>
      </c>
      <c r="F18" t="inlineStr">
        <is>
          <t>C/Oriol Verges, N°1 Bjs B</t>
        </is>
      </c>
      <c r="G18" t="n">
        <v>8757</v>
      </c>
      <c r="H18" t="inlineStr">
        <is>
          <t>Corbera de Llobregat</t>
        </is>
      </c>
      <c r="I18" t="n">
        <v>1</v>
      </c>
      <c r="J18" t="n">
        <v>0</v>
      </c>
      <c r="K18" t="inlineStr">
        <is>
          <t>fatimacorderofdez@gmail.com</t>
        </is>
      </c>
      <c r="L18">
        <f>+34671053573</f>
        <v/>
      </c>
      <c r="M18" t="n">
        <v>0</v>
      </c>
      <c r="N18" t="n">
        <v>10</v>
      </c>
      <c r="O18" t="n">
        <v>10</v>
      </c>
      <c r="P18" t="n">
        <v>0</v>
      </c>
      <c r="Q18" t="n">
        <v>0</v>
      </c>
      <c r="R18" t="n">
        <v>0</v>
      </c>
      <c r="S18" t="n">
        <v>0</v>
      </c>
      <c r="T18" t="b">
        <v>0</v>
      </c>
      <c r="U18" s="1" t="n">
        <v>44413.26450231481</v>
      </c>
      <c r="V18" t="inlineStr">
        <is>
          <t>laxpffs14yjnlelrpdhokhylfwkpopxb</t>
        </is>
      </c>
      <c r="W18" t="inlineStr">
        <is>
          <t>https://docs.google.com/open?id=1BfoFyq8vlLs3BLpO4fOQqUCQ-4pmf0iKtkHaJ0PeRY0</t>
        </is>
      </c>
      <c r="X18" t="inlineStr">
        <is>
          <t>65,00</t>
        </is>
      </c>
      <c r="Y18" t="n">
        <v>65</v>
      </c>
      <c r="Z18" t="n">
        <v>0</v>
      </c>
      <c r="AA18" t="n">
        <v>0</v>
      </c>
      <c r="AB18" t="inlineStr">
        <is>
          <t>130,00</t>
        </is>
      </c>
      <c r="AC18" t="inlineStr">
        <is>
          <t>27,30</t>
        </is>
      </c>
      <c r="AD18" t="inlineStr">
        <is>
          <t>0,00</t>
        </is>
      </c>
      <c r="AE18" t="inlineStr">
        <is>
          <t>157,30</t>
        </is>
      </c>
      <c r="AF18" t="n">
        <v>10</v>
      </c>
      <c r="AG18" t="n">
        <v>10</v>
      </c>
      <c r="AI18" t="inlineStr">
        <is>
          <t>6,5</t>
        </is>
      </c>
      <c r="AJ18" t="n">
        <v>0</v>
      </c>
      <c r="AK18" t="inlineStr">
        <is>
          <t>4,5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0</v>
      </c>
      <c r="B22" t="inlineStr">
        <is>
          <t>Herbolario Lotus</t>
        </is>
      </c>
      <c r="C22" t="inlineStr">
        <is>
          <t>MALGORZATA BLASZKO</t>
        </is>
      </c>
      <c r="D22" t="inlineStr">
        <is>
          <t>MALGORZATA BLASZKO</t>
        </is>
      </c>
      <c r="E22" t="inlineStr">
        <is>
          <t>X6040806V</t>
        </is>
      </c>
      <c r="F22" t="inlineStr">
        <is>
          <t>CALLE SOL 9</t>
        </is>
      </c>
      <c r="G22" t="n">
        <v>49800</v>
      </c>
      <c r="H22" t="inlineStr">
        <is>
          <t>Toro</t>
        </is>
      </c>
      <c r="I22" t="n">
        <v>1</v>
      </c>
      <c r="J22" t="n">
        <v>0</v>
      </c>
      <c r="K22" t="inlineStr">
        <is>
          <t>atusalud411@hotmail.com</t>
        </is>
      </c>
      <c r="L22">
        <f>+34671948779</f>
        <v/>
      </c>
      <c r="M22" t="n">
        <v>0</v>
      </c>
      <c r="N22" t="n">
        <v>10</v>
      </c>
      <c r="O22" t="n">
        <v>10</v>
      </c>
      <c r="P22" t="n">
        <v>0</v>
      </c>
      <c r="Q22" t="n">
        <v>0</v>
      </c>
      <c r="R22" t="inlineStr">
        <is>
          <t>Implantación (20 +2)</t>
        </is>
      </c>
      <c r="S22" t="inlineStr">
        <is>
          <t>Sector Eco Castilla León</t>
        </is>
      </c>
      <c r="T22" t="b">
        <v>1</v>
      </c>
      <c r="U22" s="1" t="n">
        <v>44418.2452662037</v>
      </c>
      <c r="V22" t="inlineStr">
        <is>
          <t>3i2v11l4tcehrrai6afj3i2b9rzpj0f8</t>
        </is>
      </c>
      <c r="W22" t="inlineStr">
        <is>
          <t>https://docs.google.com/open?id=1aqwT4JxnhYGjhoFt-hF6BbgO2BEdCfpHzh1QrMq8tj8</t>
        </is>
      </c>
      <c r="X22" t="inlineStr">
        <is>
          <t>69,10</t>
        </is>
      </c>
      <c r="Y22" t="inlineStr">
        <is>
          <t>69,1</t>
        </is>
      </c>
      <c r="Z22" t="n">
        <v>0</v>
      </c>
      <c r="AA22" t="n">
        <v>0</v>
      </c>
      <c r="AB22" t="inlineStr">
        <is>
          <t>138,20</t>
        </is>
      </c>
      <c r="AC22" t="inlineStr">
        <is>
          <t>29,02</t>
        </is>
      </c>
      <c r="AD22" t="inlineStr">
        <is>
          <t>0,00</t>
        </is>
      </c>
      <c r="AE22" t="inlineStr">
        <is>
          <t>167,22</t>
        </is>
      </c>
      <c r="AF22" t="inlineStr">
        <is>
          <t>10+1</t>
        </is>
      </c>
      <c r="AG22" t="inlineStr">
        <is>
          <t>10+1</t>
        </is>
      </c>
      <c r="AH22" t="inlineStr">
        <is>
          <t>#¿NOMBRE?</t>
        </is>
      </c>
      <c r="AI22" t="inlineStr">
        <is>
          <t>6,91</t>
        </is>
      </c>
      <c r="AJ22" t="n">
        <v>0</v>
      </c>
      <c r="AK22" t="inlineStr">
        <is>
          <t>4,5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n">
        <v>44</v>
      </c>
      <c r="B26" t="inlineStr">
        <is>
          <t>El Taller de los Duendes</t>
        </is>
      </c>
      <c r="C26" t="inlineStr">
        <is>
          <t>Rocío</t>
        </is>
      </c>
      <c r="D26" t="inlineStr">
        <is>
          <t>Rocío Alcalde Martín-Calero</t>
        </is>
      </c>
      <c r="E26" t="inlineStr">
        <is>
          <t>09295485N</t>
        </is>
      </c>
      <c r="F26" t="inlineStr">
        <is>
          <t>Avda. Miguel Delibes, 19A. Local</t>
        </is>
      </c>
      <c r="G26" t="n">
        <v>47008</v>
      </c>
      <c r="H26" t="inlineStr">
        <is>
          <t>Valladolid</t>
        </is>
      </c>
      <c r="I26" t="n">
        <v>1</v>
      </c>
      <c r="J26" t="n">
        <v>0</v>
      </c>
      <c r="K26" t="inlineStr">
        <is>
          <t>rocioelduende@gmail.com</t>
        </is>
      </c>
      <c r="L26">
        <f>+34629511465</f>
        <v/>
      </c>
      <c r="M26" t="n">
        <v>0</v>
      </c>
      <c r="N26" t="n">
        <v>2</v>
      </c>
      <c r="O26" t="n">
        <v>8</v>
      </c>
      <c r="P26" t="n">
        <v>0</v>
      </c>
      <c r="Q26" t="n">
        <v>0</v>
      </c>
      <c r="R26" t="inlineStr">
        <is>
          <t>Ninguna</t>
        </is>
      </c>
      <c r="S26" t="inlineStr">
        <is>
          <t>Sector Eco Castilla León</t>
        </is>
      </c>
      <c r="T26" t="b">
        <v>1</v>
      </c>
      <c r="U26" s="1" t="n">
        <v>44418.28881944445</v>
      </c>
      <c r="V26" t="inlineStr">
        <is>
          <t>6348ktwrvy3fmbwbxg634t2i7t8j1dwk</t>
        </is>
      </c>
      <c r="W26" t="inlineStr">
        <is>
          <t>https://docs.google.com/open?id=1WX2IjXqZBq7EtwR83JkMD_OXtDWLNBcA7tZyZ3vulwk</t>
        </is>
      </c>
      <c r="X26" t="inlineStr">
        <is>
          <t>55,28</t>
        </is>
      </c>
      <c r="Y26" t="inlineStr">
        <is>
          <t>13,82</t>
        </is>
      </c>
      <c r="Z26" t="n">
        <v>0</v>
      </c>
      <c r="AA26" t="n">
        <v>0</v>
      </c>
      <c r="AB26" t="inlineStr">
        <is>
          <t>69,10</t>
        </is>
      </c>
      <c r="AC26" t="inlineStr">
        <is>
          <t>14,51</t>
        </is>
      </c>
      <c r="AD26" t="inlineStr">
        <is>
          <t>0,00</t>
        </is>
      </c>
      <c r="AE26" t="inlineStr">
        <is>
          <t>83,61</t>
        </is>
      </c>
      <c r="AF26" t="n">
        <v>8</v>
      </c>
      <c r="AG26" t="n">
        <v>2</v>
      </c>
      <c r="AH26" t="inlineStr">
        <is>
          <t>#¿NOMBRE?</t>
        </is>
      </c>
      <c r="AI26" t="inlineStr">
        <is>
          <t>6,91</t>
        </is>
      </c>
      <c r="AJ26" t="n">
        <v>0</v>
      </c>
      <c r="AK26" t="inlineStr">
        <is>
          <t>4,5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n">
        <v>45</v>
      </c>
      <c r="B30" t="inlineStr">
        <is>
          <t>HERBOLARIO EL SOL</t>
        </is>
      </c>
      <c r="C30" t="inlineStr">
        <is>
          <t>María</t>
        </is>
      </c>
      <c r="D30" t="inlineStr">
        <is>
          <t>MARIA AGUIRRE LOPESINO</t>
        </is>
      </c>
      <c r="E30" t="inlineStr">
        <is>
          <t>05344304R</t>
        </is>
      </c>
      <c r="F30" t="inlineStr">
        <is>
          <t>PLAZA DEL PRADO 5</t>
        </is>
      </c>
      <c r="G30" t="n">
        <v>5400</v>
      </c>
      <c r="H30" t="inlineStr">
        <is>
          <t>Arenas de San Pedro</t>
        </is>
      </c>
      <c r="I30" t="n">
        <v>1</v>
      </c>
      <c r="J30" t="n">
        <v>0</v>
      </c>
      <c r="K30" t="inlineStr">
        <is>
          <t>AGUIRREMARIA@TELEFONICA.NET</t>
        </is>
      </c>
      <c r="L30">
        <f>+34651852284</f>
        <v/>
      </c>
      <c r="M30" t="n">
        <v>1</v>
      </c>
      <c r="N30" t="n">
        <v>10</v>
      </c>
      <c r="O30" t="n">
        <v>10</v>
      </c>
      <c r="P30" t="n">
        <v>0</v>
      </c>
      <c r="Q30" t="n">
        <v>0</v>
      </c>
      <c r="R30" t="inlineStr">
        <is>
          <t>Implantación (20 +2)</t>
        </is>
      </c>
      <c r="S30" t="inlineStr">
        <is>
          <t>Sector Eco Castilla León</t>
        </is>
      </c>
      <c r="T30" t="b">
        <v>1</v>
      </c>
      <c r="U30" s="1" t="n">
        <v>44418.29140046296</v>
      </c>
      <c r="V30" t="inlineStr">
        <is>
          <t>e6z35s45ocxriepayjnkjge6z35s4s42</t>
        </is>
      </c>
      <c r="W30" t="inlineStr">
        <is>
          <t>https://docs.google.com/open?id=13nseSKItz_ynHGAMPUfgqQBwt_B6Uf_3MUO7PpNrhWY</t>
        </is>
      </c>
      <c r="X30" t="inlineStr">
        <is>
          <t>69,10</t>
        </is>
      </c>
      <c r="Y30" t="inlineStr">
        <is>
          <t>69,1</t>
        </is>
      </c>
      <c r="Z30" t="n">
        <v>0</v>
      </c>
      <c r="AA30" t="n">
        <v>0</v>
      </c>
      <c r="AB30" t="inlineStr">
        <is>
          <t>138,20</t>
        </is>
      </c>
      <c r="AC30" t="inlineStr">
        <is>
          <t>29,02</t>
        </is>
      </c>
      <c r="AD30" t="inlineStr">
        <is>
          <t>7,19</t>
        </is>
      </c>
      <c r="AE30" t="inlineStr">
        <is>
          <t>174,41</t>
        </is>
      </c>
      <c r="AF30" t="inlineStr">
        <is>
          <t>10+1</t>
        </is>
      </c>
      <c r="AG30" t="inlineStr">
        <is>
          <t>10+1</t>
        </is>
      </c>
      <c r="AH30" t="inlineStr">
        <is>
          <t>#¿NOMBRE?</t>
        </is>
      </c>
      <c r="AI30" t="inlineStr">
        <is>
          <t>6,91</t>
        </is>
      </c>
      <c r="AJ30" t="n">
        <v>0</v>
      </c>
      <c r="AK30" t="inlineStr">
        <is>
          <t>4,5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46</v>
      </c>
      <c r="B34" t="inlineStr">
        <is>
          <t>Tienda Esotérica Dr José Gregorio Hernández</t>
        </is>
      </c>
      <c r="C34" t="inlineStr">
        <is>
          <t>Alexandrina María Días Bento</t>
        </is>
      </c>
      <c r="D34" t="inlineStr">
        <is>
          <t>Alexandrina María Días Bento</t>
        </is>
      </c>
      <c r="E34" t="inlineStr">
        <is>
          <t>Y0466612W</t>
        </is>
      </c>
      <c r="F34" t="inlineStr">
        <is>
          <t>Calle Puerto Pajares número 4 bajo dcha</t>
        </is>
      </c>
      <c r="G34" t="n">
        <v>33420</v>
      </c>
      <c r="H34" t="inlineStr">
        <is>
          <t>Lugones-Siero</t>
        </is>
      </c>
      <c r="I34" t="n">
        <v>1</v>
      </c>
      <c r="J34" t="n">
        <v>0</v>
      </c>
      <c r="K34" t="inlineStr">
        <is>
          <t>dinabento1@gmail.com</t>
        </is>
      </c>
      <c r="L34">
        <f>+34657273802</f>
        <v/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  <c r="S34" t="n">
        <v>0</v>
      </c>
      <c r="T34" t="b">
        <v>0</v>
      </c>
      <c r="U34" s="1" t="n">
        <v>44432.70423611111</v>
      </c>
      <c r="V34" t="inlineStr">
        <is>
          <t>u7bw9cfzeor4lhkim1u7bw9cf3duq9f2</t>
        </is>
      </c>
      <c r="W34" t="inlineStr">
        <is>
          <t>https://docs.google.com/open?id=18L86uAtjpkfbvBI3d6AlHgc8MLL1Ioch3uUEH1pTHyM</t>
        </is>
      </c>
      <c r="X34" t="inlineStr">
        <is>
          <t>130,00</t>
        </is>
      </c>
      <c r="Y34" t="n">
        <v>0</v>
      </c>
      <c r="Z34" t="n">
        <v>0</v>
      </c>
      <c r="AA34" t="n">
        <v>0</v>
      </c>
      <c r="AB34" t="inlineStr">
        <is>
          <t>130,00</t>
        </is>
      </c>
      <c r="AC34" t="inlineStr">
        <is>
          <t>27,30</t>
        </is>
      </c>
      <c r="AD34" t="inlineStr">
        <is>
          <t>0,00</t>
        </is>
      </c>
      <c r="AE34" t="inlineStr">
        <is>
          <t>157,30</t>
        </is>
      </c>
      <c r="AF34" t="n">
        <v>20</v>
      </c>
      <c r="AG34" t="n">
        <v>0</v>
      </c>
      <c r="AH34" t="inlineStr">
        <is>
          <t>#¿NOMBRE?</t>
        </is>
      </c>
      <c r="AI34" t="inlineStr">
        <is>
          <t>6,5</t>
        </is>
      </c>
      <c r="AJ34" t="n">
        <v>0</v>
      </c>
      <c r="AK34" t="inlineStr">
        <is>
          <t>4,5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47</v>
      </c>
      <c r="B38" t="inlineStr">
        <is>
          <t>Salazones Cabedo, C.B</t>
        </is>
      </c>
      <c r="C38" t="inlineStr">
        <is>
          <t>Ester Cabedo García</t>
        </is>
      </c>
      <c r="D38" t="inlineStr">
        <is>
          <t>Salazones Cabedo, C.B.</t>
        </is>
      </c>
      <c r="E38" t="inlineStr">
        <is>
          <t>E-12.752.648</t>
        </is>
      </c>
      <c r="F38" t="inlineStr">
        <is>
          <t>C/Ermita, 162</t>
        </is>
      </c>
      <c r="G38" t="n">
        <v>12540</v>
      </c>
      <c r="H38" t="inlineStr">
        <is>
          <t>Vila-real</t>
        </is>
      </c>
      <c r="I38" t="n">
        <v>1</v>
      </c>
      <c r="J38" t="n">
        <v>0</v>
      </c>
      <c r="K38" t="inlineStr">
        <is>
          <t>salazones_cabedo@hotmail.com</t>
        </is>
      </c>
      <c r="L38">
        <f>+34964528033</f>
        <v/>
      </c>
      <c r="M38" t="n">
        <v>1</v>
      </c>
      <c r="N38" t="n">
        <v>10</v>
      </c>
      <c r="O38" t="n">
        <v>10</v>
      </c>
      <c r="P38" t="n">
        <v>0</v>
      </c>
      <c r="Q38" t="n">
        <v>0</v>
      </c>
      <c r="R38" t="n">
        <v>0</v>
      </c>
      <c r="S38" t="n">
        <v>0</v>
      </c>
      <c r="T38" t="b">
        <v>0</v>
      </c>
      <c r="U38" s="1" t="n">
        <v>44432.86810185185</v>
      </c>
      <c r="V38" t="inlineStr">
        <is>
          <t>pgwqz0iz672lma72lpgwq0lnrr3jen1u</t>
        </is>
      </c>
      <c r="W38" t="inlineStr">
        <is>
          <t>https://docs.google.com/open?id=1tlzgXsNqTNSmoJ5HEoEnTcJM_N9prw6L_7H4Cf0UwD0</t>
        </is>
      </c>
      <c r="X38" t="inlineStr">
        <is>
          <t>65,00</t>
        </is>
      </c>
      <c r="Y38" t="n">
        <v>65</v>
      </c>
      <c r="Z38" t="n">
        <v>0</v>
      </c>
      <c r="AA38" t="n">
        <v>0</v>
      </c>
      <c r="AB38" t="inlineStr">
        <is>
          <t>130,00</t>
        </is>
      </c>
      <c r="AC38" t="inlineStr">
        <is>
          <t>27,30</t>
        </is>
      </c>
      <c r="AD38" t="inlineStr">
        <is>
          <t>6,76</t>
        </is>
      </c>
      <c r="AE38" t="inlineStr">
        <is>
          <t>164,06</t>
        </is>
      </c>
      <c r="AF38" t="n">
        <v>10</v>
      </c>
      <c r="AG38" t="n">
        <v>10</v>
      </c>
      <c r="AH38" t="inlineStr">
        <is>
          <t>#¿NOMBRE?</t>
        </is>
      </c>
      <c r="AI38" t="inlineStr">
        <is>
          <t>6,5</t>
        </is>
      </c>
      <c r="AJ38" t="n">
        <v>0</v>
      </c>
      <c r="AK38" t="inlineStr">
        <is>
          <t>4,5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n">
        <v>48</v>
      </c>
      <c r="B42" t="inlineStr">
        <is>
          <t>Semillas de Vida</t>
        </is>
      </c>
      <c r="C42" t="inlineStr">
        <is>
          <t>Marina</t>
        </is>
      </c>
      <c r="D42" t="inlineStr">
        <is>
          <t>Marina Isern Bauza</t>
        </is>
      </c>
      <c r="E42" t="inlineStr">
        <is>
          <t>43187436z</t>
        </is>
      </c>
      <c r="F42" t="inlineStr">
        <is>
          <t>Calle Son Servera 17</t>
        </is>
      </c>
      <c r="G42" t="n">
        <v>7530</v>
      </c>
      <c r="H42" t="inlineStr">
        <is>
          <t>Sant Llorenç de Cardassar</t>
        </is>
      </c>
      <c r="I42" t="n">
        <v>0</v>
      </c>
      <c r="J42" t="inlineStr">
        <is>
          <t>Calle Carrerillo, 43, 07530, Sant Llorenç des Cardassar.</t>
        </is>
      </c>
      <c r="K42" t="inlineStr">
        <is>
          <t>marina.ibauza@gmail.com</t>
        </is>
      </c>
      <c r="L42" t="n">
        <v>0</v>
      </c>
      <c r="M42" t="n">
        <v>1</v>
      </c>
      <c r="N42" t="n">
        <v>10</v>
      </c>
      <c r="O42" t="n">
        <v>10</v>
      </c>
      <c r="P42" t="n">
        <v>0</v>
      </c>
      <c r="Q42" t="n">
        <v>0</v>
      </c>
      <c r="R42" t="inlineStr">
        <is>
          <t>Ninguna</t>
        </is>
      </c>
      <c r="S42" t="n">
        <v>0</v>
      </c>
      <c r="T42" t="n">
        <v>0</v>
      </c>
      <c r="U42" t="inlineStr">
        <is>
          <t>27/03/2024</t>
        </is>
      </c>
      <c r="V42" t="inlineStr">
        <is>
          <t>https://docs.google.com/open?id=18Ql14fjztHak9SNOF0jR2m1z-tFv-TDIYTIh1Aj2uWE</t>
        </is>
      </c>
      <c r="W42" t="inlineStr">
        <is>
          <t>https://docs.google.com/open?id=14ttOLyEBqeqeLm641pFQg45Inh5jkgBWacJ7VN1pBpI</t>
        </is>
      </c>
      <c r="X42" t="inlineStr">
        <is>
          <t>65,00</t>
        </is>
      </c>
      <c r="Y42" t="n">
        <v>65</v>
      </c>
      <c r="Z42" t="n">
        <v>0</v>
      </c>
      <c r="AA42" t="n">
        <v>0</v>
      </c>
      <c r="AB42" t="inlineStr">
        <is>
          <t>130,00</t>
        </is>
      </c>
      <c r="AC42" t="inlineStr">
        <is>
          <t>27,30</t>
        </is>
      </c>
      <c r="AD42" t="inlineStr">
        <is>
          <t>6,76</t>
        </is>
      </c>
      <c r="AE42" t="inlineStr">
        <is>
          <t>164,06</t>
        </is>
      </c>
      <c r="AF42" t="n">
        <v>10</v>
      </c>
      <c r="AG42" t="n">
        <v>10</v>
      </c>
      <c r="AH42" t="inlineStr">
        <is>
          <t>#¿NOMBRE?</t>
        </is>
      </c>
      <c r="AI42" t="inlineStr">
        <is>
          <t>6,5</t>
        </is>
      </c>
      <c r="AJ42" t="n">
        <v>0</v>
      </c>
      <c r="AK42" t="inlineStr">
        <is>
          <t>4,5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n">
        <v>50</v>
      </c>
      <c r="B46" t="inlineStr">
        <is>
          <t>Néctar Shop</t>
        </is>
      </c>
      <c r="C46" t="inlineStr">
        <is>
          <t>Pilar</t>
        </is>
      </c>
      <c r="D46" t="inlineStr">
        <is>
          <t>Pilar de la Calle García</t>
        </is>
      </c>
      <c r="E46" t="inlineStr">
        <is>
          <t>07854159G</t>
        </is>
      </c>
      <c r="F46" t="inlineStr">
        <is>
          <t>Avd. de Mirat, 19</t>
        </is>
      </c>
      <c r="G46" t="inlineStr">
        <is>
          <t>37002 Salamanca</t>
        </is>
      </c>
      <c r="H46" t="inlineStr">
        <is>
          <t>Salamanca</t>
        </is>
      </c>
      <c r="I46" t="n">
        <v>1</v>
      </c>
      <c r="J46" t="n">
        <v>0</v>
      </c>
      <c r="K46" t="inlineStr">
        <is>
          <t>axanat@gmail.com</t>
        </is>
      </c>
      <c r="L46">
        <f>+34646084263</f>
        <v/>
      </c>
      <c r="M46" t="n">
        <v>1</v>
      </c>
      <c r="N46" t="n">
        <v>10</v>
      </c>
      <c r="O46" t="n">
        <v>0</v>
      </c>
      <c r="P46" t="n">
        <v>0</v>
      </c>
      <c r="Q46" t="n">
        <v>0</v>
      </c>
      <c r="R46" t="inlineStr">
        <is>
          <t>Ninguna</t>
        </is>
      </c>
      <c r="S46" t="inlineStr">
        <is>
          <t>Notas: 1) oferta portes gratis,  2) tfno fijo: 923211093,  3) F.pago: primer recibo a la vista /cuenta bancaria ES5321032200180035839180, 4) comercial: central SE</t>
        </is>
      </c>
      <c r="T46" t="b">
        <v>1</v>
      </c>
      <c r="U46" s="1" t="n">
        <v>44441.38969907408</v>
      </c>
      <c r="V46" t="inlineStr">
        <is>
          <t>bvrnwwzzjh7vef3w3jabvrnw7qgiatl5</t>
        </is>
      </c>
      <c r="W46" t="inlineStr">
        <is>
          <t>https://docs.google.com/open?id=1PFyZ0mTANUfi3lmFmeZs6-4fd67MtbYD3n4OwWK2xIE</t>
        </is>
      </c>
      <c r="X46" t="inlineStr">
        <is>
          <t>0,00</t>
        </is>
      </c>
      <c r="Y46" t="inlineStr">
        <is>
          <t>69,1</t>
        </is>
      </c>
      <c r="Z46" t="n">
        <v>0</v>
      </c>
      <c r="AA46" t="n">
        <v>0</v>
      </c>
      <c r="AB46" t="inlineStr">
        <is>
          <t>69,10</t>
        </is>
      </c>
      <c r="AC46" t="inlineStr">
        <is>
          <t>14,51</t>
        </is>
      </c>
      <c r="AD46" t="inlineStr">
        <is>
          <t>3,59</t>
        </is>
      </c>
      <c r="AE46" t="inlineStr">
        <is>
          <t>87,20</t>
        </is>
      </c>
      <c r="AF46" t="n">
        <v>0</v>
      </c>
      <c r="AG46" t="n">
        <v>10</v>
      </c>
      <c r="AH46" t="inlineStr">
        <is>
          <t>#¿NOMBRE?</t>
        </is>
      </c>
      <c r="AI46" t="inlineStr">
        <is>
          <t>6,91</t>
        </is>
      </c>
      <c r="AJ46" t="n">
        <v>0</v>
      </c>
      <c r="AK46" t="inlineStr">
        <is>
          <t>4,5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n">
        <v>51</v>
      </c>
      <c r="B50" t="inlineStr">
        <is>
          <t>Salud y Belleza Anuenue SLU</t>
        </is>
      </c>
      <c r="C50" t="inlineStr">
        <is>
          <t>Ana</t>
        </is>
      </c>
      <c r="D50" t="inlineStr">
        <is>
          <t>Salud y Belleza Anuenue SLU</t>
        </is>
      </c>
      <c r="E50" t="inlineStr">
        <is>
          <t>B86826617</t>
        </is>
      </c>
      <c r="F50" t="inlineStr">
        <is>
          <t>C/Tomasa Ruiz 3</t>
        </is>
      </c>
      <c r="G50" t="n">
        <v>28019</v>
      </c>
      <c r="H50" t="inlineStr">
        <is>
          <t>Madrid</t>
        </is>
      </c>
      <c r="I50" t="n">
        <v>1</v>
      </c>
      <c r="J50" t="n">
        <v>0</v>
      </c>
      <c r="K50" t="inlineStr">
        <is>
          <t>info@anuenue.es</t>
        </is>
      </c>
      <c r="L50">
        <f>+34617342967</f>
        <v/>
      </c>
      <c r="M50" t="n">
        <v>0</v>
      </c>
      <c r="N50" t="n">
        <v>5</v>
      </c>
      <c r="O50" t="n">
        <v>5</v>
      </c>
      <c r="P50" t="n">
        <v>0</v>
      </c>
      <c r="Q50" t="n">
        <v>0</v>
      </c>
      <c r="R50" t="inlineStr">
        <is>
          <t>Ninguna</t>
        </is>
      </c>
      <c r="S50" t="inlineStr">
        <is>
          <t>1) aplica promo 10 cajas PORTES GRATIS, 2) Sector Eco Central, 3) queda a la espera de recibir la proforma para hacer ingreso 3) por favor ponernos en el mail que le enviéis con la proforma. gracias</t>
        </is>
      </c>
      <c r="T50" t="b">
        <v>1</v>
      </c>
      <c r="U50" s="1" t="n">
        <v>44446.31537037037</v>
      </c>
      <c r="V50" t="inlineStr">
        <is>
          <t>pm6ytmsql51ksnvmhseb3odpm6ytme44</t>
        </is>
      </c>
      <c r="W50" t="inlineStr">
        <is>
          <t>https://docs.google.com/open?id=1BBWNDQ6mMQlUiGs1oPItki6CzPT7hR3qll6NPSRgQ80</t>
        </is>
      </c>
      <c r="X50" t="inlineStr">
        <is>
          <t>34,55</t>
        </is>
      </c>
      <c r="Y50" t="inlineStr">
        <is>
          <t>34,55</t>
        </is>
      </c>
      <c r="Z50" t="n">
        <v>0</v>
      </c>
      <c r="AA50" t="n">
        <v>0</v>
      </c>
      <c r="AB50" t="inlineStr">
        <is>
          <t>69,10</t>
        </is>
      </c>
      <c r="AC50" t="inlineStr">
        <is>
          <t>14,51</t>
        </is>
      </c>
      <c r="AD50" t="inlineStr">
        <is>
          <t>0,00</t>
        </is>
      </c>
      <c r="AE50" t="inlineStr">
        <is>
          <t>83,61</t>
        </is>
      </c>
      <c r="AF50" t="n">
        <v>5</v>
      </c>
      <c r="AG50" t="n">
        <v>5</v>
      </c>
      <c r="AH50" t="inlineStr">
        <is>
          <t>#¿NOMBRE?</t>
        </is>
      </c>
      <c r="AI50" t="inlineStr">
        <is>
          <t>6,91</t>
        </is>
      </c>
      <c r="AJ50" t="n">
        <v>0</v>
      </c>
      <c r="AK50" t="inlineStr">
        <is>
          <t>4,5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n">
        <v>52</v>
      </c>
      <c r="B54" t="inlineStr">
        <is>
          <t>Rebeca Yusta Fernández</t>
        </is>
      </c>
      <c r="C54" t="inlineStr">
        <is>
          <t>Esgranel</t>
        </is>
      </c>
      <c r="D54" t="inlineStr">
        <is>
          <t>Rebeca Yusta Fernández</t>
        </is>
      </c>
      <c r="E54" t="inlineStr">
        <is>
          <t>45420232Q</t>
        </is>
      </c>
      <c r="F54" t="inlineStr">
        <is>
          <t>C/ Las Pozas 181 Local 20</t>
        </is>
      </c>
      <c r="G54" t="n">
        <v>28200</v>
      </c>
      <c r="H54" t="inlineStr">
        <is>
          <t>San Lorenzo de El Escorial</t>
        </is>
      </c>
      <c r="I54" t="n">
        <v>1</v>
      </c>
      <c r="J54" t="n">
        <v>0</v>
      </c>
      <c r="K54" t="inlineStr">
        <is>
          <t>esgranelescorial@gmail.com</t>
        </is>
      </c>
      <c r="L54">
        <f>+34606802557</f>
        <v/>
      </c>
      <c r="M54" t="n">
        <v>1</v>
      </c>
      <c r="N54" t="n">
        <v>11</v>
      </c>
      <c r="O54" t="n">
        <v>11</v>
      </c>
      <c r="P54" t="n">
        <v>0</v>
      </c>
      <c r="Q54" t="n">
        <v>0</v>
      </c>
      <c r="R54" t="inlineStr">
        <is>
          <t>Implantación (20 +2)</t>
        </is>
      </c>
      <c r="S54" t="inlineStr">
        <is>
          <t>1) TRANSFERENCIA,  2) Sector Eco (Central)</t>
        </is>
      </c>
      <c r="T54" t="b">
        <v>1</v>
      </c>
      <c r="U54" s="1" t="n">
        <v>44447.31299768519</v>
      </c>
      <c r="V54" t="inlineStr">
        <is>
          <t>napy3i9xchto0254d78ernapy3i4ghhf</t>
        </is>
      </c>
      <c r="W54" t="inlineStr">
        <is>
          <t>https://docs.google.com/open?id=1SnE8zoW9RvDThxeu9jBAH1d-N_fbCKQC5c7lqUDdBvY</t>
        </is>
      </c>
      <c r="X54" t="inlineStr">
        <is>
          <t>76,01</t>
        </is>
      </c>
      <c r="Y54" t="inlineStr">
        <is>
          <t>76,01</t>
        </is>
      </c>
      <c r="Z54" t="n">
        <v>0</v>
      </c>
      <c r="AA54" t="n">
        <v>0</v>
      </c>
      <c r="AB54" t="inlineStr">
        <is>
          <t>152,02</t>
        </is>
      </c>
      <c r="AC54" t="inlineStr">
        <is>
          <t>31,92</t>
        </is>
      </c>
      <c r="AD54" t="inlineStr">
        <is>
          <t>7,91</t>
        </is>
      </c>
      <c r="AE54" t="inlineStr">
        <is>
          <t>191,85</t>
        </is>
      </c>
      <c r="AF54" t="inlineStr">
        <is>
          <t>10+1</t>
        </is>
      </c>
      <c r="AG54" t="n">
        <v>11</v>
      </c>
      <c r="AH54" t="inlineStr">
        <is>
          <t>#¿NOMBRE?</t>
        </is>
      </c>
      <c r="AI54" t="inlineStr">
        <is>
          <t>6,91</t>
        </is>
      </c>
      <c r="AJ54" t="n">
        <v>0</v>
      </c>
      <c r="AK54" t="inlineStr">
        <is>
          <t>4,5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n">
        <v>53</v>
      </c>
      <c r="B58" t="inlineStr">
        <is>
          <t>Verde a granel</t>
        </is>
      </c>
      <c r="C58" t="inlineStr">
        <is>
          <t>Mª Belén</t>
        </is>
      </c>
      <c r="D58" t="inlineStr">
        <is>
          <t>Mª Belén Dorado García</t>
        </is>
      </c>
      <c r="E58" t="inlineStr">
        <is>
          <t>50450202R</t>
        </is>
      </c>
      <c r="F58" t="inlineStr">
        <is>
          <t>C/ Illescas 197</t>
        </is>
      </c>
      <c r="G58" t="n">
        <v>28047</v>
      </c>
      <c r="H58" t="inlineStr">
        <is>
          <t>Madrid</t>
        </is>
      </c>
      <c r="I58" t="n">
        <v>1</v>
      </c>
      <c r="J58" t="n">
        <v>0</v>
      </c>
      <c r="K58" t="inlineStr">
        <is>
          <t>verdeagranel@verdeagranel.es</t>
        </is>
      </c>
      <c r="L58">
        <f>+34914120632</f>
        <v/>
      </c>
      <c r="M58" t="n">
        <v>1</v>
      </c>
      <c r="N58" t="n">
        <v>8</v>
      </c>
      <c r="O58" t="n">
        <v>2</v>
      </c>
      <c r="P58" t="n">
        <v>0</v>
      </c>
      <c r="Q58" t="n">
        <v>0</v>
      </c>
      <c r="R58" t="inlineStr">
        <is>
          <t>Ninguna</t>
        </is>
      </c>
      <c r="S58" t="inlineStr">
        <is>
          <t>1) OFERTA 10 SIN PORTES, 2) GIRO VISTA: ES87 0049 4429 8628 1001 1267, 3)SE central</t>
        </is>
      </c>
      <c r="T58" t="b">
        <v>1</v>
      </c>
      <c r="U58" s="1" t="n">
        <v>44447.32185185186</v>
      </c>
      <c r="V58" t="inlineStr">
        <is>
          <t>np7t7xcuegqcr5qdc6snp7t7xcuitbcp</t>
        </is>
      </c>
      <c r="W58" t="inlineStr">
        <is>
          <t>https://docs.google.com/open?id=1A1ZT6GjVujbHjKKsg1nlTaFN9gyU3vbDxL-O386-o2c</t>
        </is>
      </c>
      <c r="X58" t="inlineStr">
        <is>
          <t>13,82</t>
        </is>
      </c>
      <c r="Y58" t="inlineStr">
        <is>
          <t>55,28</t>
        </is>
      </c>
      <c r="Z58" t="n">
        <v>0</v>
      </c>
      <c r="AA58" t="n">
        <v>0</v>
      </c>
      <c r="AB58" t="inlineStr">
        <is>
          <t>69,10</t>
        </is>
      </c>
      <c r="AC58" t="inlineStr">
        <is>
          <t>14,51</t>
        </is>
      </c>
      <c r="AD58" t="inlineStr">
        <is>
          <t>3,59</t>
        </is>
      </c>
      <c r="AE58" t="inlineStr">
        <is>
          <t>87,20</t>
        </is>
      </c>
      <c r="AF58" t="n">
        <v>2</v>
      </c>
      <c r="AG58" t="n">
        <v>8</v>
      </c>
      <c r="AH58" t="inlineStr">
        <is>
          <t>#¿NOMBRE?</t>
        </is>
      </c>
      <c r="AI58" t="inlineStr">
        <is>
          <t>6,91</t>
        </is>
      </c>
      <c r="AJ58" t="n">
        <v>0</v>
      </c>
      <c r="AK58" t="inlineStr">
        <is>
          <t>4,5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n">
        <v>54</v>
      </c>
      <c r="B62" t="inlineStr">
        <is>
          <t>Consumo Consciente Árbore, SCG</t>
        </is>
      </c>
      <c r="C62" t="inlineStr">
        <is>
          <t>Cándido</t>
        </is>
      </c>
      <c r="D62" t="inlineStr">
        <is>
          <t>Consumo Consciente Árbore, SCG</t>
        </is>
      </c>
      <c r="E62" t="inlineStr">
        <is>
          <t>F36899987</t>
        </is>
      </c>
      <c r="F62" t="inlineStr">
        <is>
          <t>Rúa López Mora, 30 Baixo</t>
        </is>
      </c>
      <c r="G62" t="n">
        <v>36211</v>
      </c>
      <c r="H62" t="inlineStr">
        <is>
          <t>Vigo</t>
        </is>
      </c>
      <c r="I62" t="n">
        <v>1</v>
      </c>
      <c r="J62" t="n">
        <v>0</v>
      </c>
      <c r="K62" t="inlineStr">
        <is>
          <t>pedidos@arbore.org</t>
        </is>
      </c>
      <c r="L62">
        <f>+34698159562</f>
        <v/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inlineStr">
        <is>
          <t>Ninguna</t>
        </is>
      </c>
      <c r="S62" t="inlineStr">
        <is>
          <t>1) Oferta Prueba PORTES GRATIS, 2) TRANSFERENCIA, 3) Sector Eco (Galicia)</t>
        </is>
      </c>
      <c r="T62" t="b">
        <v>1</v>
      </c>
      <c r="U62" s="1" t="n">
        <v>44447.67707175926</v>
      </c>
      <c r="V62" t="inlineStr">
        <is>
          <t>ru30aqs29eo7ksgwlru3082f2trm961o</t>
        </is>
      </c>
      <c r="W62" t="inlineStr">
        <is>
          <t>https://docs.google.com/open?id=1ys5Cgi0-pQA4nFhDafRmhUVVN740fMvpbFTdRewm_hQ</t>
        </is>
      </c>
      <c r="X62" t="inlineStr">
        <is>
          <t>0,00</t>
        </is>
      </c>
      <c r="Y62" t="inlineStr">
        <is>
          <t>69,1</t>
        </is>
      </c>
      <c r="Z62" t="n">
        <v>0</v>
      </c>
      <c r="AA62" t="n">
        <v>0</v>
      </c>
      <c r="AB62" t="inlineStr">
        <is>
          <t>69,10</t>
        </is>
      </c>
      <c r="AC62" t="inlineStr">
        <is>
          <t>14,51</t>
        </is>
      </c>
      <c r="AD62" t="inlineStr">
        <is>
          <t>0,00</t>
        </is>
      </c>
      <c r="AE62" t="inlineStr">
        <is>
          <t>83,61</t>
        </is>
      </c>
      <c r="AF62" t="n">
        <v>0</v>
      </c>
      <c r="AG62" t="n">
        <v>10</v>
      </c>
      <c r="AH62" t="inlineStr">
        <is>
          <t>#¿NOMBRE?</t>
        </is>
      </c>
      <c r="AI62" t="inlineStr">
        <is>
          <t>6,91</t>
        </is>
      </c>
      <c r="AJ62" t="n">
        <v>0</v>
      </c>
      <c r="AK62" t="inlineStr">
        <is>
          <t>4,5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55</v>
      </c>
      <c r="B66" t="inlineStr">
        <is>
          <t>Sabia Natura</t>
        </is>
      </c>
      <c r="C66" t="inlineStr">
        <is>
          <t>Sonia</t>
        </is>
      </c>
      <c r="D66" t="inlineStr">
        <is>
          <t>Sonia Sixto Requeijo</t>
        </is>
      </c>
      <c r="E66" t="inlineStr">
        <is>
          <t>48901701K</t>
        </is>
      </c>
      <c r="F66" t="inlineStr">
        <is>
          <t>C/ Justo Martínez, 13</t>
        </is>
      </c>
      <c r="G66" t="n">
        <v>36680</v>
      </c>
      <c r="H66" t="inlineStr">
        <is>
          <t>La Estrada</t>
        </is>
      </c>
      <c r="I66" t="n">
        <v>1</v>
      </c>
      <c r="J66" t="n">
        <v>0</v>
      </c>
      <c r="K66" t="inlineStr">
        <is>
          <t>sabianaturaherbotienda@gmail.com</t>
        </is>
      </c>
      <c r="L66">
        <f>+34986573774</f>
        <v/>
      </c>
      <c r="M66" t="n">
        <v>1</v>
      </c>
      <c r="N66" t="n">
        <v>5</v>
      </c>
      <c r="O66" t="n">
        <v>5</v>
      </c>
      <c r="P66" t="n">
        <v>0</v>
      </c>
      <c r="Q66" t="n">
        <v>0</v>
      </c>
      <c r="R66" t="inlineStr">
        <is>
          <t>Ninguna</t>
        </is>
      </c>
      <c r="S66" t="inlineStr">
        <is>
          <t>1) 10 Uds PORTES GRATIS, 2) RECIBO VISTA: ES1000812208230001120915, 3) SE Galicia</t>
        </is>
      </c>
      <c r="T66" t="b">
        <v>1</v>
      </c>
      <c r="U66" s="1" t="n">
        <v>44447.68763888889</v>
      </c>
      <c r="V66" t="inlineStr">
        <is>
          <t>monvtda81kp0nsyjimonvtd1pq5nr50q</t>
        </is>
      </c>
      <c r="W66" t="inlineStr">
        <is>
          <t>https://docs.google.com/open?id=1EIWfkcOeKJzY0wW9r_GcMPASxCPz7AaasGarAWmG9Aw</t>
        </is>
      </c>
      <c r="X66" t="inlineStr">
        <is>
          <t>34,55</t>
        </is>
      </c>
      <c r="Y66" t="inlineStr">
        <is>
          <t>34,55</t>
        </is>
      </c>
      <c r="Z66" t="n">
        <v>0</v>
      </c>
      <c r="AA66" t="n">
        <v>0</v>
      </c>
      <c r="AB66" t="inlineStr">
        <is>
          <t>69,10</t>
        </is>
      </c>
      <c r="AC66" t="inlineStr">
        <is>
          <t>14,51</t>
        </is>
      </c>
      <c r="AD66" t="inlineStr">
        <is>
          <t>3,59</t>
        </is>
      </c>
      <c r="AE66" t="inlineStr">
        <is>
          <t>87,20</t>
        </is>
      </c>
      <c r="AF66" t="n">
        <v>5</v>
      </c>
      <c r="AG66" t="n">
        <v>5</v>
      </c>
      <c r="AH66" t="inlineStr">
        <is>
          <t>#¿NOMBRE?</t>
        </is>
      </c>
      <c r="AI66" t="inlineStr">
        <is>
          <t>6,91</t>
        </is>
      </c>
      <c r="AJ66" t="n">
        <v>0</v>
      </c>
      <c r="AK66" t="inlineStr">
        <is>
          <t>4,5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n">
        <v>58</v>
      </c>
      <c r="B70" t="inlineStr">
        <is>
          <t>Vertente dos Sabores LDA</t>
        </is>
      </c>
      <c r="C70" t="inlineStr">
        <is>
          <t>Vertente dos Sabores</t>
        </is>
      </c>
      <c r="D70" t="inlineStr">
        <is>
          <t>Vertente dos Sabores</t>
        </is>
      </c>
      <c r="E70" t="n">
        <v>513301569</v>
      </c>
      <c r="F70" t="inlineStr">
        <is>
          <t>Alameda Tribunal 73</t>
        </is>
      </c>
      <c r="G70" t="inlineStr">
        <is>
          <t>4520-211</t>
        </is>
      </c>
      <c r="H70" t="inlineStr">
        <is>
          <t>Santa Maria Feira</t>
        </is>
      </c>
      <c r="I70" t="n">
        <v>0</v>
      </c>
      <c r="J70" t="inlineStr">
        <is>
          <t>Beco Contumil 119, 3720-054 Loureiro OAZ</t>
        </is>
      </c>
      <c r="K70" t="inlineStr">
        <is>
          <t>natulimportugal@natulim.com</t>
        </is>
      </c>
      <c r="L70" t="n">
        <v>0</v>
      </c>
      <c r="M70" t="n">
        <v>0</v>
      </c>
      <c r="N70" t="n">
        <v>5</v>
      </c>
      <c r="O70" t="n">
        <v>5</v>
      </c>
      <c r="P70" t="n">
        <v>0</v>
      </c>
      <c r="Q70" t="n">
        <v>0</v>
      </c>
      <c r="R70" t="inlineStr">
        <is>
          <t>Ninguna</t>
        </is>
      </c>
      <c r="S70" t="n">
        <v>0</v>
      </c>
      <c r="T70" t="n">
        <v>0</v>
      </c>
      <c r="U70" t="inlineStr">
        <is>
          <t>17/09/2021</t>
        </is>
      </c>
      <c r="V70" t="inlineStr">
        <is>
          <t>https://docs.google.com/open?id=1JubWsFkdPImmtKW7VVeJycEOfEgPc1uifziKEVwKmDg</t>
        </is>
      </c>
      <c r="W70" t="inlineStr">
        <is>
          <t>https://docs.google.com/open?id=1KLvn6Pnhxn6hIAnn1yHhRsO4_rVJAhjNTW0UY-Q9x9s</t>
        </is>
      </c>
      <c r="X70" t="inlineStr">
        <is>
          <t>34,55</t>
        </is>
      </c>
      <c r="Y70" t="inlineStr">
        <is>
          <t>34,55</t>
        </is>
      </c>
      <c r="Z70" t="n">
        <v>0</v>
      </c>
      <c r="AA70" t="n">
        <v>0</v>
      </c>
      <c r="AB70" t="inlineStr">
        <is>
          <t>69,10</t>
        </is>
      </c>
      <c r="AC70" t="inlineStr">
        <is>
          <t>14,51</t>
        </is>
      </c>
      <c r="AD70" t="inlineStr">
        <is>
          <t>0,00</t>
        </is>
      </c>
      <c r="AE70" t="inlineStr">
        <is>
          <t>83,61</t>
        </is>
      </c>
      <c r="AF70" t="n">
        <v>5</v>
      </c>
      <c r="AG70" t="n">
        <v>5</v>
      </c>
      <c r="AH70" t="inlineStr">
        <is>
          <t>#¿NOMBRE?</t>
        </is>
      </c>
      <c r="AI70" t="inlineStr">
        <is>
          <t>6,91</t>
        </is>
      </c>
      <c r="AJ70" t="n">
        <v>0</v>
      </c>
      <c r="AK70" t="inlineStr">
        <is>
          <t>4,5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n">
        <v>59</v>
      </c>
      <c r="B74" t="inlineStr">
        <is>
          <t>EcoPardo</t>
        </is>
      </c>
      <c r="C74" t="inlineStr">
        <is>
          <t>Ana María Álvarez de Cal</t>
        </is>
      </c>
      <c r="D74" t="inlineStr">
        <is>
          <t>Ana María Álvarez de Cal</t>
        </is>
      </c>
      <c r="E74" t="inlineStr">
        <is>
          <t>34895383J</t>
        </is>
      </c>
      <c r="F74" t="inlineStr">
        <is>
          <t>Calle Manuel Alonso 1, local 3</t>
        </is>
      </c>
      <c r="G74" t="n">
        <v>28048</v>
      </c>
      <c r="H74" t="inlineStr">
        <is>
          <t>Madrid</t>
        </is>
      </c>
      <c r="I74" t="n">
        <v>0</v>
      </c>
      <c r="J74" t="inlineStr">
        <is>
          <t>Calle Heroísmo 71</t>
        </is>
      </c>
      <c r="K74" t="inlineStr">
        <is>
          <t>ana@ecopardo.com</t>
        </is>
      </c>
      <c r="L74">
        <f>+34646303231</f>
        <v/>
      </c>
      <c r="M74" t="n">
        <v>1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s="1" t="n">
        <v>44456.36518518518</v>
      </c>
      <c r="V74" t="inlineStr">
        <is>
          <t>ney70vvrfu3fgjhcneyyjcr2abwofucj</t>
        </is>
      </c>
      <c r="W74" t="inlineStr">
        <is>
          <t>https://docs.google.com/open?id=1cTd0Rke7QjfEUHUQ7w0ne4E_ZBmoU_9ATT9ohQ99pTM</t>
        </is>
      </c>
      <c r="X74" t="inlineStr">
        <is>
          <t>130,00</t>
        </is>
      </c>
      <c r="Y74" t="n">
        <v>0</v>
      </c>
      <c r="Z74" t="n">
        <v>0</v>
      </c>
      <c r="AA74" t="n">
        <v>0</v>
      </c>
      <c r="AB74" t="inlineStr">
        <is>
          <t>130,00</t>
        </is>
      </c>
      <c r="AC74" t="inlineStr">
        <is>
          <t>27,30</t>
        </is>
      </c>
      <c r="AD74" t="inlineStr">
        <is>
          <t>6,76</t>
        </is>
      </c>
      <c r="AE74" t="inlineStr">
        <is>
          <t>164,06</t>
        </is>
      </c>
      <c r="AF74" t="n">
        <v>0</v>
      </c>
      <c r="AG74" t="n">
        <v>0</v>
      </c>
      <c r="AH74" t="inlineStr">
        <is>
          <t>#¿NOMBRE?</t>
        </is>
      </c>
      <c r="AI74" t="inlineStr">
        <is>
          <t>6,5</t>
        </is>
      </c>
      <c r="AJ74" t="n">
        <v>0</v>
      </c>
      <c r="AK74" t="inlineStr">
        <is>
          <t>4,5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60</v>
      </c>
      <c r="B78" t="inlineStr">
        <is>
          <t>natureside</t>
        </is>
      </c>
      <c r="C78" t="inlineStr">
        <is>
          <t>Posturaltruista Unipessoal Lda</t>
        </is>
      </c>
      <c r="D78" t="inlineStr">
        <is>
          <t>Posturaltruista Unipessoal Lda</t>
        </is>
      </c>
      <c r="E78" t="n">
        <v>515921335</v>
      </c>
      <c r="F78" t="inlineStr">
        <is>
          <t>Mercado Municipal de Braga , Praça do Comércio, Loja 7</t>
        </is>
      </c>
      <c r="G78" t="inlineStr">
        <is>
          <t>4700-370</t>
        </is>
      </c>
      <c r="H78" t="inlineStr">
        <is>
          <t>Braga</t>
        </is>
      </c>
      <c r="I78" t="n">
        <v>0</v>
      </c>
      <c r="J78" t="inlineStr">
        <is>
          <t>Praça do Comércio nº19 2º direito 4700-370 Braga</t>
        </is>
      </c>
      <c r="K78" t="inlineStr">
        <is>
          <t>natulimportugal@natulim.com</t>
        </is>
      </c>
      <c r="L78" t="n">
        <v>0</v>
      </c>
      <c r="M78" t="n">
        <v>0</v>
      </c>
      <c r="N78" t="n">
        <v>20</v>
      </c>
      <c r="O78" t="n">
        <v>20</v>
      </c>
      <c r="P78" t="n">
        <v>0</v>
      </c>
      <c r="Q78" t="n">
        <v>0</v>
      </c>
      <c r="R78" t="inlineStr">
        <is>
          <t>Ninguna</t>
        </is>
      </c>
      <c r="S78" t="n">
        <v>0</v>
      </c>
      <c r="T78" t="n">
        <v>0</v>
      </c>
      <c r="U78" t="inlineStr">
        <is>
          <t>20/09/2021</t>
        </is>
      </c>
      <c r="V78" t="inlineStr">
        <is>
          <t>https://docs.google.com/open?id=1-kCM8xN19tuTDvubx70gX4ScQc852RSwEdetzP_OH5Q</t>
        </is>
      </c>
      <c r="W78" t="inlineStr">
        <is>
          <t>https://docs.google.com/open?id=1C1fHr2g4onxB1jLohs3r0_dv0EitQwOgT-N3c5cWtrQ</t>
        </is>
      </c>
      <c r="X78" t="inlineStr">
        <is>
          <t>138,20</t>
        </is>
      </c>
      <c r="Y78" t="inlineStr">
        <is>
          <t>138,2</t>
        </is>
      </c>
      <c r="Z78" t="n">
        <v>0</v>
      </c>
      <c r="AA78" t="n">
        <v>0</v>
      </c>
      <c r="AB78" t="inlineStr">
        <is>
          <t>276,40</t>
        </is>
      </c>
      <c r="AC78" t="inlineStr">
        <is>
          <t>58,04</t>
        </is>
      </c>
      <c r="AD78" t="inlineStr">
        <is>
          <t>0,00</t>
        </is>
      </c>
      <c r="AE78" t="inlineStr">
        <is>
          <t>334,44</t>
        </is>
      </c>
      <c r="AF78" t="n">
        <v>20</v>
      </c>
      <c r="AG78" t="n">
        <v>20</v>
      </c>
      <c r="AH78" t="inlineStr">
        <is>
          <t>#¿NOMBRE?</t>
        </is>
      </c>
      <c r="AI78" t="inlineStr">
        <is>
          <t>6,91</t>
        </is>
      </c>
      <c r="AJ78" t="n">
        <v>0</v>
      </c>
      <c r="AK78" t="inlineStr">
        <is>
          <t>4,5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n">
        <v>61</v>
      </c>
      <c r="B82" t="inlineStr">
        <is>
          <t>Néctar Shop</t>
        </is>
      </c>
      <c r="C82" t="inlineStr">
        <is>
          <t>Pilar</t>
        </is>
      </c>
      <c r="D82" t="inlineStr">
        <is>
          <t>Pilar de la Calle García</t>
        </is>
      </c>
      <c r="E82" t="inlineStr">
        <is>
          <t>07854159G</t>
        </is>
      </c>
      <c r="F82" t="inlineStr">
        <is>
          <t>Avd. de Mirat, 19</t>
        </is>
      </c>
      <c r="G82" t="inlineStr">
        <is>
          <t>37002 Salamanca</t>
        </is>
      </c>
      <c r="H82" t="inlineStr">
        <is>
          <t>Salamanca</t>
        </is>
      </c>
      <c r="I82" t="n">
        <v>1</v>
      </c>
      <c r="J82" t="n">
        <v>0</v>
      </c>
      <c r="K82" t="inlineStr">
        <is>
          <t>axanat@gmail.com</t>
        </is>
      </c>
      <c r="L82">
        <f>+34646084263</f>
        <v/>
      </c>
      <c r="M82" t="n">
        <v>1</v>
      </c>
      <c r="N82" t="n">
        <v>8</v>
      </c>
      <c r="O82" t="n">
        <v>0</v>
      </c>
      <c r="P82" t="n">
        <v>0</v>
      </c>
      <c r="Q82" t="n">
        <v>0</v>
      </c>
      <c r="R82" t="inlineStr">
        <is>
          <t>Ninguna</t>
        </is>
      </c>
      <c r="S82" t="inlineStr">
        <is>
          <t>Notas: 1) oferta portes gratis,  2) tfno fijo: 923211093,  3) F.pago: primer recibo a la vista /cuenta bancaria ES5321032200180035839180, 4) comercial: central SE</t>
        </is>
      </c>
      <c r="T82" t="n">
        <v>1</v>
      </c>
      <c r="U82" s="1" t="n">
        <v>44441.38969907408</v>
      </c>
      <c r="V82" t="inlineStr">
        <is>
          <t>bvrnwwzzjh7vef3w3jabvrnw7qgiatl5</t>
        </is>
      </c>
      <c r="W82" t="inlineStr">
        <is>
          <t>https://docs.google.com/open?id=10WLrxnYHPaZRE2SLlJYIhRR-_r_NbI7vskE1aXVCVrE</t>
        </is>
      </c>
      <c r="X82" t="inlineStr">
        <is>
          <t>0,00</t>
        </is>
      </c>
      <c r="Y82" t="inlineStr">
        <is>
          <t>55,28</t>
        </is>
      </c>
      <c r="Z82" t="n">
        <v>0</v>
      </c>
      <c r="AA82" t="n">
        <v>0</v>
      </c>
      <c r="AB82" t="inlineStr">
        <is>
          <t>55,28</t>
        </is>
      </c>
      <c r="AC82" t="inlineStr">
        <is>
          <t>11,61</t>
        </is>
      </c>
      <c r="AD82" t="inlineStr">
        <is>
          <t>2,87</t>
        </is>
      </c>
      <c r="AE82" t="inlineStr">
        <is>
          <t>69,76</t>
        </is>
      </c>
      <c r="AF82" t="n">
        <v>8</v>
      </c>
      <c r="AG82" t="n">
        <v>8</v>
      </c>
      <c r="AH82" t="inlineStr">
        <is>
          <t>#¿NOMBRE?</t>
        </is>
      </c>
      <c r="AI82" t="inlineStr">
        <is>
          <t>6,91</t>
        </is>
      </c>
      <c r="AJ82" t="n">
        <v>0</v>
      </c>
      <c r="AK82" t="inlineStr">
        <is>
          <t>4,5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n">
        <v>62</v>
      </c>
      <c r="B86" t="inlineStr">
        <is>
          <t>Azul Cereza</t>
        </is>
      </c>
      <c r="C86" t="inlineStr">
        <is>
          <t>Andrea Fernández Salas</t>
        </is>
      </c>
      <c r="D86" t="inlineStr">
        <is>
          <t>Andrea Fernández Salas</t>
        </is>
      </c>
      <c r="E86" t="inlineStr">
        <is>
          <t>51097467T</t>
        </is>
      </c>
      <c r="F86" t="inlineStr">
        <is>
          <t>Sector Descubridores 1 Local 3 CC Mercacentro</t>
        </is>
      </c>
      <c r="G86" t="n">
        <v>28760</v>
      </c>
      <c r="H86" t="inlineStr">
        <is>
          <t>Tres Cantos, Madrid</t>
        </is>
      </c>
      <c r="I86" t="n">
        <v>0</v>
      </c>
      <c r="J86" t="inlineStr">
        <is>
          <t>C/ Cataluña 1 P2 Bº, 28760, Tres Cantos, Madrid</t>
        </is>
      </c>
      <c r="K86" t="inlineStr">
        <is>
          <t>info@azulcereza.com</t>
        </is>
      </c>
      <c r="L86">
        <f>+34686314260</f>
        <v/>
      </c>
      <c r="M86" t="n">
        <v>1</v>
      </c>
      <c r="N86" t="n">
        <v>5</v>
      </c>
      <c r="O86" t="n">
        <v>5</v>
      </c>
      <c r="P86" t="n">
        <v>0</v>
      </c>
      <c r="Q86" t="n">
        <v>0</v>
      </c>
      <c r="R86" t="inlineStr">
        <is>
          <t>Ninguna</t>
        </is>
      </c>
      <c r="S86" t="inlineStr">
        <is>
          <t>1) OFERTA 10ud sin portes, 2) Transferencia, 3) Sector Eco Central</t>
        </is>
      </c>
      <c r="T86" t="b">
        <v>1</v>
      </c>
      <c r="U86" s="1" t="n">
        <v>44461.42506944444</v>
      </c>
      <c r="V86" t="inlineStr">
        <is>
          <t>l90veiukky4462pg2982ocwl90veied0</t>
        </is>
      </c>
      <c r="W86" t="inlineStr">
        <is>
          <t>https://docs.google.com/open?id=1abjZwJAmwpMxs2ZztpXmkG_NTnaWNtdOBnELmPREG6s</t>
        </is>
      </c>
      <c r="X86" t="inlineStr">
        <is>
          <t>34,55</t>
        </is>
      </c>
      <c r="Y86" t="inlineStr">
        <is>
          <t>34,55</t>
        </is>
      </c>
      <c r="Z86" t="n">
        <v>0</v>
      </c>
      <c r="AA86" t="n">
        <v>0</v>
      </c>
      <c r="AB86" t="inlineStr">
        <is>
          <t>69,10</t>
        </is>
      </c>
      <c r="AC86" t="inlineStr">
        <is>
          <t>14,51</t>
        </is>
      </c>
      <c r="AD86" t="inlineStr">
        <is>
          <t>3,59</t>
        </is>
      </c>
      <c r="AE86" t="inlineStr">
        <is>
          <t>87,20</t>
        </is>
      </c>
      <c r="AF86" t="n">
        <v>5</v>
      </c>
      <c r="AG86" t="n">
        <v>5</v>
      </c>
      <c r="AH86" t="inlineStr">
        <is>
          <t>#¿NOMBRE?</t>
        </is>
      </c>
      <c r="AI86" t="inlineStr">
        <is>
          <t>6,91</t>
        </is>
      </c>
      <c r="AJ86" t="n">
        <v>0</v>
      </c>
      <c r="AK86" t="inlineStr">
        <is>
          <t>4,5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n">
        <v>63</v>
      </c>
      <c r="B90" t="inlineStr">
        <is>
          <t>ESPIGOL C.B.</t>
        </is>
      </c>
      <c r="C90" t="inlineStr">
        <is>
          <t>ESPIGOL C.B.</t>
        </is>
      </c>
      <c r="D90" t="inlineStr">
        <is>
          <t>ESPIGOL C.B.</t>
        </is>
      </c>
      <c r="E90" t="inlineStr">
        <is>
          <t>E96252010</t>
        </is>
      </c>
      <c r="F90" t="inlineStr">
        <is>
          <t>C/SANTA TERESA,17</t>
        </is>
      </c>
      <c r="G90" t="n">
        <v>46530</v>
      </c>
      <c r="H90" t="inlineStr">
        <is>
          <t>PUÇOL (Valencia)</t>
        </is>
      </c>
      <c r="I90" t="n">
        <v>1</v>
      </c>
      <c r="J90" t="n">
        <v>0</v>
      </c>
      <c r="K90" t="inlineStr">
        <is>
          <t>espigol.puzol@hotmail.com</t>
        </is>
      </c>
      <c r="L90">
        <f>+34961464009</f>
        <v/>
      </c>
      <c r="M90" t="n">
        <v>1</v>
      </c>
      <c r="N90" t="n">
        <v>22</v>
      </c>
      <c r="O90" t="n">
        <v>0</v>
      </c>
      <c r="P90" t="n">
        <v>0</v>
      </c>
      <c r="Q90" t="n">
        <v>0</v>
      </c>
      <c r="R90" t="inlineStr">
        <is>
          <t>Implantación (20 +2)</t>
        </is>
      </c>
      <c r="S90" t="inlineStr">
        <is>
          <t>1) transferencia previa,  2) Sector Eco Valencia</t>
        </is>
      </c>
      <c r="T90" t="b">
        <v>1</v>
      </c>
      <c r="U90" s="1" t="n">
        <v>44461.53440972222</v>
      </c>
      <c r="V90" t="inlineStr">
        <is>
          <t>8q0574a7kyw8dnnsa8q05r676t1tkx2n</t>
        </is>
      </c>
      <c r="W90" t="inlineStr">
        <is>
          <t>https://docs.google.com/open?id=1rXicdkCF8YcFNAmcxeYlY02xIvY-pkUZ6fYz5vkekjM</t>
        </is>
      </c>
      <c r="X90" t="inlineStr">
        <is>
          <t>0,00</t>
        </is>
      </c>
      <c r="Y90" t="inlineStr">
        <is>
          <t>152,02</t>
        </is>
      </c>
      <c r="Z90" t="n">
        <v>0</v>
      </c>
      <c r="AA90" t="n">
        <v>0</v>
      </c>
      <c r="AB90" t="inlineStr">
        <is>
          <t>152,02</t>
        </is>
      </c>
      <c r="AC90" t="inlineStr">
        <is>
          <t>31,92</t>
        </is>
      </c>
      <c r="AD90" t="inlineStr">
        <is>
          <t>7,91</t>
        </is>
      </c>
      <c r="AE90" t="inlineStr">
        <is>
          <t>191,85</t>
        </is>
      </c>
      <c r="AF90" t="n">
        <v>22</v>
      </c>
      <c r="AG90" t="n">
        <v>22</v>
      </c>
      <c r="AH90" t="inlineStr">
        <is>
          <t>#¿NOMBRE?</t>
        </is>
      </c>
      <c r="AI90" t="inlineStr">
        <is>
          <t>6,91</t>
        </is>
      </c>
      <c r="AJ90" t="n">
        <v>0</v>
      </c>
      <c r="AK90" t="inlineStr">
        <is>
          <t>4,5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n">
        <v>66</v>
      </c>
      <c r="B94" t="inlineStr">
        <is>
          <t>SHAMBALA C.B.</t>
        </is>
      </c>
      <c r="C94" t="inlineStr">
        <is>
          <t>SUSANA</t>
        </is>
      </c>
      <c r="D94" t="inlineStr">
        <is>
          <t>SHAMBALA C.B.</t>
        </is>
      </c>
      <c r="E94" t="inlineStr">
        <is>
          <t>E-49265812</t>
        </is>
      </c>
      <c r="F94" t="inlineStr">
        <is>
          <t>AVENIDA DE VICTOR GALLEGO 11</t>
        </is>
      </c>
      <c r="G94" t="n">
        <v>49009</v>
      </c>
      <c r="H94" t="inlineStr">
        <is>
          <t>ZAMORA</t>
        </is>
      </c>
      <c r="I94" t="n">
        <v>1</v>
      </c>
      <c r="J94" t="n">
        <v>0</v>
      </c>
      <c r="K94" t="inlineStr">
        <is>
          <t>CENTROSHAMBALANATURAL@GMAIL.COM</t>
        </is>
      </c>
      <c r="L94">
        <f>+34980511219</f>
        <v/>
      </c>
      <c r="M94" t="n">
        <v>1</v>
      </c>
      <c r="N94" t="n">
        <v>11</v>
      </c>
      <c r="O94" t="n">
        <v>11</v>
      </c>
      <c r="P94" t="n">
        <v>0</v>
      </c>
      <c r="Q94" t="n">
        <v>0</v>
      </c>
      <c r="R94" t="inlineStr">
        <is>
          <t>Implantación (20 +2)</t>
        </is>
      </c>
      <c r="S94" t="inlineStr">
        <is>
          <t>1) recibo vista: ES5530850055742436825117, 2) móvil: 691243819, 3) Sector Eco Castilla León</t>
        </is>
      </c>
      <c r="T94" t="b">
        <v>1</v>
      </c>
      <c r="U94" s="1" t="n">
        <v>44466.24833333334</v>
      </c>
      <c r="V94" t="inlineStr">
        <is>
          <t>wlk6uhgxrgrr0ngxot9ncowlk6uhgyob</t>
        </is>
      </c>
      <c r="W94" t="inlineStr">
        <is>
          <t>https://docs.google.com/open?id=1MMVN7SmuPlextYmpJ_E7inueEgWjeaxqiK0UBQUtkUk</t>
        </is>
      </c>
      <c r="X94" t="inlineStr">
        <is>
          <t>76,01</t>
        </is>
      </c>
      <c r="Y94" t="inlineStr">
        <is>
          <t>76,01</t>
        </is>
      </c>
      <c r="Z94" t="n">
        <v>0</v>
      </c>
      <c r="AA94" t="n">
        <v>0</v>
      </c>
      <c r="AB94" t="inlineStr">
        <is>
          <t>152,02</t>
        </is>
      </c>
      <c r="AC94" t="inlineStr">
        <is>
          <t>31,92</t>
        </is>
      </c>
      <c r="AD94" t="inlineStr">
        <is>
          <t>7,91</t>
        </is>
      </c>
      <c r="AE94" t="inlineStr">
        <is>
          <t>191,85</t>
        </is>
      </c>
      <c r="AF94" t="n">
        <v>11</v>
      </c>
      <c r="AG94" t="n">
        <v>11</v>
      </c>
      <c r="AH94" t="inlineStr">
        <is>
          <t>#¿NOMBRE?</t>
        </is>
      </c>
      <c r="AI94" t="inlineStr">
        <is>
          <t>6,91</t>
        </is>
      </c>
      <c r="AJ94" t="n">
        <v>0</v>
      </c>
      <c r="AK94" t="inlineStr">
        <is>
          <t>4,5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n">
        <v>67</v>
      </c>
      <c r="B98" t="inlineStr">
        <is>
          <t>Línea Nature</t>
        </is>
      </c>
      <c r="C98" t="inlineStr">
        <is>
          <t>Míriam</t>
        </is>
      </c>
      <c r="D98" t="inlineStr">
        <is>
          <t>Míriam Castellano de Castro</t>
        </is>
      </c>
      <c r="E98" t="inlineStr">
        <is>
          <t>70932754H</t>
        </is>
      </c>
      <c r="F98" t="inlineStr">
        <is>
          <t>C/RIO MONDEGO 115-A</t>
        </is>
      </c>
      <c r="G98" t="n">
        <v>37008</v>
      </c>
      <c r="H98" t="inlineStr">
        <is>
          <t>SALAMANCA</t>
        </is>
      </c>
      <c r="I98" t="n">
        <v>1</v>
      </c>
      <c r="J98" t="n">
        <v>0</v>
      </c>
      <c r="K98" t="inlineStr">
        <is>
          <t>miriamcastellanode@hotmail.com</t>
        </is>
      </c>
      <c r="L98">
        <f>+34654366177</f>
        <v/>
      </c>
      <c r="M98" t="n">
        <v>0</v>
      </c>
      <c r="N98" t="n">
        <v>5</v>
      </c>
      <c r="O98" t="n">
        <v>5</v>
      </c>
      <c r="P98" t="n">
        <v>0</v>
      </c>
      <c r="Q98" t="n">
        <v>0</v>
      </c>
      <c r="R98" t="inlineStr">
        <is>
          <t>Ninguna</t>
        </is>
      </c>
      <c r="S98" t="inlineStr">
        <is>
          <t>1) Recibo vista: ES8200817830960002055008, 2) 10 Cajas Sin Portes, 3) Sector Eco Castilla León</t>
        </is>
      </c>
      <c r="T98" t="b">
        <v>1</v>
      </c>
      <c r="U98" s="1" t="n">
        <v>44466.25675925926</v>
      </c>
      <c r="V98" t="inlineStr">
        <is>
          <t>q05tvq5irbwvvg9glz04q05tvj4bi0wm</t>
        </is>
      </c>
      <c r="W98" t="inlineStr">
        <is>
          <t>https://docs.google.com/open?id=1dytGNfg3Zfqke9duQ1AuwvOJCWBFuVC6WGU96_Z5AY8</t>
        </is>
      </c>
      <c r="X98" t="inlineStr">
        <is>
          <t>34,55</t>
        </is>
      </c>
      <c r="Y98" t="inlineStr">
        <is>
          <t>34,55</t>
        </is>
      </c>
      <c r="Z98" t="n">
        <v>0</v>
      </c>
      <c r="AA98" t="n">
        <v>0</v>
      </c>
      <c r="AB98" t="inlineStr">
        <is>
          <t>69,10</t>
        </is>
      </c>
      <c r="AC98" t="inlineStr">
        <is>
          <t>14,51</t>
        </is>
      </c>
      <c r="AD98" t="inlineStr">
        <is>
          <t>0,00</t>
        </is>
      </c>
      <c r="AE98" t="inlineStr">
        <is>
          <t>83,61</t>
        </is>
      </c>
      <c r="AF98" t="n">
        <v>5</v>
      </c>
      <c r="AG98" t="n">
        <v>5</v>
      </c>
      <c r="AH98" t="inlineStr">
        <is>
          <t>#¿NOMBRE?</t>
        </is>
      </c>
      <c r="AI98" t="inlineStr">
        <is>
          <t>6,91</t>
        </is>
      </c>
      <c r="AJ98" t="n">
        <v>0</v>
      </c>
      <c r="AK98" t="inlineStr">
        <is>
          <t>4,5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n">
        <v>68</v>
      </c>
      <c r="B102" t="inlineStr">
        <is>
          <t>La petjada</t>
        </is>
      </c>
      <c r="C102" t="inlineStr">
        <is>
          <t>Sophie</t>
        </is>
      </c>
      <c r="D102" t="inlineStr">
        <is>
          <t>Sophie Bodart</t>
        </is>
      </c>
      <c r="E102" t="inlineStr">
        <is>
          <t>X2232980W</t>
        </is>
      </c>
      <c r="F102" t="inlineStr">
        <is>
          <t>Plaça Salvador Espriu, 6</t>
        </is>
      </c>
      <c r="G102" t="n">
        <v>17002</v>
      </c>
      <c r="H102" t="inlineStr">
        <is>
          <t>Girona</t>
        </is>
      </c>
      <c r="I102" t="n">
        <v>1</v>
      </c>
      <c r="J102" t="n">
        <v>0</v>
      </c>
      <c r="K102" t="inlineStr">
        <is>
          <t>lapetjadaeco@gmail.com</t>
        </is>
      </c>
      <c r="L102" t="n">
        <v>652192005</v>
      </c>
      <c r="M102" t="n">
        <v>1</v>
      </c>
      <c r="N102" t="n">
        <v>10</v>
      </c>
      <c r="O102" t="n">
        <v>10</v>
      </c>
      <c r="P102" t="n">
        <v>0</v>
      </c>
      <c r="Q102" t="n">
        <v>0</v>
      </c>
      <c r="R102" t="inlineStr">
        <is>
          <t>Ninguna</t>
        </is>
      </c>
      <c r="S102" t="n">
        <v>0</v>
      </c>
      <c r="T102" t="n">
        <v>0</v>
      </c>
      <c r="U102" s="1" t="n">
        <v>44466.25675925926</v>
      </c>
      <c r="V102" t="inlineStr">
        <is>
          <t>https://docs.google.com/open?id=1EXjD4i_p4VyzuwkG-Ap7g-6wgruyojTutMi34LTHf1U</t>
        </is>
      </c>
      <c r="W102" t="inlineStr">
        <is>
          <t>https://docs.google.com/open?id=1wnau1ZXrJFoqDJFcfNem4B8ICi2ZLWQBIlFNwVBqsBA</t>
        </is>
      </c>
      <c r="X102" t="inlineStr">
        <is>
          <t>65,00</t>
        </is>
      </c>
      <c r="Y102" t="n">
        <v>65</v>
      </c>
      <c r="Z102" t="n">
        <v>0</v>
      </c>
      <c r="AA102" t="n">
        <v>0</v>
      </c>
      <c r="AB102" t="inlineStr">
        <is>
          <t>130,00</t>
        </is>
      </c>
      <c r="AC102" t="inlineStr">
        <is>
          <t>27,30</t>
        </is>
      </c>
      <c r="AD102" t="inlineStr">
        <is>
          <t>6,76</t>
        </is>
      </c>
      <c r="AE102" t="inlineStr">
        <is>
          <t>164,06</t>
        </is>
      </c>
      <c r="AF102" t="n">
        <v>10</v>
      </c>
      <c r="AG102" t="n">
        <v>10</v>
      </c>
      <c r="AH102" t="inlineStr">
        <is>
          <t>#¿NOMBRE?</t>
        </is>
      </c>
      <c r="AI102" t="inlineStr">
        <is>
          <t>6,5</t>
        </is>
      </c>
      <c r="AJ102" t="n">
        <v>0</v>
      </c>
      <c r="AK102" t="inlineStr">
        <is>
          <t>4,5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n">
        <v>43</v>
      </c>
      <c r="B106" t="inlineStr">
        <is>
          <t>Dietisur</t>
        </is>
      </c>
      <c r="C106" t="inlineStr">
        <is>
          <t>Dietisur</t>
        </is>
      </c>
      <c r="D106" t="inlineStr">
        <is>
          <t>Dietisur SL</t>
        </is>
      </c>
      <c r="E106" t="inlineStr">
        <is>
          <t>B41478298</t>
        </is>
      </c>
      <c r="F106" t="inlineStr">
        <is>
          <t>Ctra.Sevilla-Cádiz Km.555-7</t>
        </is>
      </c>
      <c r="G106" t="n">
        <v>41703</v>
      </c>
      <c r="H106" t="inlineStr">
        <is>
          <t>Dos Hermanas - Sevilla</t>
        </is>
      </c>
      <c r="I106" t="n">
        <v>1</v>
      </c>
      <c r="J106" t="n">
        <v>0</v>
      </c>
      <c r="K106" t="inlineStr">
        <is>
          <t>dietisur@dietisur.es</t>
        </is>
      </c>
      <c r="L106">
        <f>+34954692158</f>
        <v/>
      </c>
      <c r="M106" t="n">
        <v>0</v>
      </c>
      <c r="N106" t="n">
        <v>60</v>
      </c>
      <c r="O106" t="n">
        <v>60</v>
      </c>
      <c r="P106" t="n">
        <v>0</v>
      </c>
      <c r="Q106" t="n">
        <v>0</v>
      </c>
      <c r="R106" t="n">
        <v>0</v>
      </c>
      <c r="S106" t="n">
        <v>0</v>
      </c>
      <c r="T106" t="b">
        <v>0</v>
      </c>
      <c r="U106" s="1" t="n">
        <v>44466.48726851852</v>
      </c>
      <c r="V106" t="inlineStr">
        <is>
          <t>13ydar6w7iss6zls13ydard40b67m4zr</t>
        </is>
      </c>
      <c r="W106" t="inlineStr">
        <is>
          <t>https://docs.google.com/open?id=1S11d1VlfQOJnnvC71VC8f95rDcRzNF-Aaz-IcoeLZfA</t>
        </is>
      </c>
      <c r="X106" t="inlineStr">
        <is>
          <t>300,00</t>
        </is>
      </c>
      <c r="Y106" t="n">
        <v>300</v>
      </c>
      <c r="Z106" t="n">
        <v>0</v>
      </c>
      <c r="AA106" t="n">
        <v>0</v>
      </c>
      <c r="AB106" t="inlineStr">
        <is>
          <t>600,00</t>
        </is>
      </c>
      <c r="AC106" t="inlineStr">
        <is>
          <t>126,00</t>
        </is>
      </c>
      <c r="AD106" t="inlineStr">
        <is>
          <t>0,00</t>
        </is>
      </c>
      <c r="AE106" t="inlineStr">
        <is>
          <t>726,00</t>
        </is>
      </c>
      <c r="AF106" t="n">
        <v>60</v>
      </c>
      <c r="AG106" t="n">
        <v>60</v>
      </c>
      <c r="AH106" t="inlineStr">
        <is>
          <t>#¿NOMBRE?</t>
        </is>
      </c>
      <c r="AI106" t="n">
        <v>5</v>
      </c>
      <c r="AJ106" t="n">
        <v>0</v>
      </c>
      <c r="AK106" t="inlineStr">
        <is>
          <t>4,5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n">
        <v>69</v>
      </c>
      <c r="B110" t="inlineStr">
        <is>
          <t>La Tienda Orgánica</t>
        </is>
      </c>
      <c r="C110" t="inlineStr">
        <is>
          <t>Chelo</t>
        </is>
      </c>
      <c r="D110" t="inlineStr">
        <is>
          <t>Maria Consuelo Crego Franco</t>
        </is>
      </c>
      <c r="E110" t="inlineStr">
        <is>
          <t>07983013N</t>
        </is>
      </c>
      <c r="F110" t="inlineStr">
        <is>
          <t>calle Antonio Valdés y Bazán nº1</t>
        </is>
      </c>
      <c r="G110" t="n">
        <v>9003</v>
      </c>
      <c r="H110" t="inlineStr">
        <is>
          <t>Burgos</t>
        </is>
      </c>
      <c r="I110" t="n">
        <v>1</v>
      </c>
      <c r="J110" t="n">
        <v>0</v>
      </c>
      <c r="K110" t="inlineStr">
        <is>
          <t>info@latiendaorganica.es</t>
        </is>
      </c>
      <c r="L110">
        <f>+34636470008</f>
        <v/>
      </c>
      <c r="M110" t="n">
        <v>1</v>
      </c>
      <c r="N110" t="n">
        <v>0</v>
      </c>
      <c r="O110" t="n">
        <v>22</v>
      </c>
      <c r="P110" t="n">
        <v>0</v>
      </c>
      <c r="Q110" t="n">
        <v>0</v>
      </c>
      <c r="R110" t="inlineStr">
        <is>
          <t>Implantación (20 +2)</t>
        </is>
      </c>
      <c r="S110" t="inlineStr">
        <is>
          <t>1) SEPA: ES05 3060 0001 7522 3187 2322 * 2) 20+2 Natural * 3) tf fijo: 947720410 4) SE Castilla León</t>
        </is>
      </c>
      <c r="T110" t="b">
        <v>1</v>
      </c>
      <c r="U110" s="1" t="n">
        <v>44466.49021990741</v>
      </c>
      <c r="V110" t="inlineStr">
        <is>
          <t>srey07niainreh7kn2jsrey0786h8gcx</t>
        </is>
      </c>
      <c r="W110" t="inlineStr">
        <is>
          <t>https://docs.google.com/open?id=1maE5Ym4Xk9t22Rs374wOIq4k0QeB0SmHwyK8P_E8_0I</t>
        </is>
      </c>
      <c r="X110" t="inlineStr">
        <is>
          <t>152,02</t>
        </is>
      </c>
      <c r="Y110" t="n">
        <v>0</v>
      </c>
      <c r="Z110" t="n">
        <v>0</v>
      </c>
      <c r="AA110" t="n">
        <v>0</v>
      </c>
      <c r="AB110" t="inlineStr">
        <is>
          <t>152,02</t>
        </is>
      </c>
      <c r="AC110" t="inlineStr">
        <is>
          <t>31,92</t>
        </is>
      </c>
      <c r="AD110" t="inlineStr">
        <is>
          <t>7,91</t>
        </is>
      </c>
      <c r="AE110" t="inlineStr">
        <is>
          <t>191,85</t>
        </is>
      </c>
      <c r="AF110" t="n">
        <v>22</v>
      </c>
      <c r="AG110" t="n">
        <v>0</v>
      </c>
      <c r="AH110" t="inlineStr">
        <is>
          <t>#¿NOMBRE?</t>
        </is>
      </c>
      <c r="AI110" t="inlineStr">
        <is>
          <t>6,91</t>
        </is>
      </c>
      <c r="AJ110" t="n">
        <v>0</v>
      </c>
      <c r="AK110" t="inlineStr">
        <is>
          <t>4,5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n">
        <v>70</v>
      </c>
      <c r="B114" t="inlineStr">
        <is>
          <t>HERBOLARIO ROYAL</t>
        </is>
      </c>
      <c r="C114" t="inlineStr">
        <is>
          <t>Roberto/Mina</t>
        </is>
      </c>
      <c r="D114" t="inlineStr">
        <is>
          <t>ROYAL CB</t>
        </is>
      </c>
      <c r="E114" t="inlineStr">
        <is>
          <t>E05146154</t>
        </is>
      </c>
      <c r="F114" t="inlineStr">
        <is>
          <t>Calle DR JESUS GALAN, 39</t>
        </is>
      </c>
      <c r="G114" t="n">
        <v>5003</v>
      </c>
      <c r="H114" t="inlineStr">
        <is>
          <t>Ávila</t>
        </is>
      </c>
      <c r="I114" t="n">
        <v>1</v>
      </c>
      <c r="J114" t="n">
        <v>0</v>
      </c>
      <c r="K114" t="inlineStr">
        <is>
          <t>herbolarioroyal@hotmail.com</t>
        </is>
      </c>
      <c r="L114">
        <f>+34647221730</f>
        <v/>
      </c>
      <c r="M114" t="n">
        <v>1</v>
      </c>
      <c r="N114" t="n">
        <v>6</v>
      </c>
      <c r="O114" t="n">
        <v>16</v>
      </c>
      <c r="P114" t="n">
        <v>0</v>
      </c>
      <c r="Q114" t="n">
        <v>0</v>
      </c>
      <c r="R114" t="inlineStr">
        <is>
          <t>Implantación (20 +2)</t>
        </is>
      </c>
      <c r="S114" t="inlineStr">
        <is>
          <t>1) SEPA: ES5420387725206000601729 , 2) SE: Castilla León</t>
        </is>
      </c>
      <c r="T114" t="b">
        <v>1</v>
      </c>
      <c r="U114" s="1" t="n">
        <v>44466.68556712963</v>
      </c>
      <c r="V114" t="inlineStr">
        <is>
          <t>bjz7t0zh71fh0lbjz757o83pblu29ww2</t>
        </is>
      </c>
      <c r="W114" t="inlineStr">
        <is>
          <t>https://docs.google.com/open?id=11mXLf4MU5KCjcJvaQAZRd8C4ESfZiWEz_ZNIk8J-CH0</t>
        </is>
      </c>
      <c r="X114" t="inlineStr">
        <is>
          <t>110,56</t>
        </is>
      </c>
      <c r="Y114" t="inlineStr">
        <is>
          <t>41,46</t>
        </is>
      </c>
      <c r="Z114" t="n">
        <v>0</v>
      </c>
      <c r="AA114" t="n">
        <v>0</v>
      </c>
      <c r="AB114" t="inlineStr">
        <is>
          <t>152,02</t>
        </is>
      </c>
      <c r="AC114" t="inlineStr">
        <is>
          <t>31,92</t>
        </is>
      </c>
      <c r="AD114" t="inlineStr">
        <is>
          <t>7,91</t>
        </is>
      </c>
      <c r="AE114" t="inlineStr">
        <is>
          <t>191,85</t>
        </is>
      </c>
      <c r="AF114" t="n">
        <v>16</v>
      </c>
      <c r="AG114" t="n">
        <v>6</v>
      </c>
      <c r="AH114" t="inlineStr">
        <is>
          <t>#¿NOMBRE?</t>
        </is>
      </c>
      <c r="AI114" t="inlineStr">
        <is>
          <t>6,91</t>
        </is>
      </c>
      <c r="AJ114" t="n">
        <v>0</v>
      </c>
      <c r="AK114" t="inlineStr">
        <is>
          <t>4,5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n">
        <v>71</v>
      </c>
      <c r="B118" t="inlineStr">
        <is>
          <t>HERBOLARIO SÁNDALO</t>
        </is>
      </c>
      <c r="C118" t="inlineStr">
        <is>
          <t>Susana</t>
        </is>
      </c>
      <c r="D118" t="inlineStr">
        <is>
          <t>Maria Jesús Vaquero</t>
        </is>
      </c>
      <c r="E118" t="inlineStr">
        <is>
          <t>11938512V</t>
        </is>
      </c>
      <c r="F118" t="inlineStr">
        <is>
          <t>Calle HERREROS 49</t>
        </is>
      </c>
      <c r="G118" t="n">
        <v>49600</v>
      </c>
      <c r="H118" t="inlineStr">
        <is>
          <t>Benavente (zamora)</t>
        </is>
      </c>
      <c r="I118" t="n">
        <v>1</v>
      </c>
      <c r="J118" t="n">
        <v>0</v>
      </c>
      <c r="K118" t="inlineStr">
        <is>
          <t>mjesus1965@gmail.com</t>
        </is>
      </c>
      <c r="L118">
        <f>+34651917299</f>
        <v/>
      </c>
      <c r="M118" t="n">
        <v>1</v>
      </c>
      <c r="N118" t="n">
        <v>5</v>
      </c>
      <c r="O118" t="n">
        <v>5</v>
      </c>
      <c r="P118" t="n">
        <v>0</v>
      </c>
      <c r="Q118" t="n">
        <v>0</v>
      </c>
      <c r="R118" t="inlineStr">
        <is>
          <t>Ninguna</t>
        </is>
      </c>
      <c r="S118" t="inlineStr">
        <is>
          <t>1) 10 cajas SIN PORTES, 2) Bizum, 3) 980632702, 3) SE Castilla León</t>
        </is>
      </c>
      <c r="T118" t="b">
        <v>1</v>
      </c>
      <c r="U118" s="1" t="n">
        <v>44467.22491898148</v>
      </c>
      <c r="V118" t="inlineStr">
        <is>
          <t>al6xs7ew41qd3uk0al6x2h9t817isg66</t>
        </is>
      </c>
      <c r="W118" t="inlineStr">
        <is>
          <t>https://docs.google.com/open?id=1VyE5ESWT2VGg5LKJOqYLZxTHUhi18GT2iEdcoH3G90w</t>
        </is>
      </c>
      <c r="X118" t="inlineStr">
        <is>
          <t>34,55</t>
        </is>
      </c>
      <c r="Y118" t="inlineStr">
        <is>
          <t>34,55</t>
        </is>
      </c>
      <c r="Z118" t="n">
        <v>0</v>
      </c>
      <c r="AA118" t="n">
        <v>0</v>
      </c>
      <c r="AB118" t="inlineStr">
        <is>
          <t>69,10</t>
        </is>
      </c>
      <c r="AC118" t="inlineStr">
        <is>
          <t>14,51</t>
        </is>
      </c>
      <c r="AD118" t="inlineStr">
        <is>
          <t>3,59</t>
        </is>
      </c>
      <c r="AE118" t="inlineStr">
        <is>
          <t>87,20</t>
        </is>
      </c>
      <c r="AF118" t="n">
        <v>5</v>
      </c>
      <c r="AG118" t="n">
        <v>5</v>
      </c>
      <c r="AH118" t="inlineStr">
        <is>
          <t>#¿NOMBRE?</t>
        </is>
      </c>
      <c r="AI118" t="inlineStr">
        <is>
          <t>6,91</t>
        </is>
      </c>
      <c r="AJ118" t="n">
        <v>0</v>
      </c>
      <c r="AK118" t="inlineStr">
        <is>
          <t>4,5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n">
        <v>72</v>
      </c>
      <c r="B122" t="inlineStr">
        <is>
          <t>Bárbara Andreia Mendonça Nobre</t>
        </is>
      </c>
      <c r="C122" t="inlineStr">
        <is>
          <t>Barbara</t>
        </is>
      </c>
      <c r="D122" t="inlineStr">
        <is>
          <t>Bárbara Andreia Mendonça Nobre</t>
        </is>
      </c>
      <c r="E122" t="n">
        <v>223923397</v>
      </c>
      <c r="F122" t="inlineStr">
        <is>
          <t>Av. Mestre Lima de Freitas nr 42 5Esq</t>
        </is>
      </c>
      <c r="G122" t="inlineStr">
        <is>
          <t>2910-867</t>
        </is>
      </c>
      <c r="H122" t="inlineStr">
        <is>
          <t>Setúbal Portugal</t>
        </is>
      </c>
      <c r="I122" t="n">
        <v>1</v>
      </c>
      <c r="J122" t="n">
        <v>0</v>
      </c>
      <c r="K122" t="inlineStr">
        <is>
          <t>natulimportugal@natulim.com</t>
        </is>
      </c>
      <c r="L122" t="n">
        <v>0</v>
      </c>
      <c r="M122" t="n">
        <v>0</v>
      </c>
      <c r="N122" t="n">
        <v>10</v>
      </c>
      <c r="O122" t="n">
        <v>10</v>
      </c>
      <c r="P122" t="n">
        <v>0</v>
      </c>
      <c r="Q122" t="n">
        <v>0</v>
      </c>
      <c r="R122" t="inlineStr">
        <is>
          <t>Ninguna</t>
        </is>
      </c>
      <c r="S122" t="n">
        <v>0</v>
      </c>
      <c r="T122" t="n">
        <v>0</v>
      </c>
      <c r="U122" s="1" t="n">
        <v>44467.22491898148</v>
      </c>
      <c r="V122" t="inlineStr">
        <is>
          <t>https://docs.google.com/open?id=1MyK2gJ7DqkClkzxCWEyYwsyOoOVd52l4UI4IZWb9YxM</t>
        </is>
      </c>
      <c r="W122" t="inlineStr">
        <is>
          <t>https://docs.google.com/open?id=1gPYmb5tUKHuElKowAOxfOHL0Umze4Kmg9NjSD5JQ7WY</t>
        </is>
      </c>
      <c r="X122" t="inlineStr">
        <is>
          <t>69,10</t>
        </is>
      </c>
      <c r="Y122" t="inlineStr">
        <is>
          <t>69,1</t>
        </is>
      </c>
      <c r="Z122" t="n">
        <v>0</v>
      </c>
      <c r="AA122" t="n">
        <v>0</v>
      </c>
      <c r="AB122" t="inlineStr">
        <is>
          <t>138,20</t>
        </is>
      </c>
      <c r="AC122" t="inlineStr">
        <is>
          <t>29,02</t>
        </is>
      </c>
      <c r="AD122" t="inlineStr">
        <is>
          <t>0,00</t>
        </is>
      </c>
      <c r="AE122" t="inlineStr">
        <is>
          <t>167,22</t>
        </is>
      </c>
      <c r="AF122" t="n">
        <v>10</v>
      </c>
      <c r="AG122" t="n">
        <v>10</v>
      </c>
      <c r="AH122" t="inlineStr">
        <is>
          <t>#¿NOMBRE?</t>
        </is>
      </c>
      <c r="AI122" t="inlineStr">
        <is>
          <t>6,91</t>
        </is>
      </c>
      <c r="AJ122" t="n">
        <v>0</v>
      </c>
      <c r="AK122" t="inlineStr">
        <is>
          <t>4,5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n">
        <v>73</v>
      </c>
      <c r="B126" t="inlineStr">
        <is>
          <t>Bioecoequilibrio</t>
        </is>
      </c>
      <c r="C126" t="inlineStr">
        <is>
          <t>Beatriz Fernandez de la Iglesia</t>
        </is>
      </c>
      <c r="D126" t="inlineStr">
        <is>
          <t>Bioecoequilibrio</t>
        </is>
      </c>
      <c r="E126" t="inlineStr">
        <is>
          <t>03928417V</t>
        </is>
      </c>
      <c r="F126" t="inlineStr">
        <is>
          <t>calle rio algodor numero 1 piso 3 izq</t>
        </is>
      </c>
      <c r="G126" t="n">
        <v>45007</v>
      </c>
      <c r="H126" t="inlineStr">
        <is>
          <t>Toledo</t>
        </is>
      </c>
      <c r="I126" t="n">
        <v>1</v>
      </c>
      <c r="J126" t="n">
        <v>0</v>
      </c>
      <c r="K126" t="inlineStr">
        <is>
          <t>info@bioecoequilibrio.com</t>
        </is>
      </c>
      <c r="L126">
        <f>+34619031273</f>
        <v/>
      </c>
      <c r="M126" t="n">
        <v>1</v>
      </c>
      <c r="N126" t="n">
        <v>10</v>
      </c>
      <c r="O126" t="n">
        <v>10</v>
      </c>
      <c r="P126" t="n">
        <v>0</v>
      </c>
      <c r="Q126" t="n">
        <v>0</v>
      </c>
      <c r="R126" t="n">
        <v>0</v>
      </c>
      <c r="S126" t="n">
        <v>0</v>
      </c>
      <c r="T126" t="b">
        <v>0</v>
      </c>
      <c r="U126" s="1" t="n">
        <v>44467.38087962963</v>
      </c>
      <c r="V126" t="inlineStr">
        <is>
          <t>v4o4ojxq2wzyk3hzdpkiv4o4olz2xpjj</t>
        </is>
      </c>
      <c r="W126" t="inlineStr">
        <is>
          <t>https://docs.google.com/open?id=1CIWE11VM_Lm06MDDrNl_2kgSDo7Ounkt1WTDkjNCj9c</t>
        </is>
      </c>
      <c r="X126" t="inlineStr">
        <is>
          <t>65,00</t>
        </is>
      </c>
      <c r="Y126" t="n">
        <v>65</v>
      </c>
      <c r="Z126" t="n">
        <v>0</v>
      </c>
      <c r="AA126" t="n">
        <v>0</v>
      </c>
      <c r="AB126" t="inlineStr">
        <is>
          <t>130,00</t>
        </is>
      </c>
      <c r="AC126" t="inlineStr">
        <is>
          <t>27,30</t>
        </is>
      </c>
      <c r="AD126" t="inlineStr">
        <is>
          <t>6,76</t>
        </is>
      </c>
      <c r="AE126" t="inlineStr">
        <is>
          <t>164,06</t>
        </is>
      </c>
      <c r="AF126" t="n">
        <v>10</v>
      </c>
      <c r="AG126" t="n">
        <v>10</v>
      </c>
      <c r="AH126" t="inlineStr">
        <is>
          <t>#¿NOMBRE?</t>
        </is>
      </c>
      <c r="AI126" t="inlineStr">
        <is>
          <t>6,5</t>
        </is>
      </c>
      <c r="AJ126" t="n">
        <v>0</v>
      </c>
      <c r="AK126" t="inlineStr">
        <is>
          <t>4,5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n">
        <v>74</v>
      </c>
      <c r="B130" t="inlineStr">
        <is>
          <t>Tienda Calma</t>
        </is>
      </c>
      <c r="C130" t="inlineStr">
        <is>
          <t>Nayra del rio Nicolas</t>
        </is>
      </c>
      <c r="D130" t="inlineStr">
        <is>
          <t>NAYRA DEL RIO NICOLAS</t>
        </is>
      </c>
      <c r="E130" t="inlineStr">
        <is>
          <t>51095142-K</t>
        </is>
      </c>
      <c r="F130" t="inlineStr">
        <is>
          <t>C/ SIERRA BERMEJA, 14</t>
        </is>
      </c>
      <c r="G130" t="n">
        <v>11311</v>
      </c>
      <c r="H130" t="inlineStr">
        <is>
          <t>PUEBLO NUEVO DE GUADIARO, SAN ROQUE</t>
        </is>
      </c>
      <c r="I130" t="n">
        <v>1</v>
      </c>
      <c r="J130" t="n">
        <v>0</v>
      </c>
      <c r="K130" t="inlineStr">
        <is>
          <t>calmatienda@gmail.com</t>
        </is>
      </c>
      <c r="L130">
        <f>+34671275425</f>
        <v/>
      </c>
      <c r="M130" t="n">
        <v>1</v>
      </c>
      <c r="N130" t="n">
        <v>10</v>
      </c>
      <c r="O130" t="n">
        <v>10</v>
      </c>
      <c r="P130" t="n">
        <v>0</v>
      </c>
      <c r="Q130" t="n">
        <v>0</v>
      </c>
      <c r="R130" t="n">
        <v>0</v>
      </c>
      <c r="S130" t="n">
        <v>0</v>
      </c>
      <c r="T130" t="b">
        <v>0</v>
      </c>
      <c r="U130" s="1" t="n">
        <v>44467.45358796296</v>
      </c>
      <c r="V130" t="inlineStr">
        <is>
          <t>eds8zhd7rss2deds8zjhda73uinjpgzj</t>
        </is>
      </c>
      <c r="W130" t="inlineStr">
        <is>
          <t>https://docs.google.com/open?id=1c-te49ITzEEFhpnzvSHIwEN3GLiGPAYBYXOzztXmc-Y</t>
        </is>
      </c>
      <c r="X130" t="inlineStr">
        <is>
          <t>65,00</t>
        </is>
      </c>
      <c r="Y130" t="n">
        <v>65</v>
      </c>
      <c r="Z130" t="n">
        <v>0</v>
      </c>
      <c r="AA130" t="n">
        <v>0</v>
      </c>
      <c r="AB130" t="inlineStr">
        <is>
          <t>130,00</t>
        </is>
      </c>
      <c r="AC130" t="inlineStr">
        <is>
          <t>27,30</t>
        </is>
      </c>
      <c r="AD130" t="inlineStr">
        <is>
          <t>6,76</t>
        </is>
      </c>
      <c r="AE130" t="inlineStr">
        <is>
          <t>164,06</t>
        </is>
      </c>
      <c r="AF130" t="n">
        <v>10</v>
      </c>
      <c r="AG130" t="n">
        <v>10</v>
      </c>
      <c r="AH130" t="inlineStr">
        <is>
          <t>#¿NOMBRE?</t>
        </is>
      </c>
      <c r="AI130" t="inlineStr">
        <is>
          <t>6,5</t>
        </is>
      </c>
      <c r="AJ130" t="n">
        <v>0</v>
      </c>
      <c r="AK130" t="inlineStr">
        <is>
          <t>4,5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n">
        <v>75</v>
      </c>
      <c r="B134" t="inlineStr">
        <is>
          <t>Herbolario La Botica Natural</t>
        </is>
      </c>
      <c r="C134" t="inlineStr">
        <is>
          <t>Elisabeth</t>
        </is>
      </c>
      <c r="D134" t="inlineStr">
        <is>
          <t>Elizabeth Rojo Guerra</t>
        </is>
      </c>
      <c r="E134" t="inlineStr">
        <is>
          <t>12763938L</t>
        </is>
      </c>
      <c r="F134" t="inlineStr">
        <is>
          <t>C/ Los Abetos 6</t>
        </is>
      </c>
      <c r="G134" t="n">
        <v>34003</v>
      </c>
      <c r="H134" t="inlineStr">
        <is>
          <t>Palencia</t>
        </is>
      </c>
      <c r="I134" t="n">
        <v>1</v>
      </c>
      <c r="J134" t="n">
        <v>0</v>
      </c>
      <c r="K134" t="inlineStr">
        <is>
          <t>laboticanaturalpalencia@hotmail.com</t>
        </is>
      </c>
      <c r="L134">
        <f>+34678501875</f>
        <v/>
      </c>
      <c r="M134" t="n">
        <v>1</v>
      </c>
      <c r="N134" t="n">
        <v>11</v>
      </c>
      <c r="O134" t="n">
        <v>11</v>
      </c>
      <c r="P134" t="n">
        <v>0</v>
      </c>
      <c r="Q134" t="n">
        <v>0</v>
      </c>
      <c r="R134" t="inlineStr">
        <is>
          <t>Implantación (20 +2)</t>
        </is>
      </c>
      <c r="S134" t="inlineStr">
        <is>
          <t>Sector Eco Castilla León</t>
        </is>
      </c>
      <c r="T134" t="b">
        <v>1</v>
      </c>
      <c r="U134" s="1" t="n">
        <v>44468.43528935185</v>
      </c>
      <c r="V134" t="inlineStr">
        <is>
          <t>wg2jyk5zjf1u49dnwg2jyk5p5zvxqg9g</t>
        </is>
      </c>
      <c r="W134" t="inlineStr">
        <is>
          <t>https://docs.google.com/open?id=1fDK13lmce2tsPal8Z1C5czOq2_P3tAOCrqEIjdOzG8Q</t>
        </is>
      </c>
      <c r="X134" t="inlineStr">
        <is>
          <t>76,01</t>
        </is>
      </c>
      <c r="Y134" t="inlineStr">
        <is>
          <t>76,01</t>
        </is>
      </c>
      <c r="Z134" t="n">
        <v>0</v>
      </c>
      <c r="AA134" t="n">
        <v>0</v>
      </c>
      <c r="AB134" t="inlineStr">
        <is>
          <t>152,02</t>
        </is>
      </c>
      <c r="AC134" t="inlineStr">
        <is>
          <t>31,92</t>
        </is>
      </c>
      <c r="AD134" t="inlineStr">
        <is>
          <t>7,91</t>
        </is>
      </c>
      <c r="AE134" t="inlineStr">
        <is>
          <t>191,85</t>
        </is>
      </c>
      <c r="AF134" t="n">
        <v>11</v>
      </c>
      <c r="AG134" t="n">
        <v>11</v>
      </c>
      <c r="AH134" t="inlineStr">
        <is>
          <t>#¿NOMBRE?</t>
        </is>
      </c>
      <c r="AI134" t="inlineStr">
        <is>
          <t>6,91</t>
        </is>
      </c>
      <c r="AJ134" t="inlineStr">
        <is>
          <t>ES7730600080032333839526</t>
        </is>
      </c>
      <c r="AK134" t="inlineStr">
        <is>
          <t>4,5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n">
        <v>76</v>
      </c>
      <c r="B138" t="inlineStr">
        <is>
          <t>MASALA</t>
        </is>
      </c>
      <c r="C138" t="inlineStr">
        <is>
          <t>Susana</t>
        </is>
      </c>
      <c r="D138" t="inlineStr">
        <is>
          <t>MASALA NATURAL SLU</t>
        </is>
      </c>
      <c r="E138" t="inlineStr">
        <is>
          <t>B09535311</t>
        </is>
      </c>
      <c r="F138" t="inlineStr">
        <is>
          <t>PLAZA francisco sarmiento 1, bj</t>
        </is>
      </c>
      <c r="G138" t="n">
        <v>9005</v>
      </c>
      <c r="H138" t="inlineStr">
        <is>
          <t>Burgos</t>
        </is>
      </c>
      <c r="I138" t="n">
        <v>1</v>
      </c>
      <c r="J138" t="n">
        <v>0</v>
      </c>
      <c r="K138" t="inlineStr">
        <is>
          <t>masala@masalanatural.es</t>
        </is>
      </c>
      <c r="L138">
        <f>+34654695220</f>
        <v/>
      </c>
      <c r="M138" t="n">
        <v>0</v>
      </c>
      <c r="N138" t="n">
        <v>11</v>
      </c>
      <c r="O138" t="n">
        <v>11</v>
      </c>
      <c r="P138" t="n">
        <v>0</v>
      </c>
      <c r="Q138" t="n">
        <v>0</v>
      </c>
      <c r="R138" t="inlineStr">
        <is>
          <t>Implantación (20 +2)</t>
        </is>
      </c>
      <c r="S138" t="inlineStr">
        <is>
          <t>SE Castilla León</t>
        </is>
      </c>
      <c r="T138" t="b">
        <v>1</v>
      </c>
      <c r="U138" s="1" t="n">
        <v>44468.68865740741</v>
      </c>
      <c r="V138" t="inlineStr">
        <is>
          <t>rtv575xw3tr8sy4mgwrtv575o9utgj69</t>
        </is>
      </c>
      <c r="W138" t="inlineStr">
        <is>
          <t>https://docs.google.com/open?id=11ifg-4u83zX_6sPgUgYMA3I8SrpR95r1BFuUtGWNFwo</t>
        </is>
      </c>
      <c r="X138" t="inlineStr">
        <is>
          <t>76,01</t>
        </is>
      </c>
      <c r="Y138" t="inlineStr">
        <is>
          <t>76,01</t>
        </is>
      </c>
      <c r="Z138" t="n">
        <v>0</v>
      </c>
      <c r="AA138" t="n">
        <v>0</v>
      </c>
      <c r="AB138" t="inlineStr">
        <is>
          <t>152,02</t>
        </is>
      </c>
      <c r="AC138" t="inlineStr">
        <is>
          <t>31,92</t>
        </is>
      </c>
      <c r="AD138" t="inlineStr">
        <is>
          <t>0,00</t>
        </is>
      </c>
      <c r="AE138" t="inlineStr">
        <is>
          <t>183,94</t>
        </is>
      </c>
      <c r="AF138" t="n">
        <v>11</v>
      </c>
      <c r="AG138" t="n">
        <v>11</v>
      </c>
      <c r="AH138" t="inlineStr">
        <is>
          <t>#¿NOMBRE?</t>
        </is>
      </c>
      <c r="AI138" t="inlineStr">
        <is>
          <t>6,91</t>
        </is>
      </c>
      <c r="AJ138" t="inlineStr">
        <is>
          <t>ES1630350240712400018210</t>
        </is>
      </c>
      <c r="AK138" t="inlineStr">
        <is>
          <t>4,5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n">
        <v>77</v>
      </c>
      <c r="B142" t="inlineStr">
        <is>
          <t>Xixori Belardenda</t>
        </is>
      </c>
      <c r="C142" t="inlineStr">
        <is>
          <t>Jone</t>
        </is>
      </c>
      <c r="D142" t="inlineStr">
        <is>
          <t>Jone Etxeberria San Sebastian</t>
        </is>
      </c>
      <c r="E142" t="inlineStr">
        <is>
          <t>34095732A</t>
        </is>
      </c>
      <c r="F142" t="inlineStr">
        <is>
          <t>C/ Txitibar, 4</t>
        </is>
      </c>
      <c r="G142" t="n">
        <v>20140</v>
      </c>
      <c r="H142" t="inlineStr">
        <is>
          <t>Andoain (Guipúzkoa)</t>
        </is>
      </c>
      <c r="I142" t="n">
        <v>1</v>
      </c>
      <c r="J142" t="n">
        <v>0</v>
      </c>
      <c r="K142" t="inlineStr">
        <is>
          <t>xixori1993@gmail.com</t>
        </is>
      </c>
      <c r="L142">
        <f>+34943245023</f>
        <v/>
      </c>
      <c r="M142" t="n">
        <v>1</v>
      </c>
      <c r="N142" t="n">
        <v>5</v>
      </c>
      <c r="O142" t="n">
        <v>5</v>
      </c>
      <c r="P142" t="n">
        <v>0</v>
      </c>
      <c r="Q142" t="n">
        <v>0</v>
      </c>
      <c r="R142" t="inlineStr">
        <is>
          <t>Implantación (10+portes)</t>
        </is>
      </c>
      <c r="S142" t="inlineStr">
        <is>
          <t>1) SEPA, xf cargarme a mí los gastos, es el que os he comentado ahora por whatsApp  2) Sector Eco Central</t>
        </is>
      </c>
      <c r="T142" t="b">
        <v>1</v>
      </c>
      <c r="U142" s="1" t="n">
        <v>44468.69268518518</v>
      </c>
      <c r="V142" t="inlineStr">
        <is>
          <t>jsjnfwb6b184d0xw4484cvtjsjnfwb6f</t>
        </is>
      </c>
      <c r="W142" t="inlineStr">
        <is>
          <t>https://docs.google.com/open?id=1vk6YqHjgob4xUhr_YDVrp279DsUy7gpedynGnaZf_9o</t>
        </is>
      </c>
      <c r="X142" t="inlineStr">
        <is>
          <t>34,55</t>
        </is>
      </c>
      <c r="Y142" t="inlineStr">
        <is>
          <t>34,55</t>
        </is>
      </c>
      <c r="Z142" t="n">
        <v>0</v>
      </c>
      <c r="AA142" t="n">
        <v>0</v>
      </c>
      <c r="AB142" t="inlineStr">
        <is>
          <t>69,10</t>
        </is>
      </c>
      <c r="AC142" t="inlineStr">
        <is>
          <t>14,51</t>
        </is>
      </c>
      <c r="AD142" t="inlineStr">
        <is>
          <t>3,59</t>
        </is>
      </c>
      <c r="AE142" t="inlineStr">
        <is>
          <t>87,20</t>
        </is>
      </c>
      <c r="AF142" t="n">
        <v>5</v>
      </c>
      <c r="AG142" t="n">
        <v>5</v>
      </c>
      <c r="AH142" t="inlineStr">
        <is>
          <t>#¿NOMBRE?</t>
        </is>
      </c>
      <c r="AI142" t="inlineStr">
        <is>
          <t>6,91</t>
        </is>
      </c>
      <c r="AJ142" t="inlineStr">
        <is>
          <t>ES2730350026260260047278</t>
        </is>
      </c>
      <c r="AK142" t="inlineStr">
        <is>
          <t>4,5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n">
        <v>11</v>
      </c>
      <c r="B146" t="inlineStr">
        <is>
          <t>Veggs</t>
        </is>
      </c>
      <c r="C146" t="inlineStr">
        <is>
          <t>Manuel</t>
        </is>
      </c>
      <c r="D146" t="inlineStr">
        <is>
          <t>Veggs Organic sl</t>
        </is>
      </c>
      <c r="E146" t="inlineStr">
        <is>
          <t>B47758503</t>
        </is>
      </c>
      <c r="F146" t="inlineStr">
        <is>
          <t>Calle Tahonas 5 bajo</t>
        </is>
      </c>
      <c r="G146" t="n">
        <v>47003</v>
      </c>
      <c r="H146" t="inlineStr">
        <is>
          <t>Valladolid</t>
        </is>
      </c>
      <c r="I146" t="n">
        <v>0</v>
      </c>
      <c r="J146" t="inlineStr">
        <is>
          <t>Calle Tahonas 5 bajo</t>
        </is>
      </c>
      <c r="K146" t="inlineStr">
        <is>
          <t>cyl@veggs.es</t>
        </is>
      </c>
      <c r="L146">
        <f>+34685328983</f>
        <v/>
      </c>
      <c r="M146" t="n">
        <v>0</v>
      </c>
      <c r="N146" t="n">
        <v>11</v>
      </c>
      <c r="O146" t="n">
        <v>11</v>
      </c>
      <c r="P146" t="n">
        <v>0</v>
      </c>
      <c r="Q146" t="n">
        <v>0</v>
      </c>
      <c r="R146" t="inlineStr">
        <is>
          <t>Implantación (20 +2)</t>
        </is>
      </c>
      <c r="S146" t="inlineStr">
        <is>
          <t>SE Castilla León</t>
        </is>
      </c>
      <c r="T146" t="b">
        <v>1</v>
      </c>
      <c r="U146" s="1" t="n">
        <v>44470.5059375</v>
      </c>
      <c r="V146" t="inlineStr">
        <is>
          <t>ydh3flcyuuky829mckydh3fl6erncnmp</t>
        </is>
      </c>
      <c r="W146" t="inlineStr">
        <is>
          <t>https://docs.google.com/open?id=1Di5mRESqMpMerA8NTrWaUxRMD0XsJ0PG4ygAr_YhTTE</t>
        </is>
      </c>
      <c r="X146" t="inlineStr">
        <is>
          <t>76,01</t>
        </is>
      </c>
      <c r="Y146" t="inlineStr">
        <is>
          <t>76,01</t>
        </is>
      </c>
      <c r="Z146" t="n">
        <v>0</v>
      </c>
      <c r="AA146" t="n">
        <v>0</v>
      </c>
      <c r="AB146" t="inlineStr">
        <is>
          <t>152,02</t>
        </is>
      </c>
      <c r="AC146" t="inlineStr">
        <is>
          <t>31,92</t>
        </is>
      </c>
      <c r="AD146" t="inlineStr">
        <is>
          <t>0,00</t>
        </is>
      </c>
      <c r="AE146" t="inlineStr">
        <is>
          <t>183,94</t>
        </is>
      </c>
      <c r="AF146" t="n">
        <v>11</v>
      </c>
      <c r="AG146" t="n">
        <v>11</v>
      </c>
      <c r="AH146" t="inlineStr">
        <is>
          <t>#¿NOMBRE?</t>
        </is>
      </c>
      <c r="AI146" t="inlineStr">
        <is>
          <t>6,91</t>
        </is>
      </c>
      <c r="AJ146" t="inlineStr">
        <is>
          <t>Transferencia o Bizum</t>
        </is>
      </c>
      <c r="AK146" t="inlineStr">
        <is>
          <t>4,5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n">
        <v>33</v>
      </c>
      <c r="B150" t="inlineStr">
        <is>
          <t>Súper Natural</t>
        </is>
      </c>
      <c r="C150" t="inlineStr">
        <is>
          <t>Issac</t>
        </is>
      </c>
      <c r="D150" t="inlineStr">
        <is>
          <t>Isaac Barrado González</t>
        </is>
      </c>
      <c r="E150" t="inlineStr">
        <is>
          <t>11953137Z</t>
        </is>
      </c>
      <c r="F150" t="inlineStr">
        <is>
          <t>C. Condes de Crespo Rascón, 2</t>
        </is>
      </c>
      <c r="G150" t="n">
        <v>37002</v>
      </c>
      <c r="H150" t="inlineStr">
        <is>
          <t>Salamanca</t>
        </is>
      </c>
      <c r="I150" t="n">
        <v>1</v>
      </c>
      <c r="J150" t="n">
        <v>0</v>
      </c>
      <c r="K150" t="inlineStr">
        <is>
          <t>supernaturalsalamanca@gmail.com</t>
        </is>
      </c>
      <c r="L150">
        <f>+34923216883</f>
        <v/>
      </c>
      <c r="M150" t="n">
        <v>1</v>
      </c>
      <c r="N150" t="n">
        <v>5</v>
      </c>
      <c r="O150" t="n">
        <v>5</v>
      </c>
      <c r="P150" t="n">
        <v>0</v>
      </c>
      <c r="Q150" t="n">
        <v>0</v>
      </c>
      <c r="R150" t="inlineStr">
        <is>
          <t>Implantación (10+portes)</t>
        </is>
      </c>
      <c r="S150" t="inlineStr">
        <is>
          <t>SE Castilla León</t>
        </is>
      </c>
      <c r="T150" t="b">
        <v>1</v>
      </c>
      <c r="U150" s="1" t="n">
        <v>44475.43559027778</v>
      </c>
      <c r="V150" t="inlineStr">
        <is>
          <t>byicfjr7y6844byichgirp34f1xnlevb</t>
        </is>
      </c>
      <c r="W150" t="inlineStr">
        <is>
          <t>https://docs.google.com/open?id=1k1cKTashs9wcswIATdmc5MWmdcH-VLS4xgcm5JiOI1Q</t>
        </is>
      </c>
      <c r="X150" t="inlineStr">
        <is>
          <t>34,55</t>
        </is>
      </c>
      <c r="Y150" t="inlineStr">
        <is>
          <t>34,55</t>
        </is>
      </c>
      <c r="Z150" t="n">
        <v>0</v>
      </c>
      <c r="AA150" t="n">
        <v>0</v>
      </c>
      <c r="AB150" t="inlineStr">
        <is>
          <t>69,10</t>
        </is>
      </c>
      <c r="AC150" t="inlineStr">
        <is>
          <t>14,51</t>
        </is>
      </c>
      <c r="AD150" t="inlineStr">
        <is>
          <t>3,59</t>
        </is>
      </c>
      <c r="AE150" t="inlineStr">
        <is>
          <t>87,20</t>
        </is>
      </c>
      <c r="AF150" t="n">
        <v>5</v>
      </c>
      <c r="AG150" t="n">
        <v>5</v>
      </c>
      <c r="AH150" t="inlineStr">
        <is>
          <t>#¿NOMBRE?</t>
        </is>
      </c>
      <c r="AI150" t="inlineStr">
        <is>
          <t>6,91</t>
        </is>
      </c>
      <c r="AJ150" s="2" t="n">
        <v>0</v>
      </c>
      <c r="AK150" t="inlineStr">
        <is>
          <t>4,5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n">
        <v>42</v>
      </c>
      <c r="B154" t="inlineStr">
        <is>
          <t>L'origen torello</t>
        </is>
      </c>
      <c r="C154" t="inlineStr">
        <is>
          <t>Anna</t>
        </is>
      </c>
      <c r="D154" t="inlineStr">
        <is>
          <t>Anna Pous Escarrà</t>
        </is>
      </c>
      <c r="E154" t="inlineStr">
        <is>
          <t>47791195R</t>
        </is>
      </c>
      <c r="F154" t="inlineStr">
        <is>
          <t>Carrer del pont , 10</t>
        </is>
      </c>
      <c r="G154" t="n">
        <v>8570</v>
      </c>
      <c r="H154" t="inlineStr">
        <is>
          <t>Torelló</t>
        </is>
      </c>
      <c r="I154" t="n">
        <v>1</v>
      </c>
      <c r="J154" t="n">
        <v>0</v>
      </c>
      <c r="K154" t="inlineStr">
        <is>
          <t>lorigen2014@gmail.com</t>
        </is>
      </c>
      <c r="L154">
        <f>+34609113332</f>
        <v/>
      </c>
      <c r="M154" t="n">
        <v>1</v>
      </c>
      <c r="N154" t="n">
        <v>6</v>
      </c>
      <c r="O154" t="n">
        <v>12</v>
      </c>
      <c r="P154" t="n">
        <v>0</v>
      </c>
      <c r="Q154" t="n">
        <v>0</v>
      </c>
      <c r="R154" t="n">
        <v>0</v>
      </c>
      <c r="S154" t="n">
        <v>0</v>
      </c>
      <c r="T154" t="b">
        <v>0</v>
      </c>
      <c r="U154" s="1" t="n">
        <v>44474.34208333334</v>
      </c>
      <c r="V154" t="inlineStr">
        <is>
          <t>https://docs.google.com/open?id=1aFS-Ahlfu7wLpS86r2c3-Un_tN9b6IweJw0W-1eOq1g</t>
        </is>
      </c>
      <c r="W154" t="inlineStr">
        <is>
          <t>https://docs.google.com/open?id=1A-boKfIGlZ7DlGoqt64nyE-_k19xjGACA5TNdvea2d0</t>
        </is>
      </c>
      <c r="X154" t="inlineStr">
        <is>
          <t>78,00</t>
        </is>
      </c>
      <c r="Y154" t="n">
        <v>39</v>
      </c>
      <c r="Z154" t="n">
        <v>0</v>
      </c>
      <c r="AA154" t="n">
        <v>0</v>
      </c>
      <c r="AB154" t="inlineStr">
        <is>
          <t>117,00</t>
        </is>
      </c>
      <c r="AC154" t="inlineStr">
        <is>
          <t>24,57</t>
        </is>
      </c>
      <c r="AD154" t="inlineStr">
        <is>
          <t>6,08</t>
        </is>
      </c>
      <c r="AE154" t="inlineStr">
        <is>
          <t>147,65</t>
        </is>
      </c>
      <c r="AF154" t="n">
        <v>12</v>
      </c>
      <c r="AG154" t="n">
        <v>6</v>
      </c>
      <c r="AH154" t="inlineStr">
        <is>
          <t>#¿NOMBRE?</t>
        </is>
      </c>
      <c r="AI154" t="inlineStr">
        <is>
          <t>6,5</t>
        </is>
      </c>
      <c r="AJ154" t="inlineStr">
        <is>
          <t>ES63 2100 2366 1602 0008 4867</t>
        </is>
      </c>
      <c r="AK154" t="inlineStr">
        <is>
          <t>4,5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n">
        <v>80</v>
      </c>
      <c r="B158" t="inlineStr">
        <is>
          <t>Vita Eco</t>
        </is>
      </c>
      <c r="C158" t="inlineStr">
        <is>
          <t>Monica</t>
        </is>
      </c>
      <c r="D158" t="inlineStr">
        <is>
          <t>Monica Montes Llorente</t>
        </is>
      </c>
      <c r="E158" t="inlineStr">
        <is>
          <t>45573933P</t>
        </is>
      </c>
      <c r="F158" t="inlineStr">
        <is>
          <t>Calle Avellanos 5</t>
        </is>
      </c>
      <c r="G158" t="n">
        <v>9003</v>
      </c>
      <c r="H158" t="inlineStr">
        <is>
          <t>Burgos</t>
        </is>
      </c>
      <c r="I158" t="n">
        <v>1</v>
      </c>
      <c r="J158" t="n">
        <v>0</v>
      </c>
      <c r="K158" t="inlineStr">
        <is>
          <t>vitaeco@hotmail.com</t>
        </is>
      </c>
      <c r="L158">
        <f>+34655540782</f>
        <v/>
      </c>
      <c r="M158" t="n">
        <v>1</v>
      </c>
      <c r="N158" t="n">
        <v>11</v>
      </c>
      <c r="O158" t="n">
        <v>11</v>
      </c>
      <c r="P158" t="n">
        <v>0</v>
      </c>
      <c r="Q158" t="n">
        <v>0</v>
      </c>
      <c r="R158" t="inlineStr">
        <is>
          <t>Implantación (20 +2)</t>
        </is>
      </c>
      <c r="S158" t="inlineStr">
        <is>
          <t>SE Castilla León</t>
        </is>
      </c>
      <c r="T158" t="b">
        <v>1</v>
      </c>
      <c r="U158" s="1" t="n">
        <v>44476.3918287037</v>
      </c>
      <c r="V158" t="inlineStr">
        <is>
          <t>0lsxyw4ra3slc59jthk30lsx4wbty3jq</t>
        </is>
      </c>
      <c r="W158" t="inlineStr">
        <is>
          <t>https://docs.google.com/open?id=1nqazRT6vLDJW_qgPLc-oEnDR11g4Vio0H9csO1ckFjM</t>
        </is>
      </c>
      <c r="X158" t="inlineStr">
        <is>
          <t>76,01</t>
        </is>
      </c>
      <c r="Y158" t="inlineStr">
        <is>
          <t>76,01</t>
        </is>
      </c>
      <c r="Z158" t="n">
        <v>0</v>
      </c>
      <c r="AA158" t="n">
        <v>0</v>
      </c>
      <c r="AB158" t="inlineStr">
        <is>
          <t>152,02</t>
        </is>
      </c>
      <c r="AC158" t="inlineStr">
        <is>
          <t>31,92</t>
        </is>
      </c>
      <c r="AD158" t="inlineStr">
        <is>
          <t>7,91</t>
        </is>
      </c>
      <c r="AE158" t="inlineStr">
        <is>
          <t>191,85</t>
        </is>
      </c>
      <c r="AF158" t="n">
        <v>11</v>
      </c>
      <c r="AG158" t="n">
        <v>11</v>
      </c>
      <c r="AH158" t="inlineStr">
        <is>
          <t>#¿NOMBRE?</t>
        </is>
      </c>
      <c r="AI158" t="inlineStr">
        <is>
          <t>6,91</t>
        </is>
      </c>
      <c r="AJ158" t="n">
        <v>0</v>
      </c>
      <c r="AK158" t="inlineStr">
        <is>
          <t>4,5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n">
        <v>81</v>
      </c>
      <c r="B162" t="inlineStr">
        <is>
          <t>VaOrganic!</t>
        </is>
      </c>
      <c r="C162" t="inlineStr">
        <is>
          <t>Jose Luis Tarazona</t>
        </is>
      </c>
      <c r="D162" t="inlineStr">
        <is>
          <t>VaOrganic!</t>
        </is>
      </c>
      <c r="E162" t="inlineStr">
        <is>
          <t>44900427B</t>
        </is>
      </c>
      <c r="F162" t="inlineStr">
        <is>
          <t>Calle de la Armuña n6 local1</t>
        </is>
      </c>
      <c r="G162" t="n">
        <v>47008</v>
      </c>
      <c r="H162" t="inlineStr">
        <is>
          <t>Valladolid</t>
        </is>
      </c>
      <c r="I162" t="n">
        <v>1</v>
      </c>
      <c r="J162" t="n">
        <v>0</v>
      </c>
      <c r="K162" t="inlineStr">
        <is>
          <t>vaorganic21@gmail.com</t>
        </is>
      </c>
      <c r="L162">
        <f>+34699680575</f>
        <v/>
      </c>
      <c r="M162" t="n">
        <v>1</v>
      </c>
      <c r="N162" t="n">
        <v>10</v>
      </c>
      <c r="O162" t="n">
        <v>10</v>
      </c>
      <c r="P162" t="n">
        <v>0</v>
      </c>
      <c r="Q162" t="n">
        <v>0</v>
      </c>
      <c r="R162" t="n">
        <v>0</v>
      </c>
      <c r="S162" t="n">
        <v>0</v>
      </c>
      <c r="T162" t="b">
        <v>0</v>
      </c>
      <c r="U162" s="1" t="n">
        <v>44476.70491898148</v>
      </c>
      <c r="V162" t="inlineStr">
        <is>
          <t>https://docs.google.com/open?id=1EMky3AVYIqG0r0C60_ja_xcW8B2HFwOQKGigqA9yDKY</t>
        </is>
      </c>
      <c r="W162" t="inlineStr">
        <is>
          <t>https://docs.google.com/open?id=1gA1-7YRE-HoHel0B2tPWxV921kggcjzqWOATx8DYQGw</t>
        </is>
      </c>
      <c r="X162" t="inlineStr">
        <is>
          <t>65,00</t>
        </is>
      </c>
      <c r="Y162" t="n">
        <v>65</v>
      </c>
      <c r="Z162" t="n">
        <v>0</v>
      </c>
      <c r="AA162" t="n">
        <v>0</v>
      </c>
      <c r="AB162" t="inlineStr">
        <is>
          <t>130,00</t>
        </is>
      </c>
      <c r="AC162" t="inlineStr">
        <is>
          <t>27,30</t>
        </is>
      </c>
      <c r="AD162" t="inlineStr">
        <is>
          <t>6,76</t>
        </is>
      </c>
      <c r="AE162" t="inlineStr">
        <is>
          <t>164,06</t>
        </is>
      </c>
      <c r="AF162" t="n">
        <v>10</v>
      </c>
      <c r="AG162" t="n">
        <v>10</v>
      </c>
      <c r="AH162" t="inlineStr">
        <is>
          <t>#¿NOMBRE?</t>
        </is>
      </c>
      <c r="AI162" t="inlineStr">
        <is>
          <t>6,5</t>
        </is>
      </c>
      <c r="AJ162" t="inlineStr">
        <is>
          <t>Bizum</t>
        </is>
      </c>
      <c r="AK162" t="inlineStr">
        <is>
          <t>4,5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n">
        <v>82</v>
      </c>
      <c r="B166" t="inlineStr">
        <is>
          <t>LA BOLSA DE ESTRAZA</t>
        </is>
      </c>
      <c r="C166" t="inlineStr">
        <is>
          <t>Silvia</t>
        </is>
      </c>
      <c r="D166" t="inlineStr">
        <is>
          <t>SILVIA BARTOLOMÉ MANJARRÉS</t>
        </is>
      </c>
      <c r="E166" t="inlineStr">
        <is>
          <t>72396954S</t>
        </is>
      </c>
      <c r="F166" t="inlineStr">
        <is>
          <t>CALLE SAN BERNARDO 6</t>
        </is>
      </c>
      <c r="G166" t="n">
        <v>34002</v>
      </c>
      <c r="H166" t="inlineStr">
        <is>
          <t>Palencia</t>
        </is>
      </c>
      <c r="I166" t="n">
        <v>1</v>
      </c>
      <c r="J166" t="n">
        <v>0</v>
      </c>
      <c r="K166" t="inlineStr">
        <is>
          <t>labolsadeestrazapalencia@gmail.com</t>
        </is>
      </c>
      <c r="L166">
        <f>+34644585747</f>
        <v/>
      </c>
      <c r="M166" t="n">
        <v>1</v>
      </c>
      <c r="N166" t="n">
        <v>9</v>
      </c>
      <c r="O166" t="n">
        <v>13</v>
      </c>
      <c r="P166" t="n">
        <v>0</v>
      </c>
      <c r="Q166" t="n">
        <v>0</v>
      </c>
      <c r="R166" t="inlineStr">
        <is>
          <t>Implantación (20 +2)</t>
        </is>
      </c>
      <c r="S166" t="inlineStr">
        <is>
          <t>SE Castilla León</t>
        </is>
      </c>
      <c r="T166" t="b">
        <v>1</v>
      </c>
      <c r="U166" s="1" t="n">
        <v>44482.44030092593</v>
      </c>
      <c r="V166" t="inlineStr">
        <is>
          <t>aq1b0dlagcmez1woaq1b05r71do3nu6s</t>
        </is>
      </c>
      <c r="W166" t="inlineStr">
        <is>
          <t>https://docs.google.com/open?id=1LZ7XvEE5GI2lJEcRd9f1ilyI_9qyVxwKMeV3UT1tP0U</t>
        </is>
      </c>
      <c r="X166" t="inlineStr">
        <is>
          <t>89,83</t>
        </is>
      </c>
      <c r="Y166" t="inlineStr">
        <is>
          <t>62,19</t>
        </is>
      </c>
      <c r="Z166" t="n">
        <v>0</v>
      </c>
      <c r="AA166" t="n">
        <v>0</v>
      </c>
      <c r="AB166" t="inlineStr">
        <is>
          <t>152,02</t>
        </is>
      </c>
      <c r="AC166" t="inlineStr">
        <is>
          <t>31,92</t>
        </is>
      </c>
      <c r="AD166" t="inlineStr">
        <is>
          <t>7,91</t>
        </is>
      </c>
      <c r="AE166" t="inlineStr">
        <is>
          <t>191,85</t>
        </is>
      </c>
      <c r="AF166" t="n">
        <v>13</v>
      </c>
      <c r="AG166" t="n">
        <v>9</v>
      </c>
      <c r="AH166" t="inlineStr">
        <is>
          <t>#¿NOMBRE?</t>
        </is>
      </c>
      <c r="AI166" t="inlineStr">
        <is>
          <t>6,91</t>
        </is>
      </c>
      <c r="AJ166" t="n">
        <v>0</v>
      </c>
      <c r="AK166" t="inlineStr">
        <is>
          <t>4,5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n">
        <v>83</v>
      </c>
      <c r="B170" t="inlineStr">
        <is>
          <t>Miristica Biocosmética Vegana</t>
        </is>
      </c>
      <c r="C170" t="inlineStr">
        <is>
          <t>Ines</t>
        </is>
      </c>
      <c r="D170" t="inlineStr">
        <is>
          <t>Rua de Breja, 10, Breja</t>
        </is>
      </c>
      <c r="E170" t="n">
        <v>514446862</v>
      </c>
      <c r="F170" t="inlineStr">
        <is>
          <t>Rua de Breja, S/N, Breja</t>
        </is>
      </c>
      <c r="G170" t="inlineStr">
        <is>
          <t>3200-308</t>
        </is>
      </c>
      <c r="H170" t="inlineStr">
        <is>
          <t>Serpins</t>
        </is>
      </c>
      <c r="I170" t="n">
        <v>0</v>
      </c>
      <c r="J170" t="inlineStr">
        <is>
          <t>Rua de Breja, S/N, Breja 3200-308 Serpins, Portugal</t>
        </is>
      </c>
      <c r="K170" t="inlineStr">
        <is>
          <t>natulimportugal@natulim.com</t>
        </is>
      </c>
      <c r="L170" t="inlineStr">
        <is>
          <t>916 423 568</t>
        </is>
      </c>
      <c r="M170" t="n">
        <v>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27/03/2024</t>
        </is>
      </c>
      <c r="V170" t="inlineStr">
        <is>
          <t>https://docs.google.com/open?id=1uvK0pi87a4cHJ76i_EkucmXHC2jSuUNdnIkAOcse14M</t>
        </is>
      </c>
      <c r="W170" t="inlineStr">
        <is>
          <t>https://docs.google.com/open?id=1fHi7mxguI83kZ0iMQanxOCbCIP_XQ4zu4afvQ3lqnPQ</t>
        </is>
      </c>
      <c r="X170" t="inlineStr">
        <is>
          <t>69,10</t>
        </is>
      </c>
      <c r="Y170" t="inlineStr">
        <is>
          <t>69,1</t>
        </is>
      </c>
      <c r="Z170" t="n">
        <v>0</v>
      </c>
      <c r="AA170" t="n">
        <v>0</v>
      </c>
      <c r="AB170" t="inlineStr">
        <is>
          <t>138,20</t>
        </is>
      </c>
      <c r="AC170" t="inlineStr">
        <is>
          <t>29,02</t>
        </is>
      </c>
      <c r="AD170" t="inlineStr">
        <is>
          <t>0,00</t>
        </is>
      </c>
      <c r="AE170" t="inlineStr">
        <is>
          <t>167,22</t>
        </is>
      </c>
      <c r="AF170" t="n">
        <v>10</v>
      </c>
      <c r="AG170" t="n">
        <v>10</v>
      </c>
      <c r="AH170" t="inlineStr">
        <is>
          <t>#¿NOMBRE?</t>
        </is>
      </c>
      <c r="AI170" t="inlineStr">
        <is>
          <t>6,91</t>
        </is>
      </c>
      <c r="AJ170" t="n">
        <v>0</v>
      </c>
      <c r="AK170" t="inlineStr">
        <is>
          <t>4,5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n">
        <v>85</v>
      </c>
      <c r="B174" t="inlineStr">
        <is>
          <t>YeBio</t>
        </is>
      </c>
      <c r="C174" t="inlineStr">
        <is>
          <t>Marta</t>
        </is>
      </c>
      <c r="D174" t="inlineStr">
        <is>
          <t>Juan Miguel Vera Guerri</t>
        </is>
      </c>
      <c r="E174" t="inlineStr">
        <is>
          <t>76958029Y</t>
        </is>
      </c>
      <c r="F174" t="inlineStr">
        <is>
          <t>C/ Luis Armiñán 26</t>
        </is>
      </c>
      <c r="G174" t="n">
        <v>33520</v>
      </c>
      <c r="H174" t="inlineStr">
        <is>
          <t>Nava</t>
        </is>
      </c>
      <c r="I174" t="n">
        <v>1</v>
      </c>
      <c r="J174" t="n">
        <v>0</v>
      </c>
      <c r="K174" t="inlineStr">
        <is>
          <t>info@yebio.es</t>
        </is>
      </c>
      <c r="L174" t="n">
        <v>0</v>
      </c>
      <c r="M174" t="n">
        <v>1</v>
      </c>
      <c r="N174" t="n">
        <v>10</v>
      </c>
      <c r="O174" t="n">
        <v>10</v>
      </c>
      <c r="P174" t="n">
        <v>0</v>
      </c>
      <c r="Q174" t="n">
        <v>0</v>
      </c>
      <c r="R174" t="inlineStr">
        <is>
          <t>Ninguna</t>
        </is>
      </c>
      <c r="S174" t="n">
        <v>0</v>
      </c>
      <c r="T174" t="n">
        <v>0</v>
      </c>
      <c r="U174" t="inlineStr">
        <is>
          <t>27/03/2024</t>
        </is>
      </c>
      <c r="V174" t="inlineStr">
        <is>
          <t>https://docs.google.com/open?id=1rwwE4vcllBYbeDOMOBvF2QejoqNyFmiQ3bnPAzcpMg4</t>
        </is>
      </c>
      <c r="W174" t="inlineStr">
        <is>
          <t>https://docs.google.com/open?id=1jMJsuAcyLp8A9YFFjnVlntZfnSOc0Pfzqgb9ZB8ngYk</t>
        </is>
      </c>
      <c r="X174" t="inlineStr">
        <is>
          <t>65,00</t>
        </is>
      </c>
      <c r="Y174" t="n">
        <v>65</v>
      </c>
      <c r="Z174" t="n">
        <v>0</v>
      </c>
      <c r="AA174" t="n">
        <v>0</v>
      </c>
      <c r="AB174" t="inlineStr">
        <is>
          <t>130,00</t>
        </is>
      </c>
      <c r="AC174" t="inlineStr">
        <is>
          <t>27,30</t>
        </is>
      </c>
      <c r="AD174" t="inlineStr">
        <is>
          <t>6,76</t>
        </is>
      </c>
      <c r="AE174" t="inlineStr">
        <is>
          <t>164,06</t>
        </is>
      </c>
      <c r="AF174" t="n">
        <v>10</v>
      </c>
      <c r="AG174" t="n">
        <v>10</v>
      </c>
      <c r="AH174" t="inlineStr">
        <is>
          <t>#¿NOMBRE?</t>
        </is>
      </c>
      <c r="AI174" t="inlineStr">
        <is>
          <t>6,5</t>
        </is>
      </c>
      <c r="AJ174" t="n">
        <v>0</v>
      </c>
      <c r="AK174" t="inlineStr">
        <is>
          <t>4,5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n">
        <v>1</v>
      </c>
      <c r="B178" t="inlineStr">
        <is>
          <t>Mind The Trash Consulting Lda</t>
        </is>
      </c>
      <c r="C178" t="inlineStr">
        <is>
          <t>Geral</t>
        </is>
      </c>
      <c r="D178" t="inlineStr">
        <is>
          <t>Mind The Trash Consulting Lda</t>
        </is>
      </c>
      <c r="E178" t="n">
        <v>524487178</v>
      </c>
      <c r="F178" t="inlineStr">
        <is>
          <t>Rua de São Paulo nº254 1ºandar, 1200-430 Lisboa</t>
        </is>
      </c>
      <c r="G178" t="n">
        <v>0</v>
      </c>
      <c r="H178" t="n">
        <v>0</v>
      </c>
      <c r="I178" t="n">
        <v>1</v>
      </c>
      <c r="J178" t="n">
        <v>0</v>
      </c>
      <c r="K178" t="inlineStr">
        <is>
          <t>geral@mindthetrash.pt</t>
        </is>
      </c>
      <c r="L178" t="n">
        <v>351919326196</v>
      </c>
      <c r="M178" t="n">
        <v>0</v>
      </c>
      <c r="N178" t="n">
        <v>150</v>
      </c>
      <c r="O178" t="n">
        <v>50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27/03/2024</t>
        </is>
      </c>
      <c r="V178" t="inlineStr">
        <is>
          <t>https://docs.google.com/open?id=1cjfNYFj5wn2tLptDLlxpcxdKoR7KiohxzGmhQvskspE</t>
        </is>
      </c>
      <c r="W178" t="inlineStr">
        <is>
          <t>https://docs.google.com/open?id=1qpctOnGo3Jm2jUCrD71vKQEQTVhWQpSJ5Sdig6Sp2Rg</t>
        </is>
      </c>
      <c r="X178" t="inlineStr">
        <is>
          <t>259,00</t>
        </is>
      </c>
      <c r="Y178" t="n">
        <v>777</v>
      </c>
      <c r="Z178" t="n">
        <v>0</v>
      </c>
      <c r="AA178" t="n">
        <v>0</v>
      </c>
      <c r="AB178" t="inlineStr">
        <is>
          <t>1.036,00</t>
        </is>
      </c>
      <c r="AC178" t="inlineStr">
        <is>
          <t>217,56</t>
        </is>
      </c>
      <c r="AD178" t="inlineStr">
        <is>
          <t>0,00</t>
        </is>
      </c>
      <c r="AE178" t="inlineStr">
        <is>
          <t>1253,56</t>
        </is>
      </c>
      <c r="AF178" t="n">
        <v>50</v>
      </c>
      <c r="AG178" t="n">
        <v>150</v>
      </c>
      <c r="AH178" t="inlineStr">
        <is>
          <t>#¿NOMBRE?</t>
        </is>
      </c>
      <c r="AI178" t="inlineStr">
        <is>
          <t>5,18</t>
        </is>
      </c>
      <c r="AJ178" t="n">
        <v>0</v>
      </c>
      <c r="AK178" t="inlineStr">
        <is>
          <t>4,5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n">
        <v>2</v>
      </c>
      <c r="B182" t="inlineStr">
        <is>
          <t>EkoZone</t>
        </is>
      </c>
      <c r="C182" t="inlineStr">
        <is>
          <t>Jonathan Aguilar Pérez</t>
        </is>
      </c>
      <c r="D182" t="inlineStr">
        <is>
          <t>EkoZone</t>
        </is>
      </c>
      <c r="E182" t="inlineStr">
        <is>
          <t>45829995B</t>
        </is>
      </c>
      <c r="F182" t="inlineStr">
        <is>
          <t>C/ Ricardera 30, 2o piso</t>
        </is>
      </c>
      <c r="G182" t="n">
        <v>8519</v>
      </c>
      <c r="H182" t="inlineStr">
        <is>
          <t>Folgueroles</t>
        </is>
      </c>
      <c r="I182" t="n">
        <v>1</v>
      </c>
      <c r="J182" t="n">
        <v>0</v>
      </c>
      <c r="K182" t="inlineStr">
        <is>
          <t>administracion@ekozone.net</t>
        </is>
      </c>
      <c r="L182">
        <f>+34600115636</f>
        <v/>
      </c>
      <c r="M182" t="n">
        <v>1</v>
      </c>
      <c r="N182" t="n">
        <v>10</v>
      </c>
      <c r="O182" t="n">
        <v>10</v>
      </c>
      <c r="P182" t="n">
        <v>0</v>
      </c>
      <c r="Q182" t="n">
        <v>0</v>
      </c>
      <c r="R182" t="inlineStr">
        <is>
          <t>Ninguna</t>
        </is>
      </c>
      <c r="S182" t="n">
        <v>0</v>
      </c>
      <c r="T182" t="b">
        <v>0</v>
      </c>
      <c r="U182" s="1" t="n">
        <v>44484.73251157408</v>
      </c>
      <c r="V182" t="inlineStr">
        <is>
          <t>owliuwpzm68xdgis5ntowliyd2s2sv3p</t>
        </is>
      </c>
      <c r="W182" t="inlineStr">
        <is>
          <t>https://docs.google.com/open?id=1e_BaMWdOaiykjFU9EQUby8Sm8xVGKS8nJzVyZZv2_uA</t>
        </is>
      </c>
      <c r="X182" t="inlineStr">
        <is>
          <t>65,00</t>
        </is>
      </c>
      <c r="Y182" t="n">
        <v>65</v>
      </c>
      <c r="Z182" t="n">
        <v>0</v>
      </c>
      <c r="AA182" t="n">
        <v>0</v>
      </c>
      <c r="AB182" t="inlineStr">
        <is>
          <t>130,00</t>
        </is>
      </c>
      <c r="AC182" t="inlineStr">
        <is>
          <t>27,30</t>
        </is>
      </c>
      <c r="AD182" t="inlineStr">
        <is>
          <t>6,76</t>
        </is>
      </c>
      <c r="AE182" t="inlineStr">
        <is>
          <t>164,06</t>
        </is>
      </c>
      <c r="AF182" t="n">
        <v>10</v>
      </c>
      <c r="AG182" t="n">
        <v>10</v>
      </c>
      <c r="AH182" t="inlineStr">
        <is>
          <t>#¿NOMBRE?</t>
        </is>
      </c>
      <c r="AI182" t="inlineStr">
        <is>
          <t>6,5</t>
        </is>
      </c>
      <c r="AJ182" t="n">
        <v>0</v>
      </c>
      <c r="AK182" t="inlineStr">
        <is>
          <t>4,5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n">
        <v>3</v>
      </c>
      <c r="B186" t="inlineStr">
        <is>
          <t>La Mariquita Carmen</t>
        </is>
      </c>
      <c r="C186" t="inlineStr">
        <is>
          <t>Cecilia Nereida</t>
        </is>
      </c>
      <c r="D186" t="inlineStr">
        <is>
          <t>La Mariquita Carmen</t>
        </is>
      </c>
      <c r="E186" t="inlineStr">
        <is>
          <t>54123698Y</t>
        </is>
      </c>
      <c r="F186" t="inlineStr">
        <is>
          <t>Calle Francisco Gourié n7 bis local</t>
        </is>
      </c>
      <c r="G186" t="n">
        <v>35400</v>
      </c>
      <c r="H186" t="inlineStr">
        <is>
          <t>Arucas</t>
        </is>
      </c>
      <c r="I186" t="n">
        <v>1</v>
      </c>
      <c r="J186" t="n">
        <v>0</v>
      </c>
      <c r="K186" t="inlineStr">
        <is>
          <t>nereidagonzalezcecilia@gmail.com</t>
        </is>
      </c>
      <c r="L186">
        <f>+34656749199</f>
        <v/>
      </c>
      <c r="M186" t="n">
        <v>0</v>
      </c>
      <c r="N186" t="n">
        <v>10</v>
      </c>
      <c r="O186" t="n">
        <v>10</v>
      </c>
      <c r="P186" t="n">
        <v>0</v>
      </c>
      <c r="Q186" t="n">
        <v>0</v>
      </c>
      <c r="R186" t="inlineStr">
        <is>
          <t>Ninguna</t>
        </is>
      </c>
      <c r="S186" t="n">
        <v>0</v>
      </c>
      <c r="T186" t="b">
        <v>0</v>
      </c>
      <c r="U186" s="1" t="n">
        <v>44484.49438657407</v>
      </c>
      <c r="V186" t="inlineStr">
        <is>
          <t>46e1bb4wkwl29psixa0046e1bepehkxp</t>
        </is>
      </c>
      <c r="W186" t="inlineStr">
        <is>
          <t>https://docs.google.com/open?id=1hUBTdJU_tWJ7qxZ2lm3YmRY04BfGXVyseRRTcj2Hg1c</t>
        </is>
      </c>
      <c r="X186" t="inlineStr">
        <is>
          <t>65,00</t>
        </is>
      </c>
      <c r="Y186" t="n">
        <v>65</v>
      </c>
      <c r="Z186" t="n">
        <v>0</v>
      </c>
      <c r="AA186" t="n">
        <v>0</v>
      </c>
      <c r="AB186" t="inlineStr">
        <is>
          <t>130,00</t>
        </is>
      </c>
      <c r="AC186" t="inlineStr">
        <is>
          <t>27,30</t>
        </is>
      </c>
      <c r="AD186" t="inlineStr">
        <is>
          <t>0,00</t>
        </is>
      </c>
      <c r="AE186" t="inlineStr">
        <is>
          <t>157,30</t>
        </is>
      </c>
      <c r="AF186" t="n">
        <v>10</v>
      </c>
      <c r="AG186" t="n">
        <v>10</v>
      </c>
      <c r="AH186" t="inlineStr">
        <is>
          <t>#¿NOMBRE?</t>
        </is>
      </c>
      <c r="AI186" t="inlineStr">
        <is>
          <t>6,5</t>
        </is>
      </c>
      <c r="AJ186" t="inlineStr">
        <is>
          <t>ES8821000805860201018845</t>
        </is>
      </c>
      <c r="AK186" t="inlineStr">
        <is>
          <t>4,5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n">
        <v>4</v>
      </c>
      <c r="B190" t="inlineStr">
        <is>
          <t>Linverd Market</t>
        </is>
      </c>
      <c r="C190" t="inlineStr">
        <is>
          <t>Linverd Market</t>
        </is>
      </c>
      <c r="D190" t="inlineStr">
        <is>
          <t>Linverd Market SL</t>
        </is>
      </c>
      <c r="E190" t="inlineStr">
        <is>
          <t>B02733574</t>
        </is>
      </c>
      <c r="F190" t="inlineStr">
        <is>
          <t>Calle provenza 242</t>
        </is>
      </c>
      <c r="G190" t="n">
        <v>8008</v>
      </c>
      <c r="H190" t="inlineStr">
        <is>
          <t>Barcelona</t>
        </is>
      </c>
      <c r="I190" t="n">
        <v>1</v>
      </c>
      <c r="J190" t="n">
        <v>0</v>
      </c>
      <c r="K190" t="inlineStr">
        <is>
          <t>linverdsupermercat@gmail.com</t>
        </is>
      </c>
      <c r="L190" t="n">
        <v>0</v>
      </c>
      <c r="M190" t="n">
        <v>0</v>
      </c>
      <c r="N190" t="n">
        <v>15</v>
      </c>
      <c r="O190" t="n">
        <v>15</v>
      </c>
      <c r="P190" t="n">
        <v>0</v>
      </c>
      <c r="Q190" t="n">
        <v>0</v>
      </c>
      <c r="R190" t="inlineStr">
        <is>
          <t>Ninguna</t>
        </is>
      </c>
      <c r="S190" t="n">
        <v>0</v>
      </c>
      <c r="T190" t="n">
        <v>0</v>
      </c>
      <c r="U190" t="inlineStr">
        <is>
          <t>27/03/2024</t>
        </is>
      </c>
      <c r="V190" t="inlineStr">
        <is>
          <t>https://docs.google.com/open?id=1UhZPooZtMw_ET7RP_I9qfDS-C5QDt-TNTRWP90wGd9Y</t>
        </is>
      </c>
      <c r="W190" t="inlineStr">
        <is>
          <t>https://docs.google.com/open?id=1ht9_q-5VsTJ0e5ERX0uzgTOs_Sn4BH4KosG62CtqOpA</t>
        </is>
      </c>
      <c r="X190" t="inlineStr">
        <is>
          <t>97,50</t>
        </is>
      </c>
      <c r="Y190" t="inlineStr">
        <is>
          <t>97,5</t>
        </is>
      </c>
      <c r="Z190" t="n">
        <v>0</v>
      </c>
      <c r="AA190" t="n">
        <v>0</v>
      </c>
      <c r="AB190" t="inlineStr">
        <is>
          <t>195,00</t>
        </is>
      </c>
      <c r="AC190" t="inlineStr">
        <is>
          <t>40,95</t>
        </is>
      </c>
      <c r="AD190" t="inlineStr">
        <is>
          <t>0,00</t>
        </is>
      </c>
      <c r="AE190" t="inlineStr">
        <is>
          <t>235,95</t>
        </is>
      </c>
      <c r="AF190" t="n">
        <v>15</v>
      </c>
      <c r="AG190" t="n">
        <v>15</v>
      </c>
      <c r="AH190" t="inlineStr">
        <is>
          <t>#¿NOMBRE?</t>
        </is>
      </c>
      <c r="AI190" t="inlineStr">
        <is>
          <t>6,5</t>
        </is>
      </c>
      <c r="AJ190" t="n">
        <v>0</v>
      </c>
      <c r="AK190" t="inlineStr">
        <is>
          <t>4,5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n">
        <v>5</v>
      </c>
      <c r="B194" t="inlineStr">
        <is>
          <t>Ondinabox</t>
        </is>
      </c>
      <c r="C194" t="inlineStr">
        <is>
          <t>Ana Isabel Giménez Cepero</t>
        </is>
      </c>
      <c r="D194" t="inlineStr">
        <is>
          <t>Ana Isabel Giménez Cepero</t>
        </is>
      </c>
      <c r="E194" t="inlineStr">
        <is>
          <t>76924758-Q</t>
        </is>
      </c>
      <c r="F194" t="inlineStr">
        <is>
          <t>C/ Santuario de Cabañas, 3, 4º A</t>
        </is>
      </c>
      <c r="G194" t="n">
        <v>50013</v>
      </c>
      <c r="H194" t="inlineStr">
        <is>
          <t>Zaragoza</t>
        </is>
      </c>
      <c r="I194" t="n">
        <v>0</v>
      </c>
      <c r="J194" t="inlineStr">
        <is>
          <t>C/ Longras, 57, casa ,15608 – Miño (La Coruña)</t>
        </is>
      </c>
      <c r="K194" t="inlineStr">
        <is>
          <t>info@ondinate.com</t>
        </is>
      </c>
      <c r="L194" t="n">
        <v>647779918</v>
      </c>
      <c r="M194" t="n">
        <v>0</v>
      </c>
      <c r="N194" t="n">
        <v>0</v>
      </c>
      <c r="O194" t="n">
        <v>15</v>
      </c>
      <c r="P194" t="n">
        <v>0</v>
      </c>
      <c r="Q194" t="n">
        <v>0</v>
      </c>
      <c r="R194" t="inlineStr">
        <is>
          <t>Ninguna</t>
        </is>
      </c>
      <c r="S194" t="n">
        <v>0</v>
      </c>
      <c r="T194" t="n">
        <v>0</v>
      </c>
      <c r="U194" t="inlineStr">
        <is>
          <t>19/10/2021</t>
        </is>
      </c>
      <c r="V194" t="inlineStr">
        <is>
          <t>https://docs.google.com/open?id=19YGCNzqz0WRhg_cAURniDGbp_WVE9tJloLF2l1EwBxs</t>
        </is>
      </c>
      <c r="W194" t="inlineStr">
        <is>
          <t>https://docs.google.com/open?id=1oiCdJXkQ5VZGx7NaA0H86p5oufa9A-QhAvfG__-9cM8</t>
        </is>
      </c>
      <c r="X194" t="inlineStr">
        <is>
          <t>45,00</t>
        </is>
      </c>
      <c r="Y194" t="n">
        <v>0</v>
      </c>
      <c r="Z194" t="n">
        <v>0</v>
      </c>
      <c r="AA194" t="n">
        <v>0</v>
      </c>
      <c r="AB194" t="inlineStr">
        <is>
          <t>45,00</t>
        </is>
      </c>
      <c r="AC194" t="inlineStr">
        <is>
          <t>9,45</t>
        </is>
      </c>
      <c r="AD194" t="inlineStr">
        <is>
          <t>0,00</t>
        </is>
      </c>
      <c r="AE194" t="inlineStr">
        <is>
          <t>54,45</t>
        </is>
      </c>
      <c r="AF194" t="n">
        <v>15</v>
      </c>
      <c r="AG194" t="n">
        <v>0</v>
      </c>
      <c r="AH194" t="inlineStr">
        <is>
          <t>#¿NOMBRE?</t>
        </is>
      </c>
      <c r="AI194" t="n">
        <v>3</v>
      </c>
      <c r="AJ194" t="inlineStr">
        <is>
          <t>Transferencia</t>
        </is>
      </c>
      <c r="AK194" t="inlineStr">
        <is>
          <t>4,5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n">
        <v>6</v>
      </c>
      <c r="B198" t="inlineStr">
        <is>
          <t>La Tienda Amarilla</t>
        </is>
      </c>
      <c r="C198" t="inlineStr">
        <is>
          <t>Isabel</t>
        </is>
      </c>
      <c r="D198" t="inlineStr">
        <is>
          <t>La herboristeria S.L</t>
        </is>
      </c>
      <c r="E198" t="inlineStr">
        <is>
          <t>B53005237</t>
        </is>
      </c>
      <c r="F198" t="inlineStr">
        <is>
          <t>C/Tomás Ortuño nº94</t>
        </is>
      </c>
      <c r="G198" t="n">
        <v>3502</v>
      </c>
      <c r="H198" t="inlineStr">
        <is>
          <t>Benidorm</t>
        </is>
      </c>
      <c r="I198" t="n">
        <v>0</v>
      </c>
      <c r="J198" t="inlineStr">
        <is>
          <t>C/ San Miguel nº10</t>
        </is>
      </c>
      <c r="K198" t="inlineStr">
        <is>
          <t>laherboristeriabeni@gmail.com</t>
        </is>
      </c>
      <c r="L198">
        <f>+34965864718</f>
        <v/>
      </c>
      <c r="M198" t="n">
        <v>0</v>
      </c>
      <c r="N198" t="n">
        <v>5</v>
      </c>
      <c r="O198" t="n">
        <v>5</v>
      </c>
      <c r="P198" t="n">
        <v>0</v>
      </c>
      <c r="Q198" t="n">
        <v>0</v>
      </c>
      <c r="R198" t="inlineStr">
        <is>
          <t>Implantación (10+portes)</t>
        </is>
      </c>
      <c r="S198" t="inlineStr">
        <is>
          <t>SE_Alicante</t>
        </is>
      </c>
      <c r="T198" t="b">
        <v>1</v>
      </c>
      <c r="U198" s="1" t="n">
        <v>44494.35353009259</v>
      </c>
      <c r="V198" t="inlineStr">
        <is>
          <t>q261ehjvu6nm7v32lasq261e6uakpbvi</t>
        </is>
      </c>
      <c r="W198" t="inlineStr">
        <is>
          <t>https://docs.google.com/open?id=1m2uoIPwXulAZ3b0XEcak7p8R-mn_Z8gzdeswkpEdP5Q</t>
        </is>
      </c>
      <c r="X198" t="inlineStr">
        <is>
          <t>34,55</t>
        </is>
      </c>
      <c r="Y198" t="inlineStr">
        <is>
          <t>34,55</t>
        </is>
      </c>
      <c r="Z198" t="n">
        <v>0</v>
      </c>
      <c r="AA198" t="n">
        <v>0</v>
      </c>
      <c r="AB198" t="inlineStr">
        <is>
          <t>69,10</t>
        </is>
      </c>
      <c r="AC198" t="inlineStr">
        <is>
          <t>14,51</t>
        </is>
      </c>
      <c r="AD198" t="inlineStr">
        <is>
          <t>0,00</t>
        </is>
      </c>
      <c r="AE198" t="inlineStr">
        <is>
          <t>83,61</t>
        </is>
      </c>
      <c r="AF198" t="n">
        <v>5</v>
      </c>
      <c r="AG198" t="n">
        <v>5</v>
      </c>
      <c r="AH198" t="inlineStr">
        <is>
          <t>#¿NOMBRE?</t>
        </is>
      </c>
      <c r="AI198" t="inlineStr">
        <is>
          <t>6,91</t>
        </is>
      </c>
      <c r="AJ198" t="inlineStr">
        <is>
          <t>Transfer</t>
        </is>
      </c>
      <c r="AK198" t="inlineStr">
        <is>
          <t>4,5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n">
        <v>7</v>
      </c>
      <c r="B202" t="inlineStr">
        <is>
          <t>ECOTIENDA PREMDAN</t>
        </is>
      </c>
      <c r="C202" t="inlineStr">
        <is>
          <t>María</t>
        </is>
      </c>
      <c r="D202" t="inlineStr">
        <is>
          <t>Ecotienda Premdan SL</t>
        </is>
      </c>
      <c r="E202" t="inlineStr">
        <is>
          <t>B40214017</t>
        </is>
      </c>
      <c r="F202" t="inlineStr">
        <is>
          <t>CALLE JOSE ZORRILLA 52 BAJO</t>
        </is>
      </c>
      <c r="G202" t="n">
        <v>40002</v>
      </c>
      <c r="H202" t="inlineStr">
        <is>
          <t>Segovia</t>
        </is>
      </c>
      <c r="I202" t="n">
        <v>1</v>
      </c>
      <c r="J202" t="n">
        <v>0</v>
      </c>
      <c r="K202" t="inlineStr">
        <is>
          <t>premdan333@gmail.com</t>
        </is>
      </c>
      <c r="L202">
        <f>+34605011106</f>
        <v/>
      </c>
      <c r="M202" t="n">
        <v>0</v>
      </c>
      <c r="N202" t="n">
        <v>5</v>
      </c>
      <c r="O202" t="n">
        <v>5</v>
      </c>
      <c r="P202" t="n">
        <v>0</v>
      </c>
      <c r="Q202" t="n">
        <v>0</v>
      </c>
      <c r="R202" t="inlineStr">
        <is>
          <t>Implantación (10+portes)</t>
        </is>
      </c>
      <c r="S202" t="inlineStr">
        <is>
          <t>SE Castilla León</t>
        </is>
      </c>
      <c r="T202" t="b">
        <v>1</v>
      </c>
      <c r="U202" s="1" t="n">
        <v>44495.46520833333</v>
      </c>
      <c r="V202" t="inlineStr">
        <is>
          <t>mom7oygvv8o6kp372bymom7oyejvmaey</t>
        </is>
      </c>
      <c r="W202" t="inlineStr">
        <is>
          <t>https://docs.google.com/open?id=1jDoijVRxK49MA58wW1Jg5E5otB1YXzWHys7gDqidXLs</t>
        </is>
      </c>
      <c r="X202" t="inlineStr">
        <is>
          <t>34,55</t>
        </is>
      </c>
      <c r="Y202" t="inlineStr">
        <is>
          <t>34,55</t>
        </is>
      </c>
      <c r="Z202" t="n">
        <v>0</v>
      </c>
      <c r="AA202" t="n">
        <v>0</v>
      </c>
      <c r="AB202" t="inlineStr">
        <is>
          <t>69,10</t>
        </is>
      </c>
      <c r="AC202" t="inlineStr">
        <is>
          <t>14,51</t>
        </is>
      </c>
      <c r="AD202" t="inlineStr">
        <is>
          <t>0,00</t>
        </is>
      </c>
      <c r="AE202" t="inlineStr">
        <is>
          <t>83,61</t>
        </is>
      </c>
      <c r="AF202" t="n">
        <v>5</v>
      </c>
      <c r="AG202" t="n">
        <v>5</v>
      </c>
      <c r="AH202" t="inlineStr">
        <is>
          <t>#¿NOMBRE?</t>
        </is>
      </c>
      <c r="AI202" t="inlineStr">
        <is>
          <t>6,91</t>
        </is>
      </c>
      <c r="AJ202" t="n">
        <v>0</v>
      </c>
      <c r="AK202" t="inlineStr">
        <is>
          <t>4,5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n">
        <v>8</v>
      </c>
      <c r="B206" t="inlineStr">
        <is>
          <t>De Canela Shop</t>
        </is>
      </c>
      <c r="C206" t="inlineStr">
        <is>
          <t>Cristina</t>
        </is>
      </c>
      <c r="D206" t="inlineStr">
        <is>
          <t>Paloma Ortiz Díaz</t>
        </is>
      </c>
      <c r="E206" t="inlineStr">
        <is>
          <t>24232854P</t>
        </is>
      </c>
      <c r="F206" t="inlineStr">
        <is>
          <t>Calle Cueva de la Mora, 7</t>
        </is>
      </c>
      <c r="G206" t="n">
        <v>28670</v>
      </c>
      <c r="H206" t="inlineStr">
        <is>
          <t>Madrid</t>
        </is>
      </c>
      <c r="I206" t="n">
        <v>1</v>
      </c>
      <c r="J206" t="n">
        <v>0</v>
      </c>
      <c r="K206" t="inlineStr">
        <is>
          <t>hola@decanelashop.com</t>
        </is>
      </c>
      <c r="L206">
        <f>+34681179128</f>
        <v/>
      </c>
      <c r="M206" t="n">
        <v>1</v>
      </c>
      <c r="N206" t="n">
        <v>4</v>
      </c>
      <c r="O206" t="n">
        <v>4</v>
      </c>
      <c r="P206" t="n">
        <v>0</v>
      </c>
      <c r="Q206" t="n">
        <v>0</v>
      </c>
      <c r="R206" t="n">
        <v>0</v>
      </c>
      <c r="S206" t="n">
        <v>0</v>
      </c>
      <c r="T206" t="b">
        <v>0</v>
      </c>
      <c r="U206" s="1" t="n">
        <v>44501.37306712963</v>
      </c>
      <c r="V206" t="inlineStr">
        <is>
          <t>https://docs.google.com/open?id=1ZweMJUkqRZSeITScXSR7xgQ18_GW_jKNabwnDgqsDPA</t>
        </is>
      </c>
      <c r="W206" t="inlineStr">
        <is>
          <t>https://docs.google.com/open?id=1cuNFTrzTJtH0N0gFQ-GEdZTa-QuxiDT4xpOhxGWEnDM</t>
        </is>
      </c>
      <c r="X206" t="inlineStr">
        <is>
          <t>26,00</t>
        </is>
      </c>
      <c r="Y206" t="n">
        <v>26</v>
      </c>
      <c r="Z206" t="n">
        <v>0</v>
      </c>
      <c r="AA206" t="n">
        <v>0</v>
      </c>
      <c r="AB206" t="inlineStr">
        <is>
          <t>52,00</t>
        </is>
      </c>
      <c r="AC206" t="inlineStr">
        <is>
          <t>10,92</t>
        </is>
      </c>
      <c r="AD206" t="inlineStr">
        <is>
          <t>2,70</t>
        </is>
      </c>
      <c r="AE206" t="inlineStr">
        <is>
          <t>65,62</t>
        </is>
      </c>
      <c r="AF206" t="n">
        <v>4</v>
      </c>
      <c r="AG206" t="n">
        <v>4</v>
      </c>
      <c r="AH206" t="inlineStr">
        <is>
          <t>#¿NOMBRE?</t>
        </is>
      </c>
      <c r="AI206" t="inlineStr">
        <is>
          <t>6,5</t>
        </is>
      </c>
      <c r="AJ206" t="inlineStr">
        <is>
          <t>Transferencia</t>
        </is>
      </c>
      <c r="AK206" t="inlineStr">
        <is>
          <t>4,5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n">
        <v>9</v>
      </c>
      <c r="B210" t="inlineStr">
        <is>
          <t>Pangea</t>
        </is>
      </c>
      <c r="C210" t="inlineStr">
        <is>
          <t>Conchi, Marimar, Alicia</t>
        </is>
      </c>
      <c r="D210" t="inlineStr">
        <is>
          <t>Pangea Ecotienda</t>
        </is>
      </c>
      <c r="E210" t="inlineStr">
        <is>
          <t>E10476570</t>
        </is>
      </c>
      <c r="F210" t="inlineStr">
        <is>
          <t>Avda. la Salle 11</t>
        </is>
      </c>
      <c r="G210" t="n">
        <v>10600</v>
      </c>
      <c r="H210" t="inlineStr">
        <is>
          <t>Plasencia</t>
        </is>
      </c>
      <c r="I210" t="n">
        <v>1</v>
      </c>
      <c r="J210" t="n">
        <v>0</v>
      </c>
      <c r="K210" t="inlineStr">
        <is>
          <t>pangeaecotienda@hotmail.com</t>
        </is>
      </c>
      <c r="L210">
        <f>+34639904444</f>
        <v/>
      </c>
      <c r="M210" t="n">
        <v>1</v>
      </c>
      <c r="N210" t="n">
        <v>11</v>
      </c>
      <c r="O210" t="n">
        <v>12</v>
      </c>
      <c r="P210" t="n">
        <v>0</v>
      </c>
      <c r="Q210" t="n">
        <v>0</v>
      </c>
      <c r="R210" t="inlineStr">
        <is>
          <t>Implantación (20 +2)</t>
        </is>
      </c>
      <c r="S210" t="inlineStr">
        <is>
          <t>SE Castilla la Mancha</t>
        </is>
      </c>
      <c r="T210" t="b">
        <v>1</v>
      </c>
      <c r="U210" s="1" t="n">
        <v>44503.44871527778</v>
      </c>
      <c r="V210" t="inlineStr">
        <is>
          <t>v6ubej58iwlc216mabg3v6ubmj63ztxj</t>
        </is>
      </c>
      <c r="W210" t="inlineStr">
        <is>
          <t>https://docs.google.com/open?id=1MZbWZHUecqHOBGfetp50_t8nE_CNUgDVmrBpngMWVKU</t>
        </is>
      </c>
      <c r="X210" t="inlineStr">
        <is>
          <t>82,92</t>
        </is>
      </c>
      <c r="Y210" t="inlineStr">
        <is>
          <t>76,01</t>
        </is>
      </c>
      <c r="Z210" t="n">
        <v>0</v>
      </c>
      <c r="AA210" t="n">
        <v>0</v>
      </c>
      <c r="AB210" t="inlineStr">
        <is>
          <t>158,93</t>
        </is>
      </c>
      <c r="AC210" t="inlineStr">
        <is>
          <t>33,38</t>
        </is>
      </c>
      <c r="AD210" t="inlineStr">
        <is>
          <t>8,26</t>
        </is>
      </c>
      <c r="AE210" t="inlineStr">
        <is>
          <t>200,57</t>
        </is>
      </c>
      <c r="AF210" t="n">
        <v>12</v>
      </c>
      <c r="AG210" t="n">
        <v>11</v>
      </c>
      <c r="AH210" t="inlineStr">
        <is>
          <t>#¿NOMBRE?</t>
        </is>
      </c>
      <c r="AI210" t="inlineStr">
        <is>
          <t>6,91</t>
        </is>
      </c>
      <c r="AJ210" t="inlineStr">
        <is>
          <t>Transfer</t>
        </is>
      </c>
      <c r="AK210" t="inlineStr">
        <is>
          <t>4,5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n">
        <v>10</v>
      </c>
      <c r="B214" t="inlineStr">
        <is>
          <t>ORGANICA PALENCIA</t>
        </is>
      </c>
      <c r="C214" t="inlineStr">
        <is>
          <t>Mirian</t>
        </is>
      </c>
      <c r="D214" t="inlineStr">
        <is>
          <t>MIRIAN FRONTELA SERNA</t>
        </is>
      </c>
      <c r="E214" t="inlineStr">
        <is>
          <t>71943552N</t>
        </is>
      </c>
      <c r="F214" t="inlineStr">
        <is>
          <t>CALLE BURGOS 2 PALENCIA</t>
        </is>
      </c>
      <c r="G214" t="n">
        <v>34001</v>
      </c>
      <c r="H214" t="inlineStr">
        <is>
          <t>Burgos</t>
        </is>
      </c>
      <c r="I214" t="n">
        <v>1</v>
      </c>
      <c r="J214" t="n">
        <v>0</v>
      </c>
      <c r="K214" t="inlineStr">
        <is>
          <t>organicapalencia@gmail.com</t>
        </is>
      </c>
      <c r="L214">
        <f>+34606570301</f>
        <v/>
      </c>
      <c r="M214" t="n">
        <v>1</v>
      </c>
      <c r="N214" t="n">
        <v>11</v>
      </c>
      <c r="O214" t="n">
        <v>11</v>
      </c>
      <c r="P214" t="n">
        <v>0</v>
      </c>
      <c r="Q214" t="n">
        <v>0</v>
      </c>
      <c r="R214" t="inlineStr">
        <is>
          <t>Implantación (20 +2)</t>
        </is>
      </c>
      <c r="S214" t="inlineStr">
        <is>
          <t>SE Castilla León</t>
        </is>
      </c>
      <c r="T214" t="b">
        <v>1</v>
      </c>
      <c r="U214" s="1" t="n">
        <v>44504.46965277778</v>
      </c>
      <c r="V214" t="inlineStr">
        <is>
          <t>2twx7bgk3ptb01l2twxy3ko2th3cc4w4</t>
        </is>
      </c>
      <c r="W214" t="inlineStr">
        <is>
          <t>https://docs.google.com/open?id=19kRgqfSiDhxfHpKpjk_3C2pQdgXYKRmZ9W1LwPi3GAY</t>
        </is>
      </c>
      <c r="X214" t="inlineStr">
        <is>
          <t>76,01</t>
        </is>
      </c>
      <c r="Y214" t="inlineStr">
        <is>
          <t>76,01</t>
        </is>
      </c>
      <c r="Z214" t="n">
        <v>0</v>
      </c>
      <c r="AA214" t="n">
        <v>0</v>
      </c>
      <c r="AB214" t="inlineStr">
        <is>
          <t>152,02</t>
        </is>
      </c>
      <c r="AC214" t="inlineStr">
        <is>
          <t>31,92</t>
        </is>
      </c>
      <c r="AD214" t="inlineStr">
        <is>
          <t>7,91</t>
        </is>
      </c>
      <c r="AE214" t="inlineStr">
        <is>
          <t>191,85</t>
        </is>
      </c>
      <c r="AF214" t="n">
        <v>11</v>
      </c>
      <c r="AG214" t="n">
        <v>11</v>
      </c>
      <c r="AH214" t="inlineStr">
        <is>
          <t>#¿NOMBRE?</t>
        </is>
      </c>
      <c r="AI214" t="inlineStr">
        <is>
          <t>6,91</t>
        </is>
      </c>
      <c r="AJ214" t="inlineStr">
        <is>
          <t>Venta o retorno - BIOCULTURA MADRID</t>
        </is>
      </c>
      <c r="AK214" t="inlineStr">
        <is>
          <t>4,5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n">
        <v>0</v>
      </c>
      <c r="B218" t="inlineStr">
        <is>
          <t>Anuenue</t>
        </is>
      </c>
      <c r="C218" t="inlineStr">
        <is>
          <t>ya es cliente</t>
        </is>
      </c>
      <c r="D218" t="inlineStr">
        <is>
          <t>ya es cliente</t>
        </is>
      </c>
      <c r="E218" t="inlineStr">
        <is>
          <t>ya es cliente</t>
        </is>
      </c>
      <c r="F218" t="inlineStr">
        <is>
          <t>ya es cliente</t>
        </is>
      </c>
      <c r="G218" t="inlineStr">
        <is>
          <t>ya es cliente</t>
        </is>
      </c>
      <c r="H218" t="inlineStr">
        <is>
          <t>ya es cliente</t>
        </is>
      </c>
      <c r="I218" t="n">
        <v>1</v>
      </c>
      <c r="J218" t="n">
        <v>0</v>
      </c>
      <c r="K218" t="inlineStr">
        <is>
          <t>ainhoagutierrez@msn.com</t>
        </is>
      </c>
      <c r="L218" t="n">
        <v>0</v>
      </c>
      <c r="M218" t="n">
        <v>0</v>
      </c>
      <c r="N218" t="n">
        <v>55</v>
      </c>
      <c r="O218" t="n">
        <v>55</v>
      </c>
      <c r="P218" t="n">
        <v>0</v>
      </c>
      <c r="Q218" t="n">
        <v>0</v>
      </c>
      <c r="R218" t="inlineStr">
        <is>
          <t>Implantación (20 +2)</t>
        </is>
      </c>
      <c r="S218" t="inlineStr">
        <is>
          <t>SE Central</t>
        </is>
      </c>
      <c r="T218" t="b">
        <v>1</v>
      </c>
      <c r="U218" s="1" t="n">
        <v>44504.49273148148</v>
      </c>
      <c r="V218" t="inlineStr">
        <is>
          <t>sev1kkfh6vfke0muzsehwpneus86ui8a</t>
        </is>
      </c>
      <c r="X218" t="inlineStr">
        <is>
          <t>380,05</t>
        </is>
      </c>
      <c r="Y218" t="inlineStr">
        <is>
          <t>380,05</t>
        </is>
      </c>
      <c r="Z218" t="n">
        <v>0</v>
      </c>
      <c r="AA218" t="n">
        <v>0</v>
      </c>
      <c r="AB218" t="inlineStr">
        <is>
          <t>760,10</t>
        </is>
      </c>
      <c r="AC218" t="inlineStr">
        <is>
          <t>159,62</t>
        </is>
      </c>
      <c r="AD218" t="inlineStr">
        <is>
          <t>0,00</t>
        </is>
      </c>
      <c r="AE218" t="inlineStr">
        <is>
          <t>919,72</t>
        </is>
      </c>
      <c r="AF218" t="n">
        <v>55</v>
      </c>
      <c r="AG218" t="n">
        <v>55</v>
      </c>
      <c r="AH218" t="inlineStr">
        <is>
          <t>#¿NOMBRE?</t>
        </is>
      </c>
      <c r="AI218" t="inlineStr">
        <is>
          <t>6,91</t>
        </is>
      </c>
      <c r="AJ218" t="inlineStr">
        <is>
          <t>Transfer</t>
        </is>
      </c>
      <c r="AK218" t="inlineStr">
        <is>
          <t>4,5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n">
        <v>11</v>
      </c>
      <c r="B222" t="inlineStr">
        <is>
          <t>Herbolario Plaza de las Flores</t>
        </is>
      </c>
      <c r="C222" t="inlineStr">
        <is>
          <t>Salud Martínez Tortosa</t>
        </is>
      </c>
      <c r="D222" t="inlineStr">
        <is>
          <t>Salud Martínez Tortosa</t>
        </is>
      </c>
      <c r="E222" t="inlineStr">
        <is>
          <t>48541204 A</t>
        </is>
      </c>
      <c r="F222" t="inlineStr">
        <is>
          <t>C/ Jiménez Baeza 6</t>
        </is>
      </c>
      <c r="G222" t="n">
        <v>30004</v>
      </c>
      <c r="H222" t="inlineStr">
        <is>
          <t>Murcia</t>
        </is>
      </c>
      <c r="I222" t="n">
        <v>1</v>
      </c>
      <c r="J222" t="n">
        <v>0</v>
      </c>
      <c r="K222" t="inlineStr">
        <is>
          <t>elherbolarioplazadelasflores@gmail.com</t>
        </is>
      </c>
      <c r="L222">
        <f>+34868247495</f>
        <v/>
      </c>
      <c r="M222" t="n">
        <v>1</v>
      </c>
      <c r="N222" t="n">
        <v>11</v>
      </c>
      <c r="O222" t="n">
        <v>11</v>
      </c>
      <c r="P222" t="n">
        <v>0</v>
      </c>
      <c r="Q222" t="n">
        <v>0</v>
      </c>
      <c r="R222" t="inlineStr">
        <is>
          <t>Implantación (20 +2)</t>
        </is>
      </c>
      <c r="S222" t="inlineStr">
        <is>
          <t>SE Alicante y Murcia</t>
        </is>
      </c>
      <c r="T222" t="b">
        <v>1</v>
      </c>
      <c r="U222" s="1" t="n">
        <v>44504.54309027778</v>
      </c>
      <c r="V222" t="inlineStr">
        <is>
          <t>9vfl86ccqb6x9vfl861fz14ex5iq01rp</t>
        </is>
      </c>
      <c r="W222" t="inlineStr">
        <is>
          <t>https://docs.google.com/open?id=1EQzI1aHXqagSguulyfAhB1fJrIq9nqUZRYrVnKwqN7I</t>
        </is>
      </c>
      <c r="X222" t="inlineStr">
        <is>
          <t>76,01</t>
        </is>
      </c>
      <c r="Y222" t="inlineStr">
        <is>
          <t>76,01</t>
        </is>
      </c>
      <c r="Z222" t="n">
        <v>0</v>
      </c>
      <c r="AA222" t="n">
        <v>0</v>
      </c>
      <c r="AB222" t="inlineStr">
        <is>
          <t>152,02</t>
        </is>
      </c>
      <c r="AC222" t="inlineStr">
        <is>
          <t>31,92</t>
        </is>
      </c>
      <c r="AD222" t="inlineStr">
        <is>
          <t>7,91</t>
        </is>
      </c>
      <c r="AE222" t="inlineStr">
        <is>
          <t>191,85</t>
        </is>
      </c>
      <c r="AF222" t="n">
        <v>11</v>
      </c>
      <c r="AG222" t="n">
        <v>11</v>
      </c>
      <c r="AH222" t="inlineStr">
        <is>
          <t>#¿NOMBRE?</t>
        </is>
      </c>
      <c r="AI222" t="inlineStr">
        <is>
          <t>6,91</t>
        </is>
      </c>
      <c r="AJ222" t="n">
        <v>0</v>
      </c>
      <c r="AK222" t="inlineStr">
        <is>
          <t>4,5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n">
        <v>12</v>
      </c>
      <c r="B226" t="inlineStr">
        <is>
          <t>A Granel El Gibrell SL</t>
        </is>
      </c>
      <c r="C226" t="inlineStr">
        <is>
          <t>Anna</t>
        </is>
      </c>
      <c r="D226" t="inlineStr">
        <is>
          <t>A Granel el Gibrell SL</t>
        </is>
      </c>
      <c r="E226" t="inlineStr">
        <is>
          <t>B01795186</t>
        </is>
      </c>
      <c r="F226" t="inlineStr">
        <is>
          <t>C/Begur, 56 baixos</t>
        </is>
      </c>
      <c r="G226" t="n">
        <v>8028</v>
      </c>
      <c r="H226" t="inlineStr">
        <is>
          <t>Barcelona</t>
        </is>
      </c>
      <c r="I226" t="n">
        <v>1</v>
      </c>
      <c r="J226" t="n">
        <v>0</v>
      </c>
      <c r="K226" t="inlineStr">
        <is>
          <t>unapregunta@elgibrell.com</t>
        </is>
      </c>
      <c r="L226" t="n">
        <v>0</v>
      </c>
      <c r="M226" t="n">
        <v>0</v>
      </c>
      <c r="N226" t="n">
        <v>10</v>
      </c>
      <c r="O226" t="n">
        <v>10</v>
      </c>
      <c r="P226" t="n">
        <v>0</v>
      </c>
      <c r="Q226" t="n">
        <v>0</v>
      </c>
      <c r="R226" t="n">
        <v>0</v>
      </c>
      <c r="S226" t="n">
        <v>0</v>
      </c>
      <c r="T226" t="b">
        <v>0</v>
      </c>
      <c r="U226" s="1" t="n">
        <v>44508.41552083333</v>
      </c>
      <c r="V226" t="inlineStr">
        <is>
          <t>m0l79ik4ruxyznhmm0ljzfvj4zyjtdou</t>
        </is>
      </c>
      <c r="W226" t="inlineStr">
        <is>
          <t>https://docs.google.com/open?id=1OpvyfrbZiNHcwZ3QfXPEHcM4vRsm2wDvFat02WoJPYE</t>
        </is>
      </c>
      <c r="X226" t="inlineStr">
        <is>
          <t>65,00</t>
        </is>
      </c>
      <c r="Y226" t="n">
        <v>65</v>
      </c>
      <c r="Z226" t="n">
        <v>0</v>
      </c>
      <c r="AA226" t="n">
        <v>0</v>
      </c>
      <c r="AB226" t="inlineStr">
        <is>
          <t>130,00</t>
        </is>
      </c>
      <c r="AC226" t="inlineStr">
        <is>
          <t>27,30</t>
        </is>
      </c>
      <c r="AD226" t="inlineStr">
        <is>
          <t>0,00</t>
        </is>
      </c>
      <c r="AE226" t="inlineStr">
        <is>
          <t>157,30</t>
        </is>
      </c>
      <c r="AF226" t="n">
        <v>10</v>
      </c>
      <c r="AG226" t="n">
        <v>10</v>
      </c>
      <c r="AH226" t="inlineStr">
        <is>
          <t>#¿NOMBRE?</t>
        </is>
      </c>
      <c r="AI226" t="inlineStr">
        <is>
          <t>6,5</t>
        </is>
      </c>
      <c r="AJ226" t="n">
        <v>0</v>
      </c>
      <c r="AK226" t="inlineStr">
        <is>
          <t>4,5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n">
        <v>13</v>
      </c>
      <c r="B230" t="inlineStr">
        <is>
          <t>Asociación Cultural Altrantrán (El Rincón Lento)</t>
        </is>
      </c>
      <c r="C230" t="inlineStr">
        <is>
          <t>David</t>
        </is>
      </c>
      <c r="D230" t="inlineStr">
        <is>
          <t>Asociación Cultural Altrantrán (El Rincón Lento)</t>
        </is>
      </c>
      <c r="E230" t="inlineStr">
        <is>
          <t>G19224153</t>
        </is>
      </c>
      <c r="F230" t="inlineStr">
        <is>
          <t>C/ Marqués de Santillana, 13</t>
        </is>
      </c>
      <c r="G230" t="n">
        <v>19002</v>
      </c>
      <c r="H230" t="inlineStr">
        <is>
          <t>Guadalajara</t>
        </is>
      </c>
      <c r="I230" t="n">
        <v>1</v>
      </c>
      <c r="J230" t="n">
        <v>0</v>
      </c>
      <c r="K230" t="inlineStr">
        <is>
          <t>elrinconlento@gmail.com</t>
        </is>
      </c>
      <c r="L230">
        <f>+34684239397</f>
        <v/>
      </c>
      <c r="M230" t="n">
        <v>0</v>
      </c>
      <c r="N230" t="n">
        <v>30</v>
      </c>
      <c r="O230" t="n">
        <v>12</v>
      </c>
      <c r="P230" t="n">
        <v>0</v>
      </c>
      <c r="Q230" t="n">
        <v>0</v>
      </c>
      <c r="R230" t="n">
        <v>0</v>
      </c>
      <c r="S230" t="n">
        <v>0</v>
      </c>
      <c r="T230" t="b">
        <v>0</v>
      </c>
      <c r="U230" s="1" t="n">
        <v>44508.96271990741</v>
      </c>
      <c r="V230" t="inlineStr">
        <is>
          <t>mhg6z1hypqfjc2amhg4q9sphetdhkpwf</t>
        </is>
      </c>
      <c r="W230" t="inlineStr">
        <is>
          <t>https://docs.google.com/open?id=11YylfYVtaByXHXCJTJHXhY8B5_3UlEyMRrjwgP-3mNI</t>
        </is>
      </c>
      <c r="X230" t="inlineStr">
        <is>
          <t>78,00</t>
        </is>
      </c>
      <c r="Y230" t="n">
        <v>195</v>
      </c>
      <c r="Z230" t="n">
        <v>0</v>
      </c>
      <c r="AA230" t="n">
        <v>0</v>
      </c>
      <c r="AB230" t="inlineStr">
        <is>
          <t>273,00</t>
        </is>
      </c>
      <c r="AC230" t="inlineStr">
        <is>
          <t>57,33</t>
        </is>
      </c>
      <c r="AD230" t="inlineStr">
        <is>
          <t>0,00</t>
        </is>
      </c>
      <c r="AE230" t="inlineStr">
        <is>
          <t>330,33</t>
        </is>
      </c>
      <c r="AF230" t="n">
        <v>12</v>
      </c>
      <c r="AG230" t="n">
        <v>30</v>
      </c>
      <c r="AH230" t="inlineStr">
        <is>
          <t>#¿NOMBRE?</t>
        </is>
      </c>
      <c r="AI230" t="inlineStr">
        <is>
          <t>6,5</t>
        </is>
      </c>
      <c r="AJ230" t="inlineStr">
        <is>
          <t>ES10 2038 2493 4260 0042 7125</t>
        </is>
      </c>
      <c r="AK230" t="inlineStr">
        <is>
          <t>4,5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n">
        <v>14</v>
      </c>
      <c r="B234" t="inlineStr">
        <is>
          <t>Economato Macabeo</t>
        </is>
      </c>
      <c r="C234" t="inlineStr">
        <is>
          <t>Nuria / Mila</t>
        </is>
      </c>
      <c r="D234" t="inlineStr">
        <is>
          <t>ECOMACABEO, S.L.</t>
        </is>
      </c>
      <c r="E234" t="inlineStr">
        <is>
          <t>B 86631702</t>
        </is>
      </c>
      <c r="F234" t="inlineStr">
        <is>
          <t>C/Capellanía 5</t>
        </is>
      </c>
      <c r="G234" t="n">
        <v>28411</v>
      </c>
      <c r="H234" t="inlineStr">
        <is>
          <t>Collado Villalba</t>
        </is>
      </c>
      <c r="I234" t="n">
        <v>0</v>
      </c>
      <c r="J234" t="inlineStr">
        <is>
          <t>C/BERROCAL 4, LOCAL DB</t>
        </is>
      </c>
      <c r="K234" t="inlineStr">
        <is>
          <t>contabilidad@grupema.eu</t>
        </is>
      </c>
      <c r="L234">
        <f>+34918519600</f>
        <v/>
      </c>
      <c r="M234" t="n">
        <v>0</v>
      </c>
      <c r="N234" t="n">
        <v>22</v>
      </c>
      <c r="O234" t="n">
        <v>22</v>
      </c>
      <c r="P234" t="n">
        <v>0</v>
      </c>
      <c r="Q234" t="n">
        <v>0</v>
      </c>
      <c r="R234" t="inlineStr">
        <is>
          <t>Implantación (20 +2)</t>
        </is>
      </c>
      <c r="S234" t="inlineStr">
        <is>
          <t>SE Central</t>
        </is>
      </c>
      <c r="T234" t="b">
        <v>1</v>
      </c>
      <c r="U234" s="1" t="n">
        <v>44509.7080787037</v>
      </c>
      <c r="V234" t="inlineStr">
        <is>
          <t>io98kxmc2n4k6yvzij8kiok0tnav4u98</t>
        </is>
      </c>
      <c r="W234" t="inlineStr">
        <is>
          <t>https://docs.google.com/open?id=1T5ku-Yq41sRV7w-QgAVxQzIME4g0BIklZ15KyhFIq74</t>
        </is>
      </c>
      <c r="X234" t="inlineStr">
        <is>
          <t>152,02</t>
        </is>
      </c>
      <c r="Y234" t="inlineStr">
        <is>
          <t>152,02</t>
        </is>
      </c>
      <c r="Z234" t="n">
        <v>0</v>
      </c>
      <c r="AA234" t="n">
        <v>0</v>
      </c>
      <c r="AB234" t="inlineStr">
        <is>
          <t>304,04</t>
        </is>
      </c>
      <c r="AC234" t="inlineStr">
        <is>
          <t>63,85</t>
        </is>
      </c>
      <c r="AD234" t="inlineStr">
        <is>
          <t>0,00</t>
        </is>
      </c>
      <c r="AE234" t="inlineStr">
        <is>
          <t>367,89</t>
        </is>
      </c>
      <c r="AF234" t="n">
        <v>22</v>
      </c>
      <c r="AG234" t="n">
        <v>22</v>
      </c>
      <c r="AH234" t="inlineStr">
        <is>
          <t>#¿NOMBRE?</t>
        </is>
      </c>
      <c r="AI234" t="inlineStr">
        <is>
          <t>6,91</t>
        </is>
      </c>
      <c r="AJ234" t="inlineStr">
        <is>
          <t>Transfer</t>
        </is>
      </c>
      <c r="AK234" t="inlineStr">
        <is>
          <t>4,5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n">
        <v>15</v>
      </c>
      <c r="B238" t="inlineStr">
        <is>
          <t>Campos Aloe</t>
        </is>
      </c>
      <c r="C238" t="inlineStr">
        <is>
          <t>Mercedes</t>
        </is>
      </c>
      <c r="D238" t="inlineStr">
        <is>
          <t>Mercedes mateos coco</t>
        </is>
      </c>
      <c r="E238" t="inlineStr">
        <is>
          <t>71012341W</t>
        </is>
      </c>
      <c r="F238" t="inlineStr">
        <is>
          <t>calle san torcuato 6, bajo</t>
        </is>
      </c>
      <c r="G238" t="n">
        <v>49004</v>
      </c>
      <c r="H238" t="inlineStr">
        <is>
          <t>Zamora</t>
        </is>
      </c>
      <c r="I238" t="n">
        <v>1</v>
      </c>
      <c r="J238" t="n">
        <v>0</v>
      </c>
      <c r="K238" t="inlineStr">
        <is>
          <t>camposaloezamora@hotmail.com</t>
        </is>
      </c>
      <c r="L238">
        <f>+34659301639</f>
        <v/>
      </c>
      <c r="M238" t="n">
        <v>1</v>
      </c>
      <c r="N238" t="n">
        <v>18</v>
      </c>
      <c r="O238" t="n">
        <v>5</v>
      </c>
      <c r="P238" t="n">
        <v>0</v>
      </c>
      <c r="Q238" t="n">
        <v>0</v>
      </c>
      <c r="R238" t="inlineStr">
        <is>
          <t>Implantación (20 +2)</t>
        </is>
      </c>
      <c r="S238" t="inlineStr">
        <is>
          <t>SE Castilla León</t>
        </is>
      </c>
      <c r="T238" t="b">
        <v>1</v>
      </c>
      <c r="U238" s="1" t="n">
        <v>44511.51849537037</v>
      </c>
      <c r="V238" t="inlineStr">
        <is>
          <t>thkcnrionz3zml011sz2thkcnri4ctuf</t>
        </is>
      </c>
      <c r="W238" t="inlineStr">
        <is>
          <t>https://docs.google.com/open?id=1L7MO5-Tr1DuNwLF679cLo6ANEaHJEC4Ymk8L3QF9n88</t>
        </is>
      </c>
      <c r="X238" t="inlineStr">
        <is>
          <t>34,55</t>
        </is>
      </c>
      <c r="Y238" t="inlineStr">
        <is>
          <t>124,38</t>
        </is>
      </c>
      <c r="Z238" t="n">
        <v>0</v>
      </c>
      <c r="AA238" t="n">
        <v>0</v>
      </c>
      <c r="AB238" t="inlineStr">
        <is>
          <t>158,93</t>
        </is>
      </c>
      <c r="AC238" t="inlineStr">
        <is>
          <t>33,38</t>
        </is>
      </c>
      <c r="AD238" t="inlineStr">
        <is>
          <t>8,26</t>
        </is>
      </c>
      <c r="AE238" t="inlineStr">
        <is>
          <t>200,57</t>
        </is>
      </c>
      <c r="AF238" t="n">
        <v>5</v>
      </c>
      <c r="AG238" t="n">
        <v>18</v>
      </c>
      <c r="AH238" t="inlineStr">
        <is>
          <t>#¿NOMBRE?</t>
        </is>
      </c>
      <c r="AI238" t="inlineStr">
        <is>
          <t>6,91</t>
        </is>
      </c>
      <c r="AJ238" t="inlineStr">
        <is>
          <t>ES8821000805860201018845</t>
        </is>
      </c>
      <c r="AK238" t="inlineStr">
        <is>
          <t>4,5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n">
        <v>16</v>
      </c>
      <c r="B242" t="inlineStr">
        <is>
          <t>Linverd Market</t>
        </is>
      </c>
      <c r="C242" t="inlineStr">
        <is>
          <t>Linverd Market</t>
        </is>
      </c>
      <c r="D242" t="inlineStr">
        <is>
          <t>Linverd Market SL</t>
        </is>
      </c>
      <c r="E242" t="inlineStr">
        <is>
          <t>B02733574</t>
        </is>
      </c>
      <c r="F242" t="inlineStr">
        <is>
          <t>Calle provenza 242</t>
        </is>
      </c>
      <c r="G242" t="n">
        <v>8008</v>
      </c>
      <c r="H242" t="inlineStr">
        <is>
          <t>Barcelona</t>
        </is>
      </c>
      <c r="I242" t="n">
        <v>1</v>
      </c>
      <c r="J242" t="n">
        <v>0</v>
      </c>
      <c r="K242" t="inlineStr">
        <is>
          <t>linverdsupermercat@gmail.com</t>
        </is>
      </c>
      <c r="L242" t="n">
        <v>0</v>
      </c>
      <c r="M242" t="n">
        <v>0</v>
      </c>
      <c r="N242" t="n">
        <v>20</v>
      </c>
      <c r="O242" t="n">
        <v>12</v>
      </c>
      <c r="P242" t="n">
        <v>0</v>
      </c>
      <c r="Q242" t="n">
        <v>0</v>
      </c>
      <c r="R242" t="inlineStr">
        <is>
          <t>Ninguna</t>
        </is>
      </c>
      <c r="S242" t="n">
        <v>0</v>
      </c>
      <c r="T242" t="n">
        <v>0</v>
      </c>
      <c r="U242" s="1" t="n">
        <v>44511.51849537037</v>
      </c>
      <c r="V242" t="inlineStr">
        <is>
          <t>https://docs.google.com/open?id=1X3ikjfHV143iDvVFPnp3Gz_SEK1rLeyFpFQ6jBzIohw</t>
        </is>
      </c>
      <c r="W242" t="inlineStr">
        <is>
          <t>https://docs.google.com/open?id=1NIonT_R8r70UMssg4oiE-tgBUO-lR-sJ9qTxsywhsgE</t>
        </is>
      </c>
      <c r="X242" t="inlineStr">
        <is>
          <t>78,00</t>
        </is>
      </c>
      <c r="Y242" t="n">
        <v>130</v>
      </c>
      <c r="Z242" t="n">
        <v>0</v>
      </c>
      <c r="AA242" t="n">
        <v>0</v>
      </c>
      <c r="AB242" t="inlineStr">
        <is>
          <t>208,00</t>
        </is>
      </c>
      <c r="AC242" t="inlineStr">
        <is>
          <t>43,68</t>
        </is>
      </c>
      <c r="AD242" t="inlineStr">
        <is>
          <t>0,00</t>
        </is>
      </c>
      <c r="AE242" t="inlineStr">
        <is>
          <t>251,68</t>
        </is>
      </c>
      <c r="AF242" t="n">
        <v>12</v>
      </c>
      <c r="AG242" t="n">
        <v>20</v>
      </c>
      <c r="AH242" t="inlineStr">
        <is>
          <t>#¿NOMBRE?</t>
        </is>
      </c>
      <c r="AI242" t="inlineStr">
        <is>
          <t>6,5</t>
        </is>
      </c>
      <c r="AJ242" t="n">
        <v>0</v>
      </c>
      <c r="AK242" t="inlineStr">
        <is>
          <t>4,5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n">
        <v>52</v>
      </c>
      <c r="B246" t="inlineStr">
        <is>
          <t>Herbolario Vital Way</t>
        </is>
      </c>
      <c r="C246" t="inlineStr">
        <is>
          <t>Cami Stewart</t>
        </is>
      </c>
      <c r="D246" t="inlineStr">
        <is>
          <t>Farmahierb SL</t>
        </is>
      </c>
      <c r="E246" t="inlineStr">
        <is>
          <t>b57833063</t>
        </is>
      </c>
      <c r="F246" t="inlineStr">
        <is>
          <t>Avenida Argentina 81, bajos</t>
        </is>
      </c>
      <c r="G246" t="n">
        <v>7011</v>
      </c>
      <c r="H246" t="inlineStr">
        <is>
          <t>palma de mallorca</t>
        </is>
      </c>
      <c r="I246" t="n">
        <v>1</v>
      </c>
      <c r="J246" t="n">
        <v>0</v>
      </c>
      <c r="K246" t="inlineStr">
        <is>
          <t>cami@vitalway.es</t>
        </is>
      </c>
      <c r="L246">
        <f>+34690026432</f>
        <v/>
      </c>
      <c r="M246" t="n">
        <v>0</v>
      </c>
      <c r="N246" t="n">
        <v>10</v>
      </c>
      <c r="O246" t="n">
        <v>10</v>
      </c>
      <c r="P246" t="n">
        <v>0</v>
      </c>
      <c r="Q246" t="n">
        <v>0</v>
      </c>
      <c r="R246" t="inlineStr">
        <is>
          <t>Ninguna</t>
        </is>
      </c>
      <c r="S246" t="n">
        <v>0</v>
      </c>
      <c r="T246" t="n">
        <v>0</v>
      </c>
      <c r="U246" t="inlineStr">
        <is>
          <t>17/11/2021</t>
        </is>
      </c>
      <c r="V246" t="inlineStr">
        <is>
          <t>https://docs.google.com/open?id=1nVjnlrj4bIoqNv2MvWYHI53_Bvk6M2AtDaSeCnzFNtg</t>
        </is>
      </c>
      <c r="W246" t="inlineStr">
        <is>
          <t>https://docs.google.com/open?id=1mcjM4VQUaymkwpwx3buKAip5jK07afWeGOWbL33bcCE</t>
        </is>
      </c>
      <c r="X246" t="inlineStr">
        <is>
          <t>65,00</t>
        </is>
      </c>
      <c r="Y246" t="n">
        <v>65</v>
      </c>
      <c r="Z246" t="n">
        <v>0</v>
      </c>
      <c r="AA246" t="n">
        <v>0</v>
      </c>
      <c r="AB246" t="inlineStr">
        <is>
          <t>130,00</t>
        </is>
      </c>
      <c r="AC246" t="inlineStr">
        <is>
          <t>27,30</t>
        </is>
      </c>
      <c r="AD246" t="inlineStr">
        <is>
          <t>0,00</t>
        </is>
      </c>
      <c r="AE246" t="inlineStr">
        <is>
          <t>157,30</t>
        </is>
      </c>
      <c r="AF246" t="n">
        <v>10</v>
      </c>
      <c r="AG246" t="n">
        <v>10</v>
      </c>
      <c r="AH246" t="inlineStr">
        <is>
          <t>#¿NOMBRE?</t>
        </is>
      </c>
      <c r="AI246" t="inlineStr">
        <is>
          <t>6,5</t>
        </is>
      </c>
      <c r="AJ246" t="n">
        <v>0</v>
      </c>
      <c r="AK246" t="inlineStr">
        <is>
          <t>4,5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n">
        <v>62</v>
      </c>
      <c r="B250" t="inlineStr">
        <is>
          <t>Els girasols</t>
        </is>
      </c>
      <c r="C250" t="inlineStr">
        <is>
          <t>Lia Borràs</t>
        </is>
      </c>
      <c r="D250" t="inlineStr">
        <is>
          <t>Lia Borràs Anglès</t>
        </is>
      </c>
      <c r="E250" t="inlineStr">
        <is>
          <t>39875449G</t>
        </is>
      </c>
      <c r="F250" t="inlineStr">
        <is>
          <t>Merceria,5</t>
        </is>
      </c>
      <c r="G250" t="n">
        <v>43003</v>
      </c>
      <c r="H250" t="inlineStr">
        <is>
          <t>Tarragona</t>
        </is>
      </c>
      <c r="I250" t="n">
        <v>1</v>
      </c>
      <c r="J250" t="n">
        <v>0</v>
      </c>
      <c r="K250" t="inlineStr">
        <is>
          <t>elsgirasols@gmail.com</t>
        </is>
      </c>
      <c r="L250">
        <f>+34617879901</f>
        <v/>
      </c>
      <c r="M250" t="n">
        <v>1</v>
      </c>
      <c r="N250" t="n">
        <v>12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  <c r="T250" t="b">
        <v>0</v>
      </c>
      <c r="U250" s="1" t="n">
        <v>44512.4865625</v>
      </c>
      <c r="V250" t="inlineStr">
        <is>
          <t>https://docs.google.com/open?id=168tVFM335h7vdoOkTM85TguSgRD_eUoxiPm4_D0r5Jg</t>
        </is>
      </c>
      <c r="W250" t="inlineStr">
        <is>
          <t>https://docs.google.com/open?id=1Jd88u3o4m8bWfJl8VrKbF-TrzI60JXK2cgAH5xmycXo</t>
        </is>
      </c>
      <c r="X250" t="inlineStr">
        <is>
          <t>52,00</t>
        </is>
      </c>
      <c r="Y250" t="n">
        <v>78</v>
      </c>
      <c r="Z250" t="n">
        <v>0</v>
      </c>
      <c r="AA250" t="n">
        <v>0</v>
      </c>
      <c r="AB250" t="inlineStr">
        <is>
          <t>130,00</t>
        </is>
      </c>
      <c r="AC250" t="inlineStr">
        <is>
          <t>27,30</t>
        </is>
      </c>
      <c r="AD250" t="inlineStr">
        <is>
          <t>6,76</t>
        </is>
      </c>
      <c r="AE250" t="inlineStr">
        <is>
          <t>164,06</t>
        </is>
      </c>
      <c r="AF250" t="n">
        <v>8</v>
      </c>
      <c r="AG250" t="n">
        <v>12</v>
      </c>
      <c r="AH250" t="inlineStr">
        <is>
          <t>#¿NOMBRE?</t>
        </is>
      </c>
      <c r="AI250" t="inlineStr">
        <is>
          <t>6,5</t>
        </is>
      </c>
      <c r="AJ250" t="inlineStr">
        <is>
          <t>ES40 2100 7970 2202 0006 9888</t>
        </is>
      </c>
      <c r="AK250" t="inlineStr">
        <is>
          <t>4,5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n">
        <v>17</v>
      </c>
      <c r="B254" t="inlineStr">
        <is>
          <t>Detycel</t>
        </is>
      </c>
      <c r="C254" t="inlineStr">
        <is>
          <t>Salvador Pons Mata</t>
        </is>
      </c>
      <c r="D254" t="inlineStr">
        <is>
          <t>Salvador Pons Mata</t>
        </is>
      </c>
      <c r="E254" t="inlineStr">
        <is>
          <t>52782800P</t>
        </is>
      </c>
      <c r="F254" t="inlineStr">
        <is>
          <t>C/ROQUETES 5</t>
        </is>
      </c>
      <c r="G254" t="n">
        <v>3740</v>
      </c>
      <c r="H254" t="inlineStr">
        <is>
          <t>GATA DE GORGOS</t>
        </is>
      </c>
      <c r="I254" t="n">
        <v>1</v>
      </c>
      <c r="J254" t="n">
        <v>0</v>
      </c>
      <c r="K254" t="inlineStr">
        <is>
          <t>info@detycel.es</t>
        </is>
      </c>
      <c r="L254">
        <f>+34650271208</f>
        <v/>
      </c>
      <c r="M254" t="n">
        <v>0</v>
      </c>
      <c r="N254" t="n">
        <v>10</v>
      </c>
      <c r="O254" t="n">
        <v>10</v>
      </c>
      <c r="P254" t="n">
        <v>0</v>
      </c>
      <c r="Q254" t="n">
        <v>0</v>
      </c>
      <c r="R254" t="n">
        <v>0</v>
      </c>
      <c r="S254" t="n">
        <v>0</v>
      </c>
      <c r="T254" t="b">
        <v>0</v>
      </c>
      <c r="U254" s="1" t="n">
        <v>44517.73417824074</v>
      </c>
      <c r="V254" t="inlineStr">
        <is>
          <t>https://docs.google.com/open?id=12B22ZODAyyUmqf9NMrh0_3C8NHCdC0I6KMC1U3-GKHY</t>
        </is>
      </c>
      <c r="W254" t="inlineStr">
        <is>
          <t>https://docs.google.com/open?id=1uQyK4oXAa9NPc1DC4Cps7HWcyQVak_1n65PavzIuCO4</t>
        </is>
      </c>
      <c r="X254" t="inlineStr">
        <is>
          <t>65,00</t>
        </is>
      </c>
      <c r="Y254" t="n">
        <v>65</v>
      </c>
      <c r="Z254" t="n">
        <v>0</v>
      </c>
      <c r="AA254" t="n">
        <v>0</v>
      </c>
      <c r="AB254" t="inlineStr">
        <is>
          <t>130,00</t>
        </is>
      </c>
      <c r="AC254" t="inlineStr">
        <is>
          <t>27,30</t>
        </is>
      </c>
      <c r="AD254" t="inlineStr">
        <is>
          <t>0,00</t>
        </is>
      </c>
      <c r="AE254" t="inlineStr">
        <is>
          <t>157,30</t>
        </is>
      </c>
      <c r="AF254" t="n">
        <v>10</v>
      </c>
      <c r="AG254" t="n">
        <v>10</v>
      </c>
      <c r="AH254" t="inlineStr">
        <is>
          <t>#¿NOMBRE?</t>
        </is>
      </c>
      <c r="AI254" t="inlineStr">
        <is>
          <t>6,5</t>
        </is>
      </c>
      <c r="AJ254" t="n">
        <v>0</v>
      </c>
      <c r="AK254" t="inlineStr">
        <is>
          <t>4,5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n">
        <v>18</v>
      </c>
      <c r="B258" t="inlineStr">
        <is>
          <t>Al Gra Sacs de la Terra, S.L</t>
        </is>
      </c>
      <c r="C258" t="inlineStr">
        <is>
          <t>AL GRA SACS DE LA TERRA</t>
        </is>
      </c>
      <c r="D258" t="inlineStr">
        <is>
          <t>AL GRA SACS DE LA TERRA, S.L.</t>
        </is>
      </c>
      <c r="E258" t="inlineStr">
        <is>
          <t>B67028241</t>
        </is>
      </c>
      <c r="F258" t="inlineStr">
        <is>
          <t>C/ Ferran puig 63 local</t>
        </is>
      </c>
      <c r="G258" t="n">
        <v>8820</v>
      </c>
      <c r="H258" t="inlineStr">
        <is>
          <t>El Prat de llobregat</t>
        </is>
      </c>
      <c r="I258" t="n">
        <v>1</v>
      </c>
      <c r="J258" t="n">
        <v>0</v>
      </c>
      <c r="K258" t="inlineStr">
        <is>
          <t>algra@algra.cat</t>
        </is>
      </c>
      <c r="L258">
        <f>+34600215809</f>
        <v/>
      </c>
      <c r="M258" t="n">
        <v>0</v>
      </c>
      <c r="N258" t="n">
        <v>10</v>
      </c>
      <c r="O258" t="n">
        <v>10</v>
      </c>
      <c r="P258" t="n">
        <v>0</v>
      </c>
      <c r="Q258" t="n">
        <v>0</v>
      </c>
      <c r="R258" t="n">
        <v>0</v>
      </c>
      <c r="S258" t="n">
        <v>0</v>
      </c>
      <c r="T258" t="b">
        <v>0</v>
      </c>
      <c r="U258" s="1" t="n">
        <v>44518.485</v>
      </c>
      <c r="V258" t="n">
        <v>0</v>
      </c>
      <c r="W258" t="inlineStr">
        <is>
          <t>https://docs.google.com/open?id=1i17R_qJIwvcaaRyZhO8LbZ9iyznGoxU2KMk1Hz4IBOk</t>
        </is>
      </c>
      <c r="X258" t="inlineStr">
        <is>
          <t>65,00</t>
        </is>
      </c>
      <c r="Y258" t="n">
        <v>65</v>
      </c>
      <c r="Z258" t="n">
        <v>0</v>
      </c>
      <c r="AA258" t="n">
        <v>0</v>
      </c>
      <c r="AB258" t="inlineStr">
        <is>
          <t>130,00</t>
        </is>
      </c>
      <c r="AC258" t="inlineStr">
        <is>
          <t>27,30</t>
        </is>
      </c>
      <c r="AD258" t="inlineStr">
        <is>
          <t>0,00</t>
        </is>
      </c>
      <c r="AE258" t="inlineStr">
        <is>
          <t>157,30</t>
        </is>
      </c>
      <c r="AF258" t="n">
        <v>10</v>
      </c>
      <c r="AG258" t="n">
        <v>10</v>
      </c>
      <c r="AH258" t="inlineStr">
        <is>
          <t>#¿NOMBRE?</t>
        </is>
      </c>
      <c r="AI258" t="inlineStr">
        <is>
          <t>6,5</t>
        </is>
      </c>
      <c r="AJ258" t="n">
        <v>0</v>
      </c>
      <c r="AK258" t="inlineStr">
        <is>
          <t>4,5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n">
        <v>16</v>
      </c>
      <c r="B262" t="inlineStr">
        <is>
          <t>Bizislow</t>
        </is>
      </c>
      <c r="C262" t="inlineStr">
        <is>
          <t>Sonia Hernandez Diaz</t>
        </is>
      </c>
      <c r="D262" t="inlineStr">
        <is>
          <t>Sonia Hernandez Diaz</t>
        </is>
      </c>
      <c r="E262" t="inlineStr">
        <is>
          <t>72398352X</t>
        </is>
      </c>
      <c r="F262" t="inlineStr">
        <is>
          <t>Arteagabeitia, 10</t>
        </is>
      </c>
      <c r="G262" t="n">
        <v>48902</v>
      </c>
      <c r="H262" t="inlineStr">
        <is>
          <t>Barakaldo</t>
        </is>
      </c>
      <c r="I262" t="n">
        <v>1</v>
      </c>
      <c r="J262" t="n">
        <v>0</v>
      </c>
      <c r="K262" t="inlineStr">
        <is>
          <t>ecosostenible@bizislow.com</t>
        </is>
      </c>
      <c r="L262">
        <f>+34656252485</f>
        <v/>
      </c>
      <c r="M262" t="n">
        <v>1</v>
      </c>
      <c r="N262" t="n">
        <v>20</v>
      </c>
      <c r="O262" t="n">
        <v>10</v>
      </c>
      <c r="P262" t="n">
        <v>0</v>
      </c>
      <c r="Q262" t="n">
        <v>0</v>
      </c>
      <c r="R262" t="n">
        <v>0</v>
      </c>
      <c r="S262" t="n">
        <v>0</v>
      </c>
      <c r="T262" t="b">
        <v>0</v>
      </c>
      <c r="U262" t="n">
        <v>0</v>
      </c>
      <c r="V262" t="n">
        <v>0</v>
      </c>
      <c r="W262" t="inlineStr">
        <is>
          <t>https://docs.google.com/open?id=1LjU2RU4r_93ppM517hFTprs8DeUJH5L0SKY8nHt81J0</t>
        </is>
      </c>
      <c r="X262" t="inlineStr">
        <is>
          <t>65,00</t>
        </is>
      </c>
      <c r="Y262" t="n">
        <v>130</v>
      </c>
      <c r="Z262" t="n">
        <v>0</v>
      </c>
      <c r="AA262" t="n">
        <v>0</v>
      </c>
      <c r="AB262" t="inlineStr">
        <is>
          <t>195,00</t>
        </is>
      </c>
      <c r="AC262" t="inlineStr">
        <is>
          <t>40,95</t>
        </is>
      </c>
      <c r="AD262" t="inlineStr">
        <is>
          <t>10,14</t>
        </is>
      </c>
      <c r="AE262" t="inlineStr">
        <is>
          <t>246,09</t>
        </is>
      </c>
      <c r="AF262" t="n">
        <v>10</v>
      </c>
      <c r="AG262" t="n">
        <v>20</v>
      </c>
      <c r="AH262" t="inlineStr">
        <is>
          <t>#¿NOMBRE?</t>
        </is>
      </c>
      <c r="AI262" t="inlineStr">
        <is>
          <t>6,5</t>
        </is>
      </c>
      <c r="AJ262" t="n">
        <v>0</v>
      </c>
      <c r="AK262" t="inlineStr">
        <is>
          <t>4,5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n">
        <v>20</v>
      </c>
      <c r="B266" t="inlineStr">
        <is>
          <t>La Petjada</t>
        </is>
      </c>
      <c r="C266" t="inlineStr">
        <is>
          <t>Sophie Bodart</t>
        </is>
      </c>
      <c r="D266" t="inlineStr">
        <is>
          <t>Sophie Bodart</t>
        </is>
      </c>
      <c r="E266" t="inlineStr">
        <is>
          <t>X2232980W</t>
        </is>
      </c>
      <c r="F266" t="inlineStr">
        <is>
          <t>Plaça Salvador Espriu, 6</t>
        </is>
      </c>
      <c r="G266" t="n">
        <v>17002</v>
      </c>
      <c r="H266" t="inlineStr">
        <is>
          <t>Girona</t>
        </is>
      </c>
      <c r="I266" t="n">
        <v>1</v>
      </c>
      <c r="J266" t="n">
        <v>0</v>
      </c>
      <c r="K266" t="inlineStr">
        <is>
          <t>lapetjadaeco@gmail.com</t>
        </is>
      </c>
      <c r="L266">
        <f>+34652192005</f>
        <v/>
      </c>
      <c r="M266" t="n">
        <v>1</v>
      </c>
      <c r="N266" t="n">
        <v>15</v>
      </c>
      <c r="O266" t="n">
        <v>5</v>
      </c>
      <c r="P266" t="n">
        <v>0</v>
      </c>
      <c r="Q266" t="n">
        <v>0</v>
      </c>
      <c r="R266" t="n">
        <v>0</v>
      </c>
      <c r="S266" t="n">
        <v>0</v>
      </c>
      <c r="T266" t="b">
        <v>0</v>
      </c>
      <c r="U266" s="1" t="n">
        <v>44519.64347222223</v>
      </c>
      <c r="V266" t="n">
        <v>0</v>
      </c>
      <c r="W266" t="inlineStr">
        <is>
          <t>https://docs.google.com/open?id=1mdIhoX5BVsuOWirjY4rEuoM3mZKP66G3bcGPNSnN_3o</t>
        </is>
      </c>
      <c r="X266" t="inlineStr">
        <is>
          <t>32,50</t>
        </is>
      </c>
      <c r="Y266" t="inlineStr">
        <is>
          <t>97,5</t>
        </is>
      </c>
      <c r="Z266" t="n">
        <v>0</v>
      </c>
      <c r="AA266" t="n">
        <v>0</v>
      </c>
      <c r="AB266" t="inlineStr">
        <is>
          <t>130,00</t>
        </is>
      </c>
      <c r="AC266" t="inlineStr">
        <is>
          <t>27,30</t>
        </is>
      </c>
      <c r="AD266" t="inlineStr">
        <is>
          <t>6,76</t>
        </is>
      </c>
      <c r="AE266" t="inlineStr">
        <is>
          <t>164,06</t>
        </is>
      </c>
      <c r="AF266" t="n">
        <v>5</v>
      </c>
      <c r="AG266" t="n">
        <v>15</v>
      </c>
      <c r="AH266" t="inlineStr">
        <is>
          <t>#¿NOMBRE?</t>
        </is>
      </c>
      <c r="AI266" t="inlineStr">
        <is>
          <t>6,5</t>
        </is>
      </c>
      <c r="AJ266" t="inlineStr">
        <is>
          <t>Transfer</t>
        </is>
      </c>
      <c r="AK266" t="inlineStr">
        <is>
          <t>4,5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n">
        <v>21</v>
      </c>
      <c r="B270" t="inlineStr">
        <is>
          <t>Gota Natural</t>
        </is>
      </c>
      <c r="C270" t="inlineStr">
        <is>
          <t>Tetyana</t>
        </is>
      </c>
      <c r="D270" t="inlineStr">
        <is>
          <t>Tetyana Byenska</t>
        </is>
      </c>
      <c r="E270" t="inlineStr">
        <is>
          <t>X6061502J</t>
        </is>
      </c>
      <c r="F270" t="inlineStr">
        <is>
          <t>C / Rossend Nobas 1, bajo-local</t>
        </is>
      </c>
      <c r="G270" t="n">
        <v>8018</v>
      </c>
      <c r="H270" t="inlineStr">
        <is>
          <t>Barcelona</t>
        </is>
      </c>
      <c r="I270" t="n">
        <v>1</v>
      </c>
      <c r="J270" t="n">
        <v>0</v>
      </c>
      <c r="K270" t="inlineStr">
        <is>
          <t>gotanatural@gmail.com</t>
        </is>
      </c>
      <c r="L270">
        <f>+34931155059</f>
        <v/>
      </c>
      <c r="M270" t="n">
        <v>1</v>
      </c>
      <c r="N270" t="n">
        <v>11</v>
      </c>
      <c r="O270" t="n">
        <v>11</v>
      </c>
      <c r="P270" t="n">
        <v>0</v>
      </c>
      <c r="Q270" t="n">
        <v>0</v>
      </c>
      <c r="R270" t="inlineStr">
        <is>
          <t>Implantación (20 +2)</t>
        </is>
      </c>
      <c r="S270" t="inlineStr">
        <is>
          <t>Oferta 20+3 - SE Cataluña</t>
        </is>
      </c>
      <c r="T270" t="b">
        <v>1</v>
      </c>
      <c r="U270" s="1" t="n">
        <v>44520.52896990741</v>
      </c>
      <c r="V270" t="inlineStr">
        <is>
          <t>elzmsguas16mw4uvielzmsp25syd3m8q</t>
        </is>
      </c>
      <c r="W270" t="inlineStr">
        <is>
          <t>https://docs.google.com/open?id=1z_AjYxyrWVfX5ikMBLveZSCscOMvOKwHB6qMS6n9784</t>
        </is>
      </c>
      <c r="X270" t="inlineStr">
        <is>
          <t>76,01</t>
        </is>
      </c>
      <c r="Y270" t="inlineStr">
        <is>
          <t>76,01</t>
        </is>
      </c>
      <c r="Z270" t="n">
        <v>0</v>
      </c>
      <c r="AA270" t="n">
        <v>0</v>
      </c>
      <c r="AB270" t="inlineStr">
        <is>
          <t>152,02</t>
        </is>
      </c>
      <c r="AC270" t="inlineStr">
        <is>
          <t>31,92</t>
        </is>
      </c>
      <c r="AD270" t="inlineStr">
        <is>
          <t>7,91</t>
        </is>
      </c>
      <c r="AE270" t="inlineStr">
        <is>
          <t>191,85</t>
        </is>
      </c>
      <c r="AF270" t="n">
        <v>11</v>
      </c>
      <c r="AG270" t="n">
        <v>11</v>
      </c>
      <c r="AH270" t="inlineStr">
        <is>
          <t>#¿NOMBRE?</t>
        </is>
      </c>
      <c r="AI270" t="inlineStr">
        <is>
          <t>6,91</t>
        </is>
      </c>
      <c r="AJ270" t="n">
        <v>0</v>
      </c>
      <c r="AK270" t="inlineStr">
        <is>
          <t>4,5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n">
        <v>19</v>
      </c>
      <c r="B274" t="inlineStr">
        <is>
          <t>Al Gra Sacs de la Terra, S.L</t>
        </is>
      </c>
      <c r="C274" t="inlineStr">
        <is>
          <t>AL GRA SACS DE LA TERRA</t>
        </is>
      </c>
      <c r="D274" t="inlineStr">
        <is>
          <t>AL GRA SACS DE LA TERRA, S.L.</t>
        </is>
      </c>
      <c r="E274" t="inlineStr">
        <is>
          <t>B67028241</t>
        </is>
      </c>
      <c r="F274" t="inlineStr">
        <is>
          <t>C/ Ferran puig 63 local</t>
        </is>
      </c>
      <c r="G274" t="n">
        <v>8820</v>
      </c>
      <c r="H274" t="inlineStr">
        <is>
          <t>El Prat de llobregat</t>
        </is>
      </c>
      <c r="I274" t="n">
        <v>1</v>
      </c>
      <c r="J274" t="n">
        <v>0</v>
      </c>
      <c r="K274" t="inlineStr">
        <is>
          <t>algra@algra.cat</t>
        </is>
      </c>
      <c r="L274">
        <f>+34600215809</f>
        <v/>
      </c>
      <c r="M274" t="n">
        <v>0</v>
      </c>
      <c r="N274" t="n">
        <v>10</v>
      </c>
      <c r="O274" t="n">
        <v>10</v>
      </c>
      <c r="P274" t="n">
        <v>0</v>
      </c>
      <c r="Q274" t="n">
        <v>0</v>
      </c>
      <c r="R274" t="n">
        <v>0</v>
      </c>
      <c r="S274" t="n">
        <v>0</v>
      </c>
      <c r="T274" t="b">
        <v>0</v>
      </c>
      <c r="U274" t="inlineStr">
        <is>
          <t>57vfd7m8pkfysqio457vfd4snkxe04d0</t>
        </is>
      </c>
      <c r="V274" t="inlineStr">
        <is>
          <t>#¡REF!</t>
        </is>
      </c>
      <c r="W274" t="inlineStr">
        <is>
          <t>done</t>
        </is>
      </c>
      <c r="X274" t="inlineStr">
        <is>
          <t>65,00</t>
        </is>
      </c>
      <c r="Y274" t="n">
        <v>65</v>
      </c>
      <c r="Z274" t="n">
        <v>0</v>
      </c>
      <c r="AA274" t="n">
        <v>0</v>
      </c>
      <c r="AB274" t="inlineStr">
        <is>
          <t>130,00</t>
        </is>
      </c>
      <c r="AC274" t="inlineStr">
        <is>
          <t>27,30</t>
        </is>
      </c>
      <c r="AD274" t="inlineStr">
        <is>
          <t>0,00</t>
        </is>
      </c>
      <c r="AE274" t="inlineStr">
        <is>
          <t>157,30</t>
        </is>
      </c>
      <c r="AF274" t="n">
        <v>10</v>
      </c>
      <c r="AG274" t="n">
        <v>10</v>
      </c>
      <c r="AH274" t="inlineStr">
        <is>
          <t>#¿NOMBRE?</t>
        </is>
      </c>
      <c r="AI274" t="inlineStr">
        <is>
          <t>6,5</t>
        </is>
      </c>
      <c r="AJ274" t="n">
        <v>0</v>
      </c>
      <c r="AK274" t="inlineStr">
        <is>
          <t>4,5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n">
        <v>16</v>
      </c>
      <c r="B278" t="inlineStr">
        <is>
          <t>Linverd Market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b">
        <v>0</v>
      </c>
      <c r="U278" t="n">
        <v>0</v>
      </c>
      <c r="V278" t="n">
        <v>0</v>
      </c>
      <c r="W278" t="inlineStr">
        <is>
          <t>https://docs.google.com/open?id=10FXTnpJDhS_6oLYZCvrSfgehRvWXNuH26xdNP4yYux4</t>
        </is>
      </c>
      <c r="X278" t="inlineStr">
        <is>
          <t>0,00</t>
        </is>
      </c>
      <c r="Y278" t="n">
        <v>0</v>
      </c>
      <c r="Z278" t="n">
        <v>0</v>
      </c>
      <c r="AA278" t="n">
        <v>0</v>
      </c>
      <c r="AB278" t="inlineStr">
        <is>
          <t>0,00</t>
        </is>
      </c>
      <c r="AC278" t="inlineStr">
        <is>
          <t>0,00</t>
        </is>
      </c>
      <c r="AD278" t="inlineStr">
        <is>
          <t>0,00</t>
        </is>
      </c>
      <c r="AE278" t="inlineStr">
        <is>
          <t>0,00</t>
        </is>
      </c>
      <c r="AF278" t="n">
        <v>0</v>
      </c>
      <c r="AG278" t="n">
        <v>0</v>
      </c>
      <c r="AH278" t="inlineStr">
        <is>
          <t>#¿NOMBRE?</t>
        </is>
      </c>
      <c r="AI278" t="inlineStr">
        <is>
          <t>6,5</t>
        </is>
      </c>
      <c r="AJ278" t="inlineStr">
        <is>
          <t>Transfer o Bizum, preguntar en el mail de bienvenida</t>
        </is>
      </c>
      <c r="AK278" t="inlineStr">
        <is>
          <t>4,5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n">
        <v>22</v>
      </c>
      <c r="B282" t="inlineStr">
        <is>
          <t>Biomercado Ekko</t>
        </is>
      </c>
      <c r="C282" t="inlineStr">
        <is>
          <t>Alberto</t>
        </is>
      </c>
      <c r="D282" t="inlineStr">
        <is>
          <t>Mercado ecológico de oviedo sl</t>
        </is>
      </c>
      <c r="E282" t="inlineStr">
        <is>
          <t>B74424011</t>
        </is>
      </c>
      <c r="F282" t="inlineStr">
        <is>
          <t>Avenida del Cristo 21 bajo</t>
        </is>
      </c>
      <c r="G282" t="n">
        <v>33006</v>
      </c>
      <c r="H282" t="inlineStr">
        <is>
          <t>oviedo</t>
        </is>
      </c>
      <c r="I282" t="n">
        <v>1</v>
      </c>
      <c r="J282" t="n">
        <v>0</v>
      </c>
      <c r="K282" t="inlineStr">
        <is>
          <t>oviedomercadoeco@gmail.com</t>
        </is>
      </c>
      <c r="L282">
        <f>+34666541341</f>
        <v/>
      </c>
      <c r="M282" t="n">
        <v>0</v>
      </c>
      <c r="N282" t="n">
        <v>6</v>
      </c>
      <c r="O282" t="n">
        <v>4</v>
      </c>
      <c r="P282" t="n">
        <v>0</v>
      </c>
      <c r="Q282" t="n">
        <v>0</v>
      </c>
      <c r="R282" t="inlineStr">
        <is>
          <t>Implantación (10+portes)</t>
        </is>
      </c>
      <c r="S282" t="inlineStr">
        <is>
          <t>SE Galicia</t>
        </is>
      </c>
      <c r="T282" t="b">
        <v>1</v>
      </c>
      <c r="U282" s="1" t="n">
        <v>44522.52572916666</v>
      </c>
      <c r="V282" t="inlineStr">
        <is>
          <t>sj3kjhh6aj3v1s6evk56sj3kj731ahl6</t>
        </is>
      </c>
      <c r="W282" t="inlineStr">
        <is>
          <t>https://docs.google.com/open?id=11nmIF_gqZcYnND4VDcyLTt8CtZ5zPLUuENexICN9TC4</t>
        </is>
      </c>
      <c r="X282" t="inlineStr">
        <is>
          <t>27,64</t>
        </is>
      </c>
      <c r="Y282" t="inlineStr">
        <is>
          <t>41,46</t>
        </is>
      </c>
      <c r="Z282" t="n">
        <v>0</v>
      </c>
      <c r="AA282" t="n">
        <v>0</v>
      </c>
      <c r="AB282" t="inlineStr">
        <is>
          <t>69,10</t>
        </is>
      </c>
      <c r="AC282" t="inlineStr">
        <is>
          <t>14,51</t>
        </is>
      </c>
      <c r="AD282" t="inlineStr">
        <is>
          <t>0,00</t>
        </is>
      </c>
      <c r="AE282" t="inlineStr">
        <is>
          <t>83,61</t>
        </is>
      </c>
      <c r="AF282" t="n">
        <v>4</v>
      </c>
      <c r="AG282" t="n">
        <v>6</v>
      </c>
      <c r="AH282" t="inlineStr">
        <is>
          <t>#¿NOMBRE?</t>
        </is>
      </c>
      <c r="AI282" t="inlineStr">
        <is>
          <t>6,91</t>
        </is>
      </c>
      <c r="AJ282" t="inlineStr">
        <is>
          <t>ES63 2100 2366 1602 0008 4867</t>
        </is>
      </c>
      <c r="AK282" t="inlineStr">
        <is>
          <t>4,5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n">
        <v>23</v>
      </c>
      <c r="B286" t="inlineStr">
        <is>
          <t>Vita Eco</t>
        </is>
      </c>
      <c r="C286" t="inlineStr">
        <is>
          <t>Monica</t>
        </is>
      </c>
      <c r="D286" t="inlineStr">
        <is>
          <t>Monica Montes Llorente</t>
        </is>
      </c>
      <c r="E286" t="inlineStr">
        <is>
          <t>45573933P</t>
        </is>
      </c>
      <c r="F286" t="inlineStr">
        <is>
          <t>Calle Avellanos 5</t>
        </is>
      </c>
      <c r="G286" t="n">
        <v>9003</v>
      </c>
      <c r="H286" t="inlineStr">
        <is>
          <t>Burgos</t>
        </is>
      </c>
      <c r="I286" t="n">
        <v>1</v>
      </c>
      <c r="J286" t="n">
        <v>0</v>
      </c>
      <c r="K286" t="inlineStr">
        <is>
          <t>vitaeco@hotmail.com</t>
        </is>
      </c>
      <c r="L286">
        <f>+34655540782</f>
        <v/>
      </c>
      <c r="M286" t="n">
        <v>1</v>
      </c>
      <c r="N286" t="n">
        <v>11</v>
      </c>
      <c r="O286" t="n">
        <v>11</v>
      </c>
      <c r="P286" t="n">
        <v>0</v>
      </c>
      <c r="Q286" t="n">
        <v>0</v>
      </c>
      <c r="R286" t="inlineStr">
        <is>
          <t>Implantación (20 +2)</t>
        </is>
      </c>
      <c r="S286" t="inlineStr">
        <is>
          <t>SE Castilla León</t>
        </is>
      </c>
      <c r="T286" t="b">
        <v>1</v>
      </c>
      <c r="U286" s="1" t="n">
        <v>44522.72217592593</v>
      </c>
      <c r="V286" t="inlineStr">
        <is>
          <t>byvrhq0b8aie0njx3byvrh7yc73xfo6b</t>
        </is>
      </c>
      <c r="W286" t="inlineStr">
        <is>
          <t>https://docs.google.com/open?id=1VKKCC56OYBd1zDPIDEypl9Yujk-PmRi0A6TAuW97RgM</t>
        </is>
      </c>
      <c r="X286" t="inlineStr">
        <is>
          <t>76,01</t>
        </is>
      </c>
      <c r="Y286" t="inlineStr">
        <is>
          <t>76,01</t>
        </is>
      </c>
      <c r="Z286" t="n">
        <v>0</v>
      </c>
      <c r="AA286" t="n">
        <v>0</v>
      </c>
      <c r="AB286" t="inlineStr">
        <is>
          <t>152,02</t>
        </is>
      </c>
      <c r="AC286" t="inlineStr">
        <is>
          <t>31,92</t>
        </is>
      </c>
      <c r="AD286" t="inlineStr">
        <is>
          <t>7,91</t>
        </is>
      </c>
      <c r="AE286" t="inlineStr">
        <is>
          <t>191,85</t>
        </is>
      </c>
      <c r="AF286" t="n">
        <v>11</v>
      </c>
      <c r="AG286" t="n">
        <v>11</v>
      </c>
      <c r="AH286" t="inlineStr">
        <is>
          <t>#¿NOMBRE?</t>
        </is>
      </c>
      <c r="AI286" t="inlineStr">
        <is>
          <t>6,91</t>
        </is>
      </c>
      <c r="AJ286" t="n">
        <v>0</v>
      </c>
      <c r="AK286" t="inlineStr">
        <is>
          <t>4,5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n">
        <v>62</v>
      </c>
      <c r="B290" t="inlineStr">
        <is>
          <t>Els girasols</t>
        </is>
      </c>
      <c r="C290" t="inlineStr">
        <is>
          <t>Lia Borràs</t>
        </is>
      </c>
      <c r="D290" t="inlineStr">
        <is>
          <t>Lia Borràs Anglès</t>
        </is>
      </c>
      <c r="E290" t="inlineStr">
        <is>
          <t>39875449G</t>
        </is>
      </c>
      <c r="F290" t="inlineStr">
        <is>
          <t>Merceria,5</t>
        </is>
      </c>
      <c r="G290" t="n">
        <v>43003</v>
      </c>
      <c r="H290" t="inlineStr">
        <is>
          <t>Tarragona</t>
        </is>
      </c>
      <c r="I290" t="n">
        <v>1</v>
      </c>
      <c r="J290" t="n">
        <v>0</v>
      </c>
      <c r="K290" t="inlineStr">
        <is>
          <t>elsgirasols@gmail.com</t>
        </is>
      </c>
      <c r="L290">
        <f>+34617879901</f>
        <v/>
      </c>
      <c r="M290" t="n">
        <v>1</v>
      </c>
      <c r="N290" t="n">
        <v>12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  <c r="T290" t="b">
        <v>0</v>
      </c>
      <c r="U290" t="inlineStr">
        <is>
          <t>#¡REF!</t>
        </is>
      </c>
      <c r="V290" t="n">
        <v>0</v>
      </c>
      <c r="W290" t="inlineStr">
        <is>
          <t>https://docs.google.com/open?id=10pceQBlgF1_1AJpfSMUYeK0mdNO6NlCaoFHZ_a_t8jE</t>
        </is>
      </c>
      <c r="X290" t="inlineStr">
        <is>
          <t>52,00</t>
        </is>
      </c>
      <c r="Y290" t="n">
        <v>78</v>
      </c>
      <c r="Z290" t="n">
        <v>0</v>
      </c>
      <c r="AA290" t="n">
        <v>0</v>
      </c>
      <c r="AB290" t="inlineStr">
        <is>
          <t>130,00</t>
        </is>
      </c>
      <c r="AC290" t="inlineStr">
        <is>
          <t>27,30</t>
        </is>
      </c>
      <c r="AD290" t="inlineStr">
        <is>
          <t>6,76</t>
        </is>
      </c>
      <c r="AE290" t="inlineStr">
        <is>
          <t>164,06</t>
        </is>
      </c>
      <c r="AF290" t="n">
        <v>8</v>
      </c>
      <c r="AG290" t="n">
        <v>12</v>
      </c>
      <c r="AH290" t="inlineStr">
        <is>
          <t>#¿NOMBRE?</t>
        </is>
      </c>
      <c r="AI290" t="inlineStr">
        <is>
          <t>6,5</t>
        </is>
      </c>
      <c r="AJ290" t="n">
        <v>0</v>
      </c>
      <c r="AK290" t="inlineStr">
        <is>
          <t>4,5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n">
        <v>28</v>
      </c>
      <c r="B294" t="inlineStr">
        <is>
          <t>FARMACIA CLARA RUBIO SANROMÀ</t>
        </is>
      </c>
      <c r="C294" t="inlineStr">
        <is>
          <t>CLARA RUBIO SANROMÀ</t>
        </is>
      </c>
      <c r="D294" t="inlineStr">
        <is>
          <t>FARMACIA CLARA RUBIO SANROMÀ</t>
        </is>
      </c>
      <c r="E294" t="inlineStr">
        <is>
          <t>47766450G</t>
        </is>
      </c>
      <c r="F294" t="inlineStr">
        <is>
          <t>UNIÓN 17</t>
        </is>
      </c>
      <c r="G294" t="n">
        <v>43001</v>
      </c>
      <c r="H294" t="inlineStr">
        <is>
          <t>TARRAGONA</t>
        </is>
      </c>
      <c r="I294" t="n">
        <v>1</v>
      </c>
      <c r="J294" t="n">
        <v>0</v>
      </c>
      <c r="K294" t="inlineStr">
        <is>
          <t>info.sanromafarmacia@gmail.com</t>
        </is>
      </c>
      <c r="L294">
        <f>+34644381475</f>
        <v/>
      </c>
      <c r="M294" t="n">
        <v>1</v>
      </c>
      <c r="N294" t="n">
        <v>15</v>
      </c>
      <c r="O294" t="n">
        <v>5</v>
      </c>
      <c r="P294" t="n">
        <v>0</v>
      </c>
      <c r="Q294" t="n">
        <v>0</v>
      </c>
      <c r="R294" t="n">
        <v>0</v>
      </c>
      <c r="S294" t="n">
        <v>0</v>
      </c>
      <c r="T294" t="b">
        <v>0</v>
      </c>
      <c r="U294" s="1" t="n">
        <v>44524.40019675926</v>
      </c>
      <c r="V294" t="n">
        <v>0</v>
      </c>
      <c r="W294" t="inlineStr">
        <is>
          <t>https://docs.google.com/open?id=1bCirEGeQeXObeHx7M6bJ-8JvEFgTC03aL4vjleUGXQ8</t>
        </is>
      </c>
      <c r="X294" t="inlineStr">
        <is>
          <t>32,50</t>
        </is>
      </c>
      <c r="Y294" t="inlineStr">
        <is>
          <t>97,5</t>
        </is>
      </c>
      <c r="Z294" t="n">
        <v>0</v>
      </c>
      <c r="AA294" t="n">
        <v>0</v>
      </c>
      <c r="AB294" t="inlineStr">
        <is>
          <t>130,00</t>
        </is>
      </c>
      <c r="AC294" t="inlineStr">
        <is>
          <t>27,30</t>
        </is>
      </c>
      <c r="AD294" t="inlineStr">
        <is>
          <t>6,76</t>
        </is>
      </c>
      <c r="AE294" t="inlineStr">
        <is>
          <t>164,06</t>
        </is>
      </c>
      <c r="AF294" t="n">
        <v>5</v>
      </c>
      <c r="AG294" t="n">
        <v>15</v>
      </c>
      <c r="AH294" t="inlineStr">
        <is>
          <t>#¿NOMBRE?</t>
        </is>
      </c>
      <c r="AI294" t="inlineStr">
        <is>
          <t>6,5</t>
        </is>
      </c>
      <c r="AJ294" t="n">
        <v>0</v>
      </c>
      <c r="AK294" t="inlineStr">
        <is>
          <t>4,5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n">
        <v>29</v>
      </c>
      <c r="B298" t="inlineStr">
        <is>
          <t>SaBó SaBó</t>
        </is>
      </c>
      <c r="C298" t="inlineStr">
        <is>
          <t>Roser Castells</t>
        </is>
      </c>
      <c r="D298" t="inlineStr">
        <is>
          <t>SaBó SaBó, CB</t>
        </is>
      </c>
      <c r="E298" t="inlineStr">
        <is>
          <t>E67607952</t>
        </is>
      </c>
      <c r="F298" t="inlineStr">
        <is>
          <t>c. Castillejos, 275, local</t>
        </is>
      </c>
      <c r="G298" t="inlineStr">
        <is>
          <t>08025 Barcelona</t>
        </is>
      </c>
      <c r="H298" t="inlineStr">
        <is>
          <t>Barcelona</t>
        </is>
      </c>
      <c r="I298" t="n">
        <v>0</v>
      </c>
      <c r="J298" t="inlineStr">
        <is>
          <t>c. Nàpols, 343, 6-C, 08025 Barcelona</t>
        </is>
      </c>
      <c r="K298" t="inlineStr">
        <is>
          <t>ecologiaagranel@gmail.com</t>
        </is>
      </c>
      <c r="L298">
        <f>+34693007074</f>
        <v/>
      </c>
      <c r="M298" t="n">
        <v>1</v>
      </c>
      <c r="N298" t="n">
        <v>10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  <c r="T298" t="b">
        <v>0</v>
      </c>
      <c r="U298" s="1" t="n">
        <v>44524.50128472222</v>
      </c>
      <c r="V298" t="n">
        <v>0</v>
      </c>
      <c r="W298" t="inlineStr">
        <is>
          <t>https://docs.google.com/open?id=14V72xPkTGAL1E3EvwfjZo_NjDo4CCbqjflXUHxGkftg</t>
        </is>
      </c>
      <c r="X298" t="inlineStr">
        <is>
          <t>65,00</t>
        </is>
      </c>
      <c r="Y298" t="n">
        <v>65</v>
      </c>
      <c r="Z298" t="n">
        <v>0</v>
      </c>
      <c r="AA298" t="n">
        <v>0</v>
      </c>
      <c r="AB298" t="inlineStr">
        <is>
          <t>130,00</t>
        </is>
      </c>
      <c r="AC298" t="inlineStr">
        <is>
          <t>27,30</t>
        </is>
      </c>
      <c r="AD298" t="inlineStr">
        <is>
          <t>6,76</t>
        </is>
      </c>
      <c r="AE298" t="inlineStr">
        <is>
          <t>164,06</t>
        </is>
      </c>
      <c r="AF298" t="n">
        <v>10</v>
      </c>
      <c r="AG298" t="n">
        <v>10</v>
      </c>
      <c r="AH298" t="inlineStr">
        <is>
          <t>#¿NOMBRE?</t>
        </is>
      </c>
      <c r="AI298" t="inlineStr">
        <is>
          <t>6,5</t>
        </is>
      </c>
      <c r="AJ298" t="inlineStr">
        <is>
          <t>Transfer / Bizum ... dar a elegir</t>
        </is>
      </c>
      <c r="AK298" t="inlineStr">
        <is>
          <t>4,5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n">
        <v>30</v>
      </c>
      <c r="B302" t="inlineStr">
        <is>
          <t>LA MILANA PRODUCTOS ECOLOGICOS</t>
        </is>
      </c>
      <c r="C302" t="inlineStr">
        <is>
          <t>INES PEREIRA SEGADOR</t>
        </is>
      </c>
      <c r="D302" t="inlineStr">
        <is>
          <t>INES PEREIRA SEGADOR</t>
        </is>
      </c>
      <c r="E302" t="inlineStr">
        <is>
          <t>02234697V</t>
        </is>
      </c>
      <c r="F302" t="inlineStr">
        <is>
          <t>C/CARRILEJOS 67, LOCAL 1 Y 2</t>
        </is>
      </c>
      <c r="G302" t="n">
        <v>28770</v>
      </c>
      <c r="H302" t="inlineStr">
        <is>
          <t>Colmenar Viejo, MADRID</t>
        </is>
      </c>
      <c r="I302" t="n">
        <v>0</v>
      </c>
      <c r="J302" t="inlineStr">
        <is>
          <t>C/NUESTRA SRA DE LA SOLEDAD 7 - 28770 COLMENAR VIEJO, MADRID</t>
        </is>
      </c>
      <c r="K302" t="inlineStr">
        <is>
          <t>lamilana@lamilanaproductosecologicos.com</t>
        </is>
      </c>
      <c r="L302">
        <f>+34656478575</f>
        <v/>
      </c>
      <c r="M302" t="n">
        <v>1</v>
      </c>
      <c r="N302" t="n">
        <v>12</v>
      </c>
      <c r="O302" t="n">
        <v>11</v>
      </c>
      <c r="P302" t="n">
        <v>0</v>
      </c>
      <c r="Q302" t="n">
        <v>0</v>
      </c>
      <c r="R302" t="inlineStr">
        <is>
          <t>Implantación (20 +2)</t>
        </is>
      </c>
      <c r="S302" t="inlineStr">
        <is>
          <t>SE Madrid</t>
        </is>
      </c>
      <c r="T302" t="b">
        <v>1</v>
      </c>
      <c r="U302" s="1" t="n">
        <v>44526.42952546296</v>
      </c>
      <c r="V302" t="inlineStr">
        <is>
          <t>p5u0j0f6kgnfnkmn8o4jfop5u0j0fo2p</t>
        </is>
      </c>
      <c r="W302" t="inlineStr">
        <is>
          <t>https://docs.google.com/open?id=1eMHGhX20vr-aECRsXcbbzVEjLMzHM-fLjLtPYns6Gmo</t>
        </is>
      </c>
      <c r="X302" t="inlineStr">
        <is>
          <t>76,01</t>
        </is>
      </c>
      <c r="Y302" t="inlineStr">
        <is>
          <t>82,92</t>
        </is>
      </c>
      <c r="Z302" t="n">
        <v>0</v>
      </c>
      <c r="AA302" t="n">
        <v>0</v>
      </c>
      <c r="AB302" t="inlineStr">
        <is>
          <t>158,93</t>
        </is>
      </c>
      <c r="AC302" t="inlineStr">
        <is>
          <t>33,38</t>
        </is>
      </c>
      <c r="AD302" t="inlineStr">
        <is>
          <t>8,26</t>
        </is>
      </c>
      <c r="AE302" t="inlineStr">
        <is>
          <t>200,57</t>
        </is>
      </c>
      <c r="AF302" t="n">
        <v>11</v>
      </c>
      <c r="AG302" t="n">
        <v>12</v>
      </c>
      <c r="AH302" t="inlineStr">
        <is>
          <t>#¿NOMBRE?</t>
        </is>
      </c>
      <c r="AI302" t="inlineStr">
        <is>
          <t>6,91</t>
        </is>
      </c>
      <c r="AJ302" t="n">
        <v>0</v>
      </c>
      <c r="AK302" t="inlineStr">
        <is>
          <t>4,5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n">
        <v>31</v>
      </c>
      <c r="B306" t="inlineStr">
        <is>
          <t>El Nogal Milenario</t>
        </is>
      </c>
      <c r="C306" t="inlineStr">
        <is>
          <t>Belina Bermejo Nogales</t>
        </is>
      </c>
      <c r="D306" t="inlineStr">
        <is>
          <t>Belina Bermejo Nogales</t>
        </is>
      </c>
      <c r="E306" t="inlineStr">
        <is>
          <t>53010589M</t>
        </is>
      </c>
      <c r="F306" t="inlineStr">
        <is>
          <t>Calle Doctor González Serrano n9 Local</t>
        </is>
      </c>
      <c r="G306" t="n">
        <v>28770</v>
      </c>
      <c r="H306" t="inlineStr">
        <is>
          <t>Colmenar viejo</t>
        </is>
      </c>
      <c r="I306" t="n">
        <v>0</v>
      </c>
      <c r="J306" t="inlineStr">
        <is>
          <t>Calle Doctor González Serrano n11 piso 2</t>
        </is>
      </c>
      <c r="K306" t="inlineStr">
        <is>
          <t>belina.bermejo.nogales@gmail.com</t>
        </is>
      </c>
      <c r="L306">
        <f>+34691902660</f>
        <v/>
      </c>
      <c r="M306" t="n">
        <v>1</v>
      </c>
      <c r="N306" t="n">
        <v>10</v>
      </c>
      <c r="O306" t="n">
        <v>10</v>
      </c>
      <c r="P306" t="n">
        <v>0</v>
      </c>
      <c r="Q306" t="n">
        <v>0</v>
      </c>
      <c r="R306" t="n">
        <v>0</v>
      </c>
      <c r="S306" t="n">
        <v>0</v>
      </c>
      <c r="T306" t="b">
        <v>0</v>
      </c>
      <c r="U306" s="1" t="n">
        <v>44525.405625</v>
      </c>
      <c r="V306" t="inlineStr">
        <is>
          <t>aru1a0ypfnccqcv232saru1a0b7k0y2k</t>
        </is>
      </c>
      <c r="W306" t="inlineStr">
        <is>
          <t>https://docs.google.com/open?id=1Ey2xBY8D7cISZRLP0lWbmmaUUW92V0ObaQdTrcvsRQw</t>
        </is>
      </c>
      <c r="X306" t="inlineStr">
        <is>
          <t>65,00</t>
        </is>
      </c>
      <c r="Y306" t="n">
        <v>65</v>
      </c>
      <c r="Z306" t="n">
        <v>0</v>
      </c>
      <c r="AA306" t="n">
        <v>0</v>
      </c>
      <c r="AB306" t="inlineStr">
        <is>
          <t>130,00</t>
        </is>
      </c>
      <c r="AC306" t="inlineStr">
        <is>
          <t>27,30</t>
        </is>
      </c>
      <c r="AD306" t="inlineStr">
        <is>
          <t>6,76</t>
        </is>
      </c>
      <c r="AE306" t="inlineStr">
        <is>
          <t>164,06</t>
        </is>
      </c>
      <c r="AF306" t="n">
        <v>10</v>
      </c>
      <c r="AG306" t="n">
        <v>10</v>
      </c>
      <c r="AH306" t="inlineStr">
        <is>
          <t>#¿NOMBRE?</t>
        </is>
      </c>
      <c r="AI306" t="inlineStr">
        <is>
          <t>6,5</t>
        </is>
      </c>
      <c r="AJ306" t="inlineStr">
        <is>
          <t>ES82 2080 0985 0630 4001 8097</t>
        </is>
      </c>
      <c r="AK306" t="inlineStr">
        <is>
          <t>4,5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n">
        <v>32</v>
      </c>
      <c r="B310" t="inlineStr">
        <is>
          <t>Edibel Organic</t>
        </is>
      </c>
      <c r="C310" t="inlineStr">
        <is>
          <t>Miguel Pérez</t>
        </is>
      </c>
      <c r="D310" t="inlineStr">
        <is>
          <t>Miguel Pérez Pérez</t>
        </is>
      </c>
      <c r="E310" t="inlineStr">
        <is>
          <t>Miguel Pérez Pérez</t>
        </is>
      </c>
      <c r="F310" t="inlineStr">
        <is>
          <t>C/ La Paz, 4</t>
        </is>
      </c>
      <c r="G310" t="n">
        <v>24402</v>
      </c>
      <c r="H310" t="inlineStr">
        <is>
          <t>Ponferrada</t>
        </is>
      </c>
      <c r="I310" t="n">
        <v>0</v>
      </c>
      <c r="J310" t="inlineStr">
        <is>
          <t>Alfonso Décimo el Sabio, 10  1ºB</t>
        </is>
      </c>
      <c r="K310" t="inlineStr">
        <is>
          <t>proveedores@edibelorganic.es</t>
        </is>
      </c>
      <c r="L310">
        <f>+34619712460</f>
        <v/>
      </c>
      <c r="M310" t="n">
        <v>1</v>
      </c>
      <c r="N310" t="n">
        <v>12</v>
      </c>
      <c r="O310" t="n">
        <v>11</v>
      </c>
      <c r="P310" t="n">
        <v>0</v>
      </c>
      <c r="Q310" t="n">
        <v>0</v>
      </c>
      <c r="R310" t="inlineStr">
        <is>
          <t>Implantación (20 +2)</t>
        </is>
      </c>
      <c r="S310" t="inlineStr">
        <is>
          <t>SE Castilla León</t>
        </is>
      </c>
      <c r="T310" t="b">
        <v>1</v>
      </c>
      <c r="U310" s="1" t="n">
        <v>44527.46986111111</v>
      </c>
      <c r="V310" t="inlineStr">
        <is>
          <t>sdn6jafbwte52mslliksdn6jaf36elw7</t>
        </is>
      </c>
      <c r="W310" t="inlineStr">
        <is>
          <t>https://docs.google.com/open?id=156k6MLox68TP9uWqt3RqvihCJTk7JBHYUExqsHOueR0</t>
        </is>
      </c>
      <c r="X310" t="inlineStr">
        <is>
          <t>76,01</t>
        </is>
      </c>
      <c r="Y310" t="inlineStr">
        <is>
          <t>82,92</t>
        </is>
      </c>
      <c r="Z310" t="n">
        <v>0</v>
      </c>
      <c r="AA310" t="n">
        <v>0</v>
      </c>
      <c r="AB310" t="inlineStr">
        <is>
          <t>158,93</t>
        </is>
      </c>
      <c r="AC310" t="inlineStr">
        <is>
          <t>33,38</t>
        </is>
      </c>
      <c r="AD310" t="inlineStr">
        <is>
          <t>8,26</t>
        </is>
      </c>
      <c r="AE310" t="inlineStr">
        <is>
          <t>200,57</t>
        </is>
      </c>
      <c r="AF310" t="n">
        <v>11</v>
      </c>
      <c r="AG310" t="n">
        <v>12</v>
      </c>
      <c r="AH310" t="inlineStr">
        <is>
          <t>#¿NOMBRE?</t>
        </is>
      </c>
      <c r="AI310" t="inlineStr">
        <is>
          <t>6,91</t>
        </is>
      </c>
      <c r="AJ310" t="inlineStr">
        <is>
          <t>ES23 0081 5237 5500 0110 1911</t>
        </is>
      </c>
      <c r="AK310" t="inlineStr">
        <is>
          <t>4,5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n">
        <v>35</v>
      </c>
      <c r="B314" t="inlineStr">
        <is>
          <t>Herboristería Azahar</t>
        </is>
      </c>
      <c r="C314" t="inlineStr">
        <is>
          <t>Guadalupe Tena Torres</t>
        </is>
      </c>
      <c r="D314" t="inlineStr">
        <is>
          <t>Guadalupe Tena Torres</t>
        </is>
      </c>
      <c r="E314" t="inlineStr">
        <is>
          <t>33473015B</t>
        </is>
      </c>
      <c r="F314" t="inlineStr">
        <is>
          <t>c/ San Juan Bosco 48 Bajo</t>
        </is>
      </c>
      <c r="G314" t="n">
        <v>46019</v>
      </c>
      <c r="H314" t="inlineStr">
        <is>
          <t>Valencia</t>
        </is>
      </c>
      <c r="I314" t="n">
        <v>1</v>
      </c>
      <c r="J314" t="n">
        <v>0</v>
      </c>
      <c r="K314" t="inlineStr">
        <is>
          <t>herboristeriazahar@gmail.com</t>
        </is>
      </c>
      <c r="L314">
        <f>+34963653686</f>
        <v/>
      </c>
      <c r="M314" t="n">
        <v>1</v>
      </c>
      <c r="N314" t="n">
        <v>10</v>
      </c>
      <c r="O314" t="n">
        <v>10</v>
      </c>
      <c r="P314" t="n">
        <v>0</v>
      </c>
      <c r="Q314" t="n">
        <v>0</v>
      </c>
      <c r="R314" t="inlineStr">
        <is>
          <t>Implantación (20 +2)</t>
        </is>
      </c>
      <c r="S314" t="inlineStr">
        <is>
          <t>SE Valencia-Castellón</t>
        </is>
      </c>
      <c r="T314" t="b">
        <v>1</v>
      </c>
      <c r="U314" s="1" t="n">
        <v>44530.46962962963</v>
      </c>
      <c r="V314" t="inlineStr">
        <is>
          <t>zlqnilkk4bqdcbntzlqny0ykkad70zcp</t>
        </is>
      </c>
      <c r="W314" t="inlineStr">
        <is>
          <t>https://docs.google.com/open?id=1O1dM7C3QtPDufZ9lP2kwrLoEVoPFsMViWJpcZBZyQhM</t>
        </is>
      </c>
      <c r="X314" t="inlineStr">
        <is>
          <t>69,10</t>
        </is>
      </c>
      <c r="Y314" t="inlineStr">
        <is>
          <t>69,1</t>
        </is>
      </c>
      <c r="Z314" t="n">
        <v>0</v>
      </c>
      <c r="AA314" t="n">
        <v>0</v>
      </c>
      <c r="AB314" t="inlineStr">
        <is>
          <t>138,20</t>
        </is>
      </c>
      <c r="AC314" t="inlineStr">
        <is>
          <t>29,02</t>
        </is>
      </c>
      <c r="AD314" t="inlineStr">
        <is>
          <t>7,19</t>
        </is>
      </c>
      <c r="AE314" t="inlineStr">
        <is>
          <t>174,41</t>
        </is>
      </c>
      <c r="AF314" t="n">
        <v>10</v>
      </c>
      <c r="AG314" t="n">
        <v>10</v>
      </c>
      <c r="AH314" t="inlineStr">
        <is>
          <t>#¿NOMBRE?</t>
        </is>
      </c>
      <c r="AI314" t="inlineStr">
        <is>
          <t>6,91</t>
        </is>
      </c>
      <c r="AJ314" t="n">
        <v>0</v>
      </c>
      <c r="AK314" t="inlineStr">
        <is>
          <t>4,5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n">
        <v>36</v>
      </c>
      <c r="B318" t="inlineStr">
        <is>
          <t>BleisBle</t>
        </is>
      </c>
      <c r="C318" t="inlineStr">
        <is>
          <t>Pablo Díaz Lárez</t>
        </is>
      </c>
      <c r="D318" t="inlineStr">
        <is>
          <t>Pablo Díaz Lárez</t>
        </is>
      </c>
      <c r="E318" t="inlineStr">
        <is>
          <t>50496023Y</t>
        </is>
      </c>
      <c r="F318" t="inlineStr">
        <is>
          <t>Calle Rosario 15 1A</t>
        </is>
      </c>
      <c r="G318" t="n">
        <v>28005</v>
      </c>
      <c r="H318" t="inlineStr">
        <is>
          <t>Madrid</t>
        </is>
      </c>
      <c r="I318" t="n">
        <v>1</v>
      </c>
      <c r="J318" t="n">
        <v>0</v>
      </c>
      <c r="K318" t="inlineStr">
        <is>
          <t>hola@bleisble.com</t>
        </is>
      </c>
      <c r="L318">
        <f>+34646429618</f>
        <v/>
      </c>
      <c r="M318" t="n">
        <v>1</v>
      </c>
      <c r="N318" t="n">
        <v>10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  <c r="T318" t="b">
        <v>0</v>
      </c>
      <c r="U318" s="1" t="n">
        <v>44530.88024305556</v>
      </c>
      <c r="V318" t="inlineStr">
        <is>
          <t>c6vz6dt3y58xdb38jc6vzpgfj2ft4310</t>
        </is>
      </c>
      <c r="W318" t="inlineStr">
        <is>
          <t>https://docs.google.com/open?id=12cH4EcpYYAFCyXhZjr1itVZKLHzMF1jiJlqYCS-L9QY</t>
        </is>
      </c>
      <c r="X318" t="inlineStr">
        <is>
          <t>65,00</t>
        </is>
      </c>
      <c r="Y318" t="n">
        <v>65</v>
      </c>
      <c r="Z318" t="n">
        <v>0</v>
      </c>
      <c r="AA318" t="n">
        <v>0</v>
      </c>
      <c r="AB318" t="inlineStr">
        <is>
          <t>130,00</t>
        </is>
      </c>
      <c r="AC318" t="inlineStr">
        <is>
          <t>27,30</t>
        </is>
      </c>
      <c r="AD318" t="inlineStr">
        <is>
          <t>6,76</t>
        </is>
      </c>
      <c r="AE318" t="inlineStr">
        <is>
          <t>164,06</t>
        </is>
      </c>
      <c r="AF318" t="n">
        <v>10</v>
      </c>
      <c r="AG318" t="n">
        <v>10</v>
      </c>
      <c r="AH318" t="inlineStr">
        <is>
          <t>#¿NOMBRE?</t>
        </is>
      </c>
      <c r="AI318" t="inlineStr">
        <is>
          <t>6,5</t>
        </is>
      </c>
      <c r="AJ318" t="inlineStr">
        <is>
          <t>Transfer / Bizum ... ofrecer ambas opciones</t>
        </is>
      </c>
      <c r="AK318" t="inlineStr">
        <is>
          <t>4,5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n">
        <v>38</v>
      </c>
      <c r="B322" t="inlineStr">
        <is>
          <t>La Organika de Vallecas</t>
        </is>
      </c>
      <c r="C322" t="inlineStr">
        <is>
          <t>Carmen Cuenca de la Torre</t>
        </is>
      </c>
      <c r="D322" t="inlineStr">
        <is>
          <t>Carmen Cuenca de la Torre</t>
        </is>
      </c>
      <c r="E322" t="inlineStr">
        <is>
          <t>70513149 æ</t>
        </is>
      </c>
      <c r="F322" t="inlineStr">
        <is>
          <t>C/ Sierra de Brezo 51</t>
        </is>
      </c>
      <c r="G322" t="n">
        <v>28031</v>
      </c>
      <c r="H322" t="inlineStr">
        <is>
          <t>Madrid</t>
        </is>
      </c>
      <c r="I322" t="n">
        <v>1</v>
      </c>
      <c r="J322" t="n">
        <v>0</v>
      </c>
      <c r="K322" t="inlineStr">
        <is>
          <t>carmen.cuenca@hotmail.es</t>
        </is>
      </c>
      <c r="L322">
        <f>+34695330311</f>
        <v/>
      </c>
      <c r="M322" t="n">
        <v>1</v>
      </c>
      <c r="N322" t="n">
        <v>5</v>
      </c>
      <c r="O322" t="n">
        <v>5</v>
      </c>
      <c r="P322" t="n">
        <v>0</v>
      </c>
      <c r="Q322" t="n">
        <v>0</v>
      </c>
      <c r="R322" t="inlineStr">
        <is>
          <t>Implantación (10+portes)</t>
        </is>
      </c>
      <c r="S322" t="inlineStr">
        <is>
          <t>SE Central</t>
        </is>
      </c>
      <c r="T322" t="b">
        <v>1</v>
      </c>
      <c r="U322" s="1" t="n">
        <v>44539.55475694445</v>
      </c>
      <c r="V322" t="inlineStr">
        <is>
          <t>bqofvbc48tqdb23qj868pzntbqofvbc4</t>
        </is>
      </c>
      <c r="W322" t="inlineStr">
        <is>
          <t>https://docs.google.com/open?id=1zo4CiU2YJItvgAkAX-anRRfNwtZT7QU3P237854sz-c</t>
        </is>
      </c>
      <c r="X322" t="inlineStr">
        <is>
          <t>34,55</t>
        </is>
      </c>
      <c r="Y322" t="inlineStr">
        <is>
          <t>34,55</t>
        </is>
      </c>
      <c r="Z322" t="n">
        <v>0</v>
      </c>
      <c r="AA322" t="n">
        <v>0</v>
      </c>
      <c r="AB322" t="inlineStr">
        <is>
          <t>69,10</t>
        </is>
      </c>
      <c r="AC322" t="inlineStr">
        <is>
          <t>14,51</t>
        </is>
      </c>
      <c r="AD322" t="inlineStr">
        <is>
          <t>3,59</t>
        </is>
      </c>
      <c r="AE322" t="inlineStr">
        <is>
          <t>87,20</t>
        </is>
      </c>
      <c r="AF322" t="n">
        <v>5</v>
      </c>
      <c r="AG322" t="n">
        <v>5</v>
      </c>
      <c r="AH322" t="inlineStr">
        <is>
          <t>#¿NOMBRE?</t>
        </is>
      </c>
      <c r="AI322" t="inlineStr">
        <is>
          <t>6,91</t>
        </is>
      </c>
      <c r="AJ322" t="n">
        <v>0</v>
      </c>
      <c r="AK322" t="inlineStr">
        <is>
          <t>4,5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n">
        <v>39</v>
      </c>
      <c r="B326" t="inlineStr">
        <is>
          <t>EDEN</t>
        </is>
      </c>
      <c r="C326" t="inlineStr">
        <is>
          <t>M. MÓNICA CALVO MACEDA</t>
        </is>
      </c>
      <c r="D326" t="inlineStr">
        <is>
          <t>M.MONICA CALVO MACEDA</t>
        </is>
      </c>
      <c r="E326" t="inlineStr">
        <is>
          <t>38459911R</t>
        </is>
      </c>
      <c r="F326" t="inlineStr">
        <is>
          <t>LAS ENCINAS 9</t>
        </is>
      </c>
      <c r="G326" t="n">
        <v>24548</v>
      </c>
      <c r="H326" t="inlineStr">
        <is>
          <t>QUILOS</t>
        </is>
      </c>
      <c r="I326" t="n">
        <v>0</v>
      </c>
      <c r="J326" t="inlineStr">
        <is>
          <t>ANTIGUA N-VI 1B AMBASMESTAS (LEON) 24524</t>
        </is>
      </c>
      <c r="K326" t="inlineStr">
        <is>
          <t>maiaradiante@gmail.com</t>
        </is>
      </c>
      <c r="L326">
        <f>+34652075326</f>
        <v/>
      </c>
      <c r="M326" t="n">
        <v>1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b">
        <v>0</v>
      </c>
      <c r="U326" s="1" t="n">
        <v>44539.78868055555</v>
      </c>
      <c r="V326" t="inlineStr">
        <is>
          <t>acfqlks2ozphwacfqla5qgqgr2vw2qcm</t>
        </is>
      </c>
      <c r="W326" t="inlineStr">
        <is>
          <t>https://docs.google.com/open?id=1Fs69trrriuNU-0eDEfv8EdUwgSeUolaqHmnwGUFPPfo</t>
        </is>
      </c>
      <c r="X326" t="inlineStr">
        <is>
          <t>0,00</t>
        </is>
      </c>
      <c r="Y326" t="n">
        <v>130</v>
      </c>
      <c r="Z326" t="n">
        <v>0</v>
      </c>
      <c r="AA326" t="n">
        <v>0</v>
      </c>
      <c r="AB326" t="inlineStr">
        <is>
          <t>130,00</t>
        </is>
      </c>
      <c r="AC326" t="inlineStr">
        <is>
          <t>27,30</t>
        </is>
      </c>
      <c r="AD326" t="inlineStr">
        <is>
          <t>6,76</t>
        </is>
      </c>
      <c r="AE326" t="inlineStr">
        <is>
          <t>164,06</t>
        </is>
      </c>
      <c r="AF326" t="n">
        <v>0</v>
      </c>
      <c r="AG326" t="n">
        <v>20</v>
      </c>
      <c r="AH326" t="inlineStr">
        <is>
          <t>#¿NOMBRE?</t>
        </is>
      </c>
      <c r="AI326" t="inlineStr">
        <is>
          <t>6,5</t>
        </is>
      </c>
      <c r="AJ326" t="n">
        <v>0</v>
      </c>
      <c r="AK326" t="inlineStr">
        <is>
          <t>4,5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n">
        <v>40</v>
      </c>
      <c r="B330" t="inlineStr">
        <is>
          <t>Linverd Market</t>
        </is>
      </c>
      <c r="C330" t="inlineStr">
        <is>
          <t>Linverd Market</t>
        </is>
      </c>
      <c r="D330" t="inlineStr">
        <is>
          <t>Linverd Market SL</t>
        </is>
      </c>
      <c r="E330" t="inlineStr">
        <is>
          <t>B02733574</t>
        </is>
      </c>
      <c r="F330" t="inlineStr">
        <is>
          <t>Calle provenza 242</t>
        </is>
      </c>
      <c r="G330" t="n">
        <v>8008</v>
      </c>
      <c r="H330" t="inlineStr">
        <is>
          <t>Barcelona</t>
        </is>
      </c>
      <c r="I330" t="n">
        <v>1</v>
      </c>
      <c r="J330" t="n">
        <v>0</v>
      </c>
      <c r="K330" t="inlineStr">
        <is>
          <t>linverdsupermercat@gmail.com</t>
        </is>
      </c>
      <c r="L330" t="n">
        <v>0</v>
      </c>
      <c r="M330" t="n">
        <v>0</v>
      </c>
      <c r="N330" t="n">
        <v>8</v>
      </c>
      <c r="O330" t="n">
        <v>20</v>
      </c>
      <c r="P330" t="n">
        <v>0</v>
      </c>
      <c r="Q330" t="n">
        <v>0</v>
      </c>
      <c r="R330" t="inlineStr">
        <is>
          <t>Ninguna</t>
        </is>
      </c>
      <c r="S330" t="n">
        <v>0</v>
      </c>
      <c r="T330" t="b">
        <v>0</v>
      </c>
      <c r="U330" s="1" t="n">
        <v>44542</v>
      </c>
      <c r="V330" t="n">
        <v>0</v>
      </c>
      <c r="W330" t="inlineStr">
        <is>
          <t>https://docs.google.com/open?id=15WM7xDcF4eFy-ef3laxSgLCiH2PGqutWL-eJ7WfTtP4</t>
        </is>
      </c>
      <c r="X330" t="inlineStr">
        <is>
          <t>130,00</t>
        </is>
      </c>
      <c r="Y330" t="n">
        <v>52</v>
      </c>
      <c r="Z330" t="n">
        <v>0</v>
      </c>
      <c r="AA330" t="n">
        <v>0</v>
      </c>
      <c r="AB330" t="inlineStr">
        <is>
          <t>182,00</t>
        </is>
      </c>
      <c r="AC330" t="inlineStr">
        <is>
          <t>38,22</t>
        </is>
      </c>
      <c r="AD330" t="inlineStr">
        <is>
          <t>0,00</t>
        </is>
      </c>
      <c r="AE330" t="inlineStr">
        <is>
          <t>220,22</t>
        </is>
      </c>
      <c r="AF330" t="n">
        <v>20</v>
      </c>
      <c r="AG330" t="n">
        <v>8</v>
      </c>
      <c r="AH330" t="inlineStr">
        <is>
          <t>#¿NOMBRE?</t>
        </is>
      </c>
      <c r="AI330" t="inlineStr">
        <is>
          <t>6,5</t>
        </is>
      </c>
      <c r="AJ330" t="inlineStr">
        <is>
          <t>Transfer / Bizum ... ofrecer ambas</t>
        </is>
      </c>
      <c r="AK330" t="inlineStr">
        <is>
          <t>4,5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n">
        <v>41</v>
      </c>
      <c r="B334" t="inlineStr">
        <is>
          <t>Querido Planeta</t>
        </is>
      </c>
      <c r="C334" t="inlineStr">
        <is>
          <t>María Soledad Ibañez Cano</t>
        </is>
      </c>
      <c r="D334" t="inlineStr">
        <is>
          <t>María Soledad Ibañez Cano</t>
        </is>
      </c>
      <c r="E334" t="inlineStr">
        <is>
          <t>24356232Z</t>
        </is>
      </c>
      <c r="F334" t="inlineStr">
        <is>
          <t>C/ Belosticalle, 18  Bajo</t>
        </is>
      </c>
      <c r="G334" t="n">
        <v>48005</v>
      </c>
      <c r="H334" t="inlineStr">
        <is>
          <t>Bilbao</t>
        </is>
      </c>
      <c r="I334" t="n">
        <v>1</v>
      </c>
      <c r="J334" t="n">
        <v>0</v>
      </c>
      <c r="K334" t="inlineStr">
        <is>
          <t>hola@queridoplaneta.eu</t>
        </is>
      </c>
      <c r="L334">
        <f>+34667482283</f>
        <v/>
      </c>
      <c r="M334" t="n">
        <v>1</v>
      </c>
      <c r="N334" t="n">
        <v>5</v>
      </c>
      <c r="O334" t="n">
        <v>5</v>
      </c>
      <c r="P334" t="n">
        <v>0</v>
      </c>
      <c r="Q334" t="n">
        <v>0</v>
      </c>
      <c r="R334" t="inlineStr">
        <is>
          <t>Implantación (10+portes)</t>
        </is>
      </c>
      <c r="S334" t="inlineStr">
        <is>
          <t>SE Central</t>
        </is>
      </c>
      <c r="T334" t="b">
        <v>1</v>
      </c>
      <c r="U334" s="1" t="n">
        <v>44544.51020833333</v>
      </c>
      <c r="V334" t="inlineStr">
        <is>
          <t>vti336qg5biwoyv3yzvti3364sk72xr2</t>
        </is>
      </c>
      <c r="W334" t="inlineStr">
        <is>
          <t>https://docs.google.com/open?id=1j_EOvwQoE59hhWRASKZ1X_wnoX4DUjUvR4A9MzwGwjs</t>
        </is>
      </c>
      <c r="X334" t="inlineStr">
        <is>
          <t>34,55</t>
        </is>
      </c>
      <c r="Y334" t="inlineStr">
        <is>
          <t>34,55</t>
        </is>
      </c>
      <c r="Z334" t="n">
        <v>0</v>
      </c>
      <c r="AA334" t="n">
        <v>0</v>
      </c>
      <c r="AB334" t="inlineStr">
        <is>
          <t>69,10</t>
        </is>
      </c>
      <c r="AC334" t="inlineStr">
        <is>
          <t>14,51</t>
        </is>
      </c>
      <c r="AD334" t="inlineStr">
        <is>
          <t>3,59</t>
        </is>
      </c>
      <c r="AE334" t="inlineStr">
        <is>
          <t>87,20</t>
        </is>
      </c>
      <c r="AF334" t="n">
        <v>5</v>
      </c>
      <c r="AG334" t="n">
        <v>5</v>
      </c>
      <c r="AH334" t="inlineStr">
        <is>
          <t>#¿NOMBRE?</t>
        </is>
      </c>
      <c r="AI334" t="inlineStr">
        <is>
          <t>6,91</t>
        </is>
      </c>
      <c r="AJ334" t="inlineStr">
        <is>
          <t>ES87 0049 4429 8628 1001 1267 (reposición 20+2)</t>
        </is>
      </c>
      <c r="AK334" t="inlineStr">
        <is>
          <t>4,5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n">
        <v>42</v>
      </c>
      <c r="B338" t="inlineStr">
        <is>
          <t>Verde a granel</t>
        </is>
      </c>
      <c r="C338" t="inlineStr">
        <is>
          <t>Mª Belén</t>
        </is>
      </c>
      <c r="D338" t="inlineStr">
        <is>
          <t>Mª Belén Dorado García</t>
        </is>
      </c>
      <c r="E338" t="inlineStr">
        <is>
          <t>50450202R</t>
        </is>
      </c>
      <c r="F338" t="inlineStr">
        <is>
          <t>C/ Illescas 197</t>
        </is>
      </c>
      <c r="G338" t="n">
        <v>28047</v>
      </c>
      <c r="H338" t="inlineStr">
        <is>
          <t>Madrid</t>
        </is>
      </c>
      <c r="I338" t="n">
        <v>1</v>
      </c>
      <c r="J338" t="n">
        <v>0</v>
      </c>
      <c r="K338" t="inlineStr">
        <is>
          <t>verdeagranel@verdeagranel.es</t>
        </is>
      </c>
      <c r="L338">
        <f>+34914120632</f>
        <v/>
      </c>
      <c r="M338" t="n">
        <v>1</v>
      </c>
      <c r="N338" t="n">
        <v>16</v>
      </c>
      <c r="O338" t="n">
        <v>4</v>
      </c>
      <c r="P338" t="n">
        <v>0</v>
      </c>
      <c r="Q338" t="n">
        <v>0</v>
      </c>
      <c r="R338" t="inlineStr">
        <is>
          <t>Ninguna</t>
        </is>
      </c>
      <c r="S338" t="inlineStr">
        <is>
          <t>SE Central</t>
        </is>
      </c>
      <c r="T338" t="b">
        <v>1</v>
      </c>
      <c r="U338" s="1" t="n">
        <v>44545.56081018518</v>
      </c>
      <c r="V338" t="inlineStr">
        <is>
          <t>9v0xlly0a4t9wvfnjo69v0f835nsp8dj</t>
        </is>
      </c>
      <c r="W338" t="inlineStr">
        <is>
          <t>https://docs.google.com/open?id=1eZZC4sTAepThTTnCxysM_XawAltZNqXbr516COjR1w8</t>
        </is>
      </c>
      <c r="X338" t="inlineStr">
        <is>
          <t>27,64</t>
        </is>
      </c>
      <c r="Y338" t="inlineStr">
        <is>
          <t>110,56</t>
        </is>
      </c>
      <c r="Z338" t="n">
        <v>0</v>
      </c>
      <c r="AA338" t="n">
        <v>0</v>
      </c>
      <c r="AB338" t="inlineStr">
        <is>
          <t>138,20</t>
        </is>
      </c>
      <c r="AC338" t="inlineStr">
        <is>
          <t>29,02</t>
        </is>
      </c>
      <c r="AD338" t="inlineStr">
        <is>
          <t>7,19</t>
        </is>
      </c>
      <c r="AE338" t="inlineStr">
        <is>
          <t>174,41</t>
        </is>
      </c>
      <c r="AF338" t="n">
        <v>4</v>
      </c>
      <c r="AG338" t="n">
        <v>16</v>
      </c>
      <c r="AH338" t="inlineStr">
        <is>
          <t>#¿NOMBRE?</t>
        </is>
      </c>
      <c r="AI338" t="inlineStr">
        <is>
          <t>6,91</t>
        </is>
      </c>
      <c r="AJ338" t="n">
        <v>0</v>
      </c>
      <c r="AK338" t="inlineStr">
        <is>
          <t>4,5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n">
        <v>43</v>
      </c>
      <c r="B342" t="inlineStr">
        <is>
          <t>Rubio Rosca</t>
        </is>
      </c>
      <c r="C342" t="inlineStr">
        <is>
          <t>Manu León</t>
        </is>
      </c>
      <c r="D342" t="inlineStr">
        <is>
          <t>Distribuciones Rosca 2002 S.L.</t>
        </is>
      </c>
      <c r="E342" t="inlineStr">
        <is>
          <t>B-91192849</t>
        </is>
      </c>
      <c r="F342" t="inlineStr">
        <is>
          <t>C/ Recoveras, 3</t>
        </is>
      </c>
      <c r="G342" t="n">
        <v>41520</v>
      </c>
      <c r="H342" t="inlineStr">
        <is>
          <t>Sevilla</t>
        </is>
      </c>
      <c r="I342" t="n">
        <v>1</v>
      </c>
      <c r="J342" t="n">
        <v>0</v>
      </c>
      <c r="K342" t="inlineStr">
        <is>
          <t>contacto@rubiorosca.com</t>
        </is>
      </c>
      <c r="L342">
        <f>+34673660470</f>
        <v/>
      </c>
      <c r="M342" t="n">
        <v>0</v>
      </c>
      <c r="N342" t="n">
        <v>10</v>
      </c>
      <c r="O342" t="n">
        <v>10</v>
      </c>
      <c r="P342" t="n">
        <v>0</v>
      </c>
      <c r="Q342" t="n">
        <v>0</v>
      </c>
      <c r="R342" t="n">
        <v>0</v>
      </c>
      <c r="S342" t="n">
        <v>0</v>
      </c>
      <c r="T342" t="b">
        <v>0</v>
      </c>
      <c r="U342" s="1" t="n">
        <v>44543.72275462963</v>
      </c>
      <c r="V342" t="inlineStr">
        <is>
          <t>fh71dg0zfi5456e832uj4fh71dtg2d79</t>
        </is>
      </c>
      <c r="W342" t="inlineStr">
        <is>
          <t>https://docs.google.com/open?id=1p3nANyp9-SNu94Kb44BAO9hl30hk9aCYf3D1b-JPavc</t>
        </is>
      </c>
      <c r="X342" t="inlineStr">
        <is>
          <t>65,00</t>
        </is>
      </c>
      <c r="Y342" t="n">
        <v>65</v>
      </c>
      <c r="Z342" t="n">
        <v>0</v>
      </c>
      <c r="AA342" t="n">
        <v>0</v>
      </c>
      <c r="AB342" t="inlineStr">
        <is>
          <t>130,00</t>
        </is>
      </c>
      <c r="AC342" t="inlineStr">
        <is>
          <t>27,30</t>
        </is>
      </c>
      <c r="AD342" t="inlineStr">
        <is>
          <t>0,00</t>
        </is>
      </c>
      <c r="AE342" t="inlineStr">
        <is>
          <t>157,30</t>
        </is>
      </c>
      <c r="AF342" t="n">
        <v>10</v>
      </c>
      <c r="AG342" t="n">
        <v>10</v>
      </c>
      <c r="AH342" t="inlineStr">
        <is>
          <t>#¿NOMBRE?</t>
        </is>
      </c>
      <c r="AI342" t="inlineStr">
        <is>
          <t>6,5</t>
        </is>
      </c>
      <c r="AJ342" t="n">
        <v>0</v>
      </c>
      <c r="AK342" t="inlineStr">
        <is>
          <t>4,5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n">
        <v>44</v>
      </c>
      <c r="B346" t="inlineStr">
        <is>
          <t>Carla Carolina Castellon Mora</t>
        </is>
      </c>
      <c r="C346" t="inlineStr">
        <is>
          <t>Carla</t>
        </is>
      </c>
      <c r="D346" t="inlineStr">
        <is>
          <t>Carla Carolina Castellon  Mora</t>
        </is>
      </c>
      <c r="E346" t="inlineStr">
        <is>
          <t>Y8046447A</t>
        </is>
      </c>
      <c r="F346" t="inlineStr">
        <is>
          <t>Plaza Constitución 4 bajo</t>
        </is>
      </c>
      <c r="G346" t="n">
        <v>46600</v>
      </c>
      <c r="H346" t="inlineStr">
        <is>
          <t>Alzira</t>
        </is>
      </c>
      <c r="I346" t="n">
        <v>0</v>
      </c>
      <c r="J346" t="inlineStr">
        <is>
          <t>Calle piletes 24, 1-1 Alzira Valencia</t>
        </is>
      </c>
      <c r="K346" t="inlineStr">
        <is>
          <t>info@zonagranater.com</t>
        </is>
      </c>
      <c r="L346">
        <f>+34684239397</f>
        <v/>
      </c>
      <c r="M346" t="n">
        <v>1</v>
      </c>
      <c r="N346" t="n">
        <v>10</v>
      </c>
      <c r="O346" t="n">
        <v>10</v>
      </c>
      <c r="P346" t="n">
        <v>0</v>
      </c>
      <c r="Q346" t="n">
        <v>0</v>
      </c>
      <c r="R346" t="n">
        <v>0</v>
      </c>
      <c r="S346" t="n">
        <v>0</v>
      </c>
      <c r="T346" t="b">
        <v>0</v>
      </c>
      <c r="U346" s="1" t="n">
        <v>44547.58533564815</v>
      </c>
      <c r="V346" t="inlineStr">
        <is>
          <t>to2capi6nh4jfza7stto2ca0x24h7qj7</t>
        </is>
      </c>
      <c r="W346" t="inlineStr">
        <is>
          <t>https://docs.google.com/open?id=1gSJIxEk_iuBZK-vGUv2ECr34G5Q_7-cvuhR50tgWdEY</t>
        </is>
      </c>
      <c r="X346" t="inlineStr">
        <is>
          <t>65,00</t>
        </is>
      </c>
      <c r="Y346" t="n">
        <v>65</v>
      </c>
      <c r="Z346" t="n">
        <v>0</v>
      </c>
      <c r="AA346" t="n">
        <v>0</v>
      </c>
      <c r="AB346" t="inlineStr">
        <is>
          <t>130,00</t>
        </is>
      </c>
      <c r="AC346" t="inlineStr">
        <is>
          <t>27,30</t>
        </is>
      </c>
      <c r="AD346" t="inlineStr">
        <is>
          <t>6,76</t>
        </is>
      </c>
      <c r="AE346" t="inlineStr">
        <is>
          <t>164,06</t>
        </is>
      </c>
      <c r="AF346" t="n">
        <v>10</v>
      </c>
      <c r="AG346" t="n">
        <v>10</v>
      </c>
      <c r="AH346" t="inlineStr">
        <is>
          <t>#¿NOMBRE?</t>
        </is>
      </c>
      <c r="AI346" t="inlineStr">
        <is>
          <t>6,5</t>
        </is>
      </c>
      <c r="AJ346" t="n">
        <v>0</v>
      </c>
      <c r="AK346" t="inlineStr">
        <is>
          <t>4,5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n">
        <v>45</v>
      </c>
      <c r="B350" t="inlineStr">
        <is>
          <t>Asociación Cultural Altrantrán (El Rincón Lento)</t>
        </is>
      </c>
      <c r="C350" t="inlineStr">
        <is>
          <t>David</t>
        </is>
      </c>
      <c r="D350" t="inlineStr">
        <is>
          <t>Asociación Cultural Altrantrán (El Rincón Lento)</t>
        </is>
      </c>
      <c r="E350" t="inlineStr">
        <is>
          <t>G19224153</t>
        </is>
      </c>
      <c r="F350" t="inlineStr">
        <is>
          <t>C/ Marqués de Santillana, 13</t>
        </is>
      </c>
      <c r="G350" t="n">
        <v>19002</v>
      </c>
      <c r="H350" t="inlineStr">
        <is>
          <t>Guadalajara</t>
        </is>
      </c>
      <c r="I350" t="n">
        <v>1</v>
      </c>
      <c r="J350" t="n">
        <v>0</v>
      </c>
      <c r="K350" t="inlineStr">
        <is>
          <t>elrinconlento@gmail.com</t>
        </is>
      </c>
      <c r="L350">
        <f>+34684239397</f>
        <v/>
      </c>
      <c r="M350" t="n">
        <v>0</v>
      </c>
      <c r="N350" t="n">
        <v>24</v>
      </c>
      <c r="O350" t="n">
        <v>18</v>
      </c>
      <c r="P350" t="n">
        <v>0</v>
      </c>
      <c r="Q350" t="n">
        <v>0</v>
      </c>
      <c r="R350" t="n">
        <v>0</v>
      </c>
      <c r="S350" t="n">
        <v>0</v>
      </c>
      <c r="T350" t="b">
        <v>0</v>
      </c>
      <c r="U350" t="inlineStr">
        <is>
          <t>30/12/2021</t>
        </is>
      </c>
      <c r="V350" t="inlineStr">
        <is>
          <t>mhg6z1hypqfjc2amhg4q9sphetdhkpwf</t>
        </is>
      </c>
      <c r="W350" t="inlineStr">
        <is>
          <t>https://docs.google.com/open?id=1hJ7VWSaDATC_7XT65Wpl4k6dvhieC9BR3m__cRwj5tU</t>
        </is>
      </c>
      <c r="X350" t="inlineStr">
        <is>
          <t>117,00</t>
        </is>
      </c>
      <c r="Y350" t="n">
        <v>156</v>
      </c>
      <c r="Z350" t="n">
        <v>0</v>
      </c>
      <c r="AA350" t="n">
        <v>0</v>
      </c>
      <c r="AB350" t="inlineStr">
        <is>
          <t>273,00</t>
        </is>
      </c>
      <c r="AC350" t="inlineStr">
        <is>
          <t>57,33</t>
        </is>
      </c>
      <c r="AD350" t="inlineStr">
        <is>
          <t>0,00</t>
        </is>
      </c>
      <c r="AE350" t="inlineStr">
        <is>
          <t>330,33</t>
        </is>
      </c>
      <c r="AF350" t="n">
        <v>18</v>
      </c>
      <c r="AG350" t="n">
        <v>24</v>
      </c>
      <c r="AH350" t="inlineStr">
        <is>
          <t>#¿NOMBRE?</t>
        </is>
      </c>
      <c r="AI350" t="inlineStr">
        <is>
          <t>6,5</t>
        </is>
      </c>
      <c r="AJ350" t="n">
        <v>0</v>
      </c>
      <c r="AK350" t="inlineStr">
        <is>
          <t>4,5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n">
        <v>18</v>
      </c>
      <c r="B354" t="inlineStr">
        <is>
          <t>A Granel El Gibrell SL</t>
        </is>
      </c>
      <c r="C354" t="inlineStr">
        <is>
          <t>Anna</t>
        </is>
      </c>
      <c r="D354" t="inlineStr">
        <is>
          <t>A Granel el Gibrell SL</t>
        </is>
      </c>
      <c r="E354" t="inlineStr">
        <is>
          <t>B01795186</t>
        </is>
      </c>
      <c r="F354" t="inlineStr">
        <is>
          <t>C/Begur, 56 baixos</t>
        </is>
      </c>
      <c r="G354" t="n">
        <v>8028</v>
      </c>
      <c r="H354" t="inlineStr">
        <is>
          <t>Barcelona</t>
        </is>
      </c>
      <c r="I354" t="n">
        <v>1</v>
      </c>
      <c r="J354" t="n">
        <v>0</v>
      </c>
      <c r="K354" t="inlineStr">
        <is>
          <t>unapregunta@elgibrell.com</t>
        </is>
      </c>
      <c r="L354" t="n">
        <v>0</v>
      </c>
      <c r="M354" t="n">
        <v>0</v>
      </c>
      <c r="N354" t="n">
        <v>10</v>
      </c>
      <c r="O354" t="n">
        <v>10</v>
      </c>
      <c r="P354" t="n">
        <v>0</v>
      </c>
      <c r="Q354" t="n">
        <v>0</v>
      </c>
      <c r="R354" t="n">
        <v>0</v>
      </c>
      <c r="S354" t="n">
        <v>0</v>
      </c>
      <c r="T354" t="b">
        <v>0</v>
      </c>
      <c r="U354" s="1" t="n">
        <v>44559.96271990741</v>
      </c>
      <c r="V354" t="inlineStr">
        <is>
          <t>m0l79ik4ruxyznhmm0ljzfvj4zyjtdou</t>
        </is>
      </c>
      <c r="W354" t="inlineStr">
        <is>
          <t>https://docs.google.com/open?id=15flR-eeZUuYCDf25doNgG4kqCsN7w8nIGgFaQMbudkw</t>
        </is>
      </c>
      <c r="X354" t="inlineStr">
        <is>
          <t>65,00</t>
        </is>
      </c>
      <c r="Y354" t="n">
        <v>65</v>
      </c>
      <c r="Z354" t="n">
        <v>0</v>
      </c>
      <c r="AA354" t="n">
        <v>0</v>
      </c>
      <c r="AB354" t="inlineStr">
        <is>
          <t>130,00</t>
        </is>
      </c>
      <c r="AC354" t="inlineStr">
        <is>
          <t>27,30</t>
        </is>
      </c>
      <c r="AD354" t="inlineStr">
        <is>
          <t>0,00</t>
        </is>
      </c>
      <c r="AE354" t="inlineStr">
        <is>
          <t>157,30</t>
        </is>
      </c>
      <c r="AF354" t="n">
        <v>10</v>
      </c>
      <c r="AG354" t="n">
        <v>10</v>
      </c>
      <c r="AH354" t="inlineStr">
        <is>
          <t>#¿NOMBRE?</t>
        </is>
      </c>
      <c r="AI354" t="inlineStr">
        <is>
          <t>6,5</t>
        </is>
      </c>
      <c r="AJ354" t="n">
        <v>0</v>
      </c>
      <c r="AK354" t="inlineStr">
        <is>
          <t>4,5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t="n">
        <v>46</v>
      </c>
      <c r="B358" t="inlineStr">
        <is>
          <t>Andrés García Ferre</t>
        </is>
      </c>
      <c r="C358" t="inlineStr">
        <is>
          <t>Andrés García Ferre</t>
        </is>
      </c>
      <c r="D358" t="inlineStr">
        <is>
          <t>Andrés García Ferre</t>
        </is>
      </c>
      <c r="E358" t="inlineStr">
        <is>
          <t>79266750-X</t>
        </is>
      </c>
      <c r="F358" t="inlineStr">
        <is>
          <t>C/ Walt Disney, 9 bajo</t>
        </is>
      </c>
      <c r="G358" t="n">
        <v>46780</v>
      </c>
      <c r="H358" t="inlineStr">
        <is>
          <t>Oliva</t>
        </is>
      </c>
      <c r="I358" t="n">
        <v>1</v>
      </c>
      <c r="J358" t="n">
        <v>0</v>
      </c>
      <c r="K358" t="inlineStr">
        <is>
          <t>andres@centreuma.com</t>
        </is>
      </c>
      <c r="L358">
        <f>+34646173053</f>
        <v/>
      </c>
      <c r="M358" t="n">
        <v>1</v>
      </c>
      <c r="N358" t="n">
        <v>10</v>
      </c>
      <c r="O358" t="n">
        <v>10</v>
      </c>
      <c r="P358" t="n">
        <v>0</v>
      </c>
      <c r="Q358" t="n">
        <v>0</v>
      </c>
      <c r="R358" t="n">
        <v>0</v>
      </c>
      <c r="S358" t="n">
        <v>0</v>
      </c>
      <c r="T358" t="b">
        <v>0</v>
      </c>
      <c r="U358" s="1" t="n">
        <v>44560.41321759259</v>
      </c>
      <c r="V358" t="inlineStr">
        <is>
          <t>zuxg36subazpoazu694gh9872nvmwwp6</t>
        </is>
      </c>
      <c r="W358" t="inlineStr">
        <is>
          <t>https://docs.google.com/open?id=1KPtvK6TowL5a26UGFNWZ6J7Vo-ZJfFAT81GGl2cnGM4</t>
        </is>
      </c>
      <c r="X358" t="inlineStr">
        <is>
          <t>65,00</t>
        </is>
      </c>
      <c r="Y358" t="n">
        <v>65</v>
      </c>
      <c r="Z358" t="n">
        <v>0</v>
      </c>
      <c r="AA358" t="n">
        <v>0</v>
      </c>
      <c r="AB358" t="inlineStr">
        <is>
          <t>130,00</t>
        </is>
      </c>
      <c r="AC358" t="inlineStr">
        <is>
          <t>27,30</t>
        </is>
      </c>
      <c r="AD358" t="inlineStr">
        <is>
          <t>6,76</t>
        </is>
      </c>
      <c r="AE358" t="inlineStr">
        <is>
          <t>164,06</t>
        </is>
      </c>
      <c r="AF358" t="n">
        <v>10</v>
      </c>
      <c r="AG358" t="n">
        <v>10</v>
      </c>
      <c r="AH358" t="inlineStr">
        <is>
          <t>#¿NOMBRE?</t>
        </is>
      </c>
      <c r="AI358" t="inlineStr">
        <is>
          <t>6,5</t>
        </is>
      </c>
      <c r="AJ358" t="n">
        <v>0</v>
      </c>
      <c r="AK358" t="inlineStr">
        <is>
          <t>4,5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n">
        <v>49</v>
      </c>
      <c r="B362" t="inlineStr">
        <is>
          <t>TorreNat</t>
        </is>
      </c>
      <c r="C362" t="inlineStr">
        <is>
          <t>Leticia López</t>
        </is>
      </c>
      <c r="D362" t="inlineStr">
        <is>
          <t>TorreNat</t>
        </is>
      </c>
      <c r="E362" t="inlineStr">
        <is>
          <t>52985800X</t>
        </is>
      </c>
      <c r="F362" t="inlineStr">
        <is>
          <t>José Vicente Muñoz, 6</t>
        </is>
      </c>
      <c r="G362" t="n">
        <v>28250</v>
      </c>
      <c r="H362" t="inlineStr">
        <is>
          <t>Torrelodones</t>
        </is>
      </c>
      <c r="I362" t="n">
        <v>1</v>
      </c>
      <c r="J362" t="n">
        <v>0</v>
      </c>
      <c r="K362" t="inlineStr">
        <is>
          <t>contacto@torrenat.com</t>
        </is>
      </c>
      <c r="L362">
        <f>+34675611029</f>
        <v/>
      </c>
      <c r="M362" t="n">
        <v>1</v>
      </c>
      <c r="N362" t="n">
        <v>5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  <c r="T362" t="b">
        <v>0</v>
      </c>
      <c r="U362" s="1" t="n">
        <v>44564.39311342593</v>
      </c>
      <c r="V362" t="inlineStr">
        <is>
          <t>ste3cxbqlumj3j2ste3c02gxh3u90oz8</t>
        </is>
      </c>
      <c r="W362" t="inlineStr">
        <is>
          <t>https://docs.google.com/open?id=1LEjS8QMnF3t_f8u1AgbhPvh_55f0It-9hQZHrXn2too</t>
        </is>
      </c>
      <c r="X362" t="inlineStr">
        <is>
          <t>32,50</t>
        </is>
      </c>
      <c r="Y362" t="inlineStr">
        <is>
          <t>32,5</t>
        </is>
      </c>
      <c r="Z362" t="n">
        <v>0</v>
      </c>
      <c r="AA362" t="n">
        <v>0</v>
      </c>
      <c r="AB362" t="inlineStr">
        <is>
          <t>65,00</t>
        </is>
      </c>
      <c r="AC362" t="inlineStr">
        <is>
          <t>13,65</t>
        </is>
      </c>
      <c r="AD362" t="inlineStr">
        <is>
          <t>3,38</t>
        </is>
      </c>
      <c r="AE362" t="inlineStr">
        <is>
          <t>82,03</t>
        </is>
      </c>
      <c r="AF362" t="n">
        <v>5</v>
      </c>
      <c r="AG362" t="n">
        <v>5</v>
      </c>
      <c r="AH362" t="inlineStr">
        <is>
          <t>#¿NOMBRE?</t>
        </is>
      </c>
      <c r="AI362" t="inlineStr">
        <is>
          <t>6,5</t>
        </is>
      </c>
      <c r="AJ362" t="n">
        <v>0</v>
      </c>
      <c r="AK362" t="inlineStr">
        <is>
          <t>4,5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t="n">
        <v>48</v>
      </c>
      <c r="B366" t="inlineStr">
        <is>
          <t>La Botica de Mari Carmen</t>
        </is>
      </c>
      <c r="C366" t="inlineStr">
        <is>
          <t>Jesús</t>
        </is>
      </c>
      <c r="D366" t="inlineStr">
        <is>
          <t>La Botica de Mari Carmen</t>
        </is>
      </c>
      <c r="E366" t="inlineStr">
        <is>
          <t>48430513b</t>
        </is>
      </c>
      <c r="F366" t="inlineStr">
        <is>
          <t>Av. Nueva La Ñora, bajo 3C</t>
        </is>
      </c>
      <c r="G366" t="n">
        <v>30830</v>
      </c>
      <c r="H366" t="inlineStr">
        <is>
          <t>Murcia</t>
        </is>
      </c>
      <c r="I366" t="n">
        <v>1</v>
      </c>
      <c r="J366" t="n">
        <v>0</v>
      </c>
      <c r="K366" t="inlineStr">
        <is>
          <t>chuso124@hotmail.com</t>
        </is>
      </c>
      <c r="L366">
        <f>+34620632399</f>
        <v/>
      </c>
      <c r="M366" t="n">
        <v>1</v>
      </c>
      <c r="N366" t="n">
        <v>10</v>
      </c>
      <c r="O366" t="n">
        <v>10</v>
      </c>
      <c r="P366" t="n">
        <v>0</v>
      </c>
      <c r="Q366" t="n">
        <v>0</v>
      </c>
      <c r="R366" t="n">
        <v>0</v>
      </c>
      <c r="S366" t="n">
        <v>0</v>
      </c>
      <c r="T366" t="b">
        <v>0</v>
      </c>
      <c r="U366" s="1" t="n">
        <v>44565.73204861111</v>
      </c>
      <c r="V366" t="inlineStr">
        <is>
          <t>9s1m9s6d5elpsohffo7rbmx9s1m9s6q0</t>
        </is>
      </c>
      <c r="W366" t="inlineStr">
        <is>
          <t>https://docs.google.com/open?id=13TY6gMa2MRi9vIIJH--gfQC4bDoltO3HsN49Eor4jJU</t>
        </is>
      </c>
      <c r="X366" t="inlineStr">
        <is>
          <t>65,00</t>
        </is>
      </c>
      <c r="Y366" t="n">
        <v>65</v>
      </c>
      <c r="Z366" t="n">
        <v>0</v>
      </c>
      <c r="AA366" t="n">
        <v>0</v>
      </c>
      <c r="AB366" t="inlineStr">
        <is>
          <t>130,00</t>
        </is>
      </c>
      <c r="AC366" t="inlineStr">
        <is>
          <t>27,30</t>
        </is>
      </c>
      <c r="AD366" t="inlineStr">
        <is>
          <t>6,76</t>
        </is>
      </c>
      <c r="AE366" t="inlineStr">
        <is>
          <t>164,06</t>
        </is>
      </c>
      <c r="AF366" t="n">
        <v>10</v>
      </c>
      <c r="AG366" t="n">
        <v>10</v>
      </c>
      <c r="AH366" t="inlineStr">
        <is>
          <t>#¿NOMBRE?</t>
        </is>
      </c>
      <c r="AI366" t="inlineStr">
        <is>
          <t>6,5</t>
        </is>
      </c>
      <c r="AJ366" t="inlineStr">
        <is>
          <t>ES5201824077920201629459</t>
        </is>
      </c>
      <c r="AK366" t="inlineStr">
        <is>
          <t>4,5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n">
        <v>55</v>
      </c>
      <c r="B370" t="inlineStr">
        <is>
          <t>PADIY MI TIENDECITA SL</t>
        </is>
      </c>
      <c r="C370" t="inlineStr">
        <is>
          <t>MAR ESPINOSA</t>
        </is>
      </c>
      <c r="D370" t="inlineStr">
        <is>
          <t>PADIY MI TIENDECITA SL</t>
        </is>
      </c>
      <c r="E370" t="inlineStr">
        <is>
          <t>B42961102</t>
        </is>
      </c>
      <c r="F370" t="inlineStr">
        <is>
          <t>CALLE MOTA DEL CUERVO 72</t>
        </is>
      </c>
      <c r="G370" t="n">
        <v>28043</v>
      </c>
      <c r="H370" t="inlineStr">
        <is>
          <t>Madrid</t>
        </is>
      </c>
      <c r="I370" t="n">
        <v>1</v>
      </c>
      <c r="J370" t="n">
        <v>0</v>
      </c>
      <c r="K370" t="inlineStr">
        <is>
          <t>proveedores@padiy-mitiendecita.com</t>
        </is>
      </c>
      <c r="L370">
        <f>+34685675931</f>
        <v/>
      </c>
      <c r="M370" t="n">
        <v>0</v>
      </c>
      <c r="N370" t="n">
        <v>11</v>
      </c>
      <c r="O370" t="n">
        <v>11</v>
      </c>
      <c r="P370" t="n">
        <v>0</v>
      </c>
      <c r="Q370" t="n">
        <v>0</v>
      </c>
      <c r="R370" t="inlineStr">
        <is>
          <t>Implantación (20 +2)</t>
        </is>
      </c>
      <c r="S370" t="inlineStr">
        <is>
          <t>SE Central</t>
        </is>
      </c>
      <c r="T370" t="b">
        <v>1</v>
      </c>
      <c r="U370" s="1" t="n">
        <v>44568.48615740741</v>
      </c>
      <c r="V370" t="inlineStr">
        <is>
          <t>vlphcvueoi3ote7bxyebkvlphgrn5ivs</t>
        </is>
      </c>
      <c r="W370" t="inlineStr">
        <is>
          <t>https://docs.google.com/open?id=1O7oRB-QNymQNPOUG5GnsKGZIce_Fkc9t426onR38qh0</t>
        </is>
      </c>
      <c r="X370" t="inlineStr">
        <is>
          <t>76,01</t>
        </is>
      </c>
      <c r="Y370" t="inlineStr">
        <is>
          <t>76,01</t>
        </is>
      </c>
      <c r="Z370" t="n">
        <v>0</v>
      </c>
      <c r="AA370" t="n">
        <v>0</v>
      </c>
      <c r="AB370" t="inlineStr">
        <is>
          <t>152,02</t>
        </is>
      </c>
      <c r="AC370" t="inlineStr">
        <is>
          <t>31,92</t>
        </is>
      </c>
      <c r="AD370" t="inlineStr">
        <is>
          <t>0,00</t>
        </is>
      </c>
      <c r="AE370" t="inlineStr">
        <is>
          <t>183,94</t>
        </is>
      </c>
      <c r="AF370" t="n">
        <v>11</v>
      </c>
      <c r="AG370" t="n">
        <v>11</v>
      </c>
      <c r="AH370" t="inlineStr">
        <is>
          <t>#¿NOMBRE?</t>
        </is>
      </c>
      <c r="AI370" t="inlineStr">
        <is>
          <t>6,91</t>
        </is>
      </c>
      <c r="AJ370" t="n">
        <v>0</v>
      </c>
      <c r="AK370" t="inlineStr">
        <is>
          <t>4,5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n">
        <v>56</v>
      </c>
      <c r="B374" t="inlineStr">
        <is>
          <t>Salazones Cabedo, C.B</t>
        </is>
      </c>
      <c r="C374" t="inlineStr">
        <is>
          <t>Ester Cabedo García</t>
        </is>
      </c>
      <c r="D374" t="inlineStr">
        <is>
          <t>Salazones Cabedo, C.B.</t>
        </is>
      </c>
      <c r="E374" t="inlineStr">
        <is>
          <t>E-12.752.648</t>
        </is>
      </c>
      <c r="F374" t="inlineStr">
        <is>
          <t>C/Ermita, 162</t>
        </is>
      </c>
      <c r="G374" t="n">
        <v>12540</v>
      </c>
      <c r="H374" t="inlineStr">
        <is>
          <t>Vila-real</t>
        </is>
      </c>
      <c r="I374" t="n">
        <v>1</v>
      </c>
      <c r="J374" t="n">
        <v>0</v>
      </c>
      <c r="K374" t="inlineStr">
        <is>
          <t>salazones_cabedo@hotmail.com</t>
        </is>
      </c>
      <c r="L374">
        <f>+34964528033</f>
        <v/>
      </c>
      <c r="M374" t="n">
        <v>1</v>
      </c>
      <c r="N374" t="n">
        <v>10</v>
      </c>
      <c r="O374" t="n">
        <v>10</v>
      </c>
      <c r="P374" t="n">
        <v>0</v>
      </c>
      <c r="Q374" t="n">
        <v>0</v>
      </c>
      <c r="R374" t="n">
        <v>0</v>
      </c>
      <c r="S374" t="n">
        <v>0</v>
      </c>
      <c r="T374" t="b">
        <v>0</v>
      </c>
      <c r="U374" s="1" t="n">
        <v>44572.48615740741</v>
      </c>
      <c r="V374" t="inlineStr">
        <is>
          <t>pgwqz0iz672lma72lpgwq0lnrr3jen1u</t>
        </is>
      </c>
      <c r="W374" t="inlineStr">
        <is>
          <t>https://docs.google.com/open?id=1BEc271XIriPwAeg6m8zMWUn7Wrmd472aYgfcRzxlgrs</t>
        </is>
      </c>
      <c r="X374" t="inlineStr">
        <is>
          <t>65,00</t>
        </is>
      </c>
      <c r="Y374" t="n">
        <v>65</v>
      </c>
      <c r="Z374" t="n">
        <v>0</v>
      </c>
      <c r="AA374" t="n">
        <v>0</v>
      </c>
      <c r="AB374" t="inlineStr">
        <is>
          <t>130,00</t>
        </is>
      </c>
      <c r="AC374" t="inlineStr">
        <is>
          <t>27,30</t>
        </is>
      </c>
      <c r="AD374" t="inlineStr">
        <is>
          <t>6,76</t>
        </is>
      </c>
      <c r="AE374" t="inlineStr">
        <is>
          <t>164,06</t>
        </is>
      </c>
      <c r="AF374" t="n">
        <v>10</v>
      </c>
      <c r="AG374" t="n">
        <v>10</v>
      </c>
      <c r="AH374" t="inlineStr">
        <is>
          <t>#¿NOMBRE?</t>
        </is>
      </c>
      <c r="AI374" t="inlineStr">
        <is>
          <t>6,5</t>
        </is>
      </c>
      <c r="AJ374" t="n">
        <v>0</v>
      </c>
      <c r="AK374" t="inlineStr">
        <is>
          <t>4,5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t="n">
        <v>57</v>
      </c>
      <c r="B378" t="inlineStr">
        <is>
          <t>María Jabones</t>
        </is>
      </c>
      <c r="C378" t="inlineStr">
        <is>
          <t>María Jesús Luna Reche</t>
        </is>
      </c>
      <c r="D378" t="inlineStr">
        <is>
          <t>María Jesús Luna Reche</t>
        </is>
      </c>
      <c r="E378" t="inlineStr">
        <is>
          <t>17732107g</t>
        </is>
      </c>
      <c r="F378" t="inlineStr">
        <is>
          <t>Valderribas, 30 (puesto 26)</t>
        </is>
      </c>
      <c r="G378" t="n">
        <v>28007</v>
      </c>
      <c r="H378" t="inlineStr">
        <is>
          <t>Madrid</t>
        </is>
      </c>
      <c r="I378" t="n">
        <v>1</v>
      </c>
      <c r="J378" t="n">
        <v>0</v>
      </c>
      <c r="K378" t="inlineStr">
        <is>
          <t>info.mariajabones@gmail.com</t>
        </is>
      </c>
      <c r="L378">
        <f>+34677450440</f>
        <v/>
      </c>
      <c r="M378" t="n">
        <v>1</v>
      </c>
      <c r="N378" t="n">
        <v>10</v>
      </c>
      <c r="O378" t="n">
        <v>10</v>
      </c>
      <c r="P378" t="n">
        <v>0</v>
      </c>
      <c r="Q378" t="n">
        <v>0</v>
      </c>
      <c r="R378" t="n">
        <v>0</v>
      </c>
      <c r="S378" t="n">
        <v>0</v>
      </c>
      <c r="T378" t="b">
        <v>0</v>
      </c>
      <c r="U378" s="1" t="n">
        <v>44572.48615740741</v>
      </c>
      <c r="V378" t="inlineStr">
        <is>
          <t>2rir6srfx4i9k2rir00uocn9gtfcr5al</t>
        </is>
      </c>
      <c r="W378" t="inlineStr">
        <is>
          <t>https://docs.google.com/open?id=1wlqYSaCCz5yq3_IJo-9czsY-aXZW7dneNN3f4LPmfZI</t>
        </is>
      </c>
      <c r="X378" t="inlineStr">
        <is>
          <t>65,00</t>
        </is>
      </c>
      <c r="Y378" t="n">
        <v>65</v>
      </c>
      <c r="Z378" t="n">
        <v>0</v>
      </c>
      <c r="AA378" t="n">
        <v>0</v>
      </c>
      <c r="AB378" t="inlineStr">
        <is>
          <t>130,00</t>
        </is>
      </c>
      <c r="AC378" t="inlineStr">
        <is>
          <t>27,30</t>
        </is>
      </c>
      <c r="AD378" t="inlineStr">
        <is>
          <t>6,76</t>
        </is>
      </c>
      <c r="AE378" t="inlineStr">
        <is>
          <t>164,06</t>
        </is>
      </c>
      <c r="AF378" t="n">
        <v>10</v>
      </c>
      <c r="AG378" t="n">
        <v>10</v>
      </c>
      <c r="AH378" t="inlineStr">
        <is>
          <t>#¿NOMBRE?</t>
        </is>
      </c>
      <c r="AI378" t="inlineStr">
        <is>
          <t>6,5</t>
        </is>
      </c>
      <c r="AJ378" t="n">
        <v>0</v>
      </c>
      <c r="AK378" t="inlineStr">
        <is>
          <t>4,5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t="n">
        <v>59</v>
      </c>
      <c r="B382" t="inlineStr">
        <is>
          <t>De Canela Shop</t>
        </is>
      </c>
      <c r="C382" t="inlineStr">
        <is>
          <t>Cristina</t>
        </is>
      </c>
      <c r="D382" t="inlineStr">
        <is>
          <t>Paloma Ortiz Díaz</t>
        </is>
      </c>
      <c r="E382" t="inlineStr">
        <is>
          <t>24232854P</t>
        </is>
      </c>
      <c r="F382" t="inlineStr">
        <is>
          <t>Calle Cueva de la Mora, 7</t>
        </is>
      </c>
      <c r="G382" t="n">
        <v>28670</v>
      </c>
      <c r="H382" t="inlineStr">
        <is>
          <t>Madrid</t>
        </is>
      </c>
      <c r="I382" t="n">
        <v>1</v>
      </c>
      <c r="J382" t="n">
        <v>0</v>
      </c>
      <c r="K382" t="inlineStr">
        <is>
          <t>hola@decanelashop.com</t>
        </is>
      </c>
      <c r="L382">
        <f>+34681179128</f>
        <v/>
      </c>
      <c r="M382" t="n">
        <v>1</v>
      </c>
      <c r="N382" t="n">
        <v>6</v>
      </c>
      <c r="O382" t="n">
        <v>6</v>
      </c>
      <c r="P382" t="n">
        <v>0</v>
      </c>
      <c r="Q382" t="n">
        <v>0</v>
      </c>
      <c r="R382" t="n">
        <v>0</v>
      </c>
      <c r="S382" t="n">
        <v>0</v>
      </c>
      <c r="T382" t="b">
        <v>0</v>
      </c>
      <c r="U382" s="1" t="n">
        <v>44209.37306712963</v>
      </c>
      <c r="V382" t="n">
        <v>0</v>
      </c>
      <c r="W382" t="inlineStr">
        <is>
          <t>https://docs.google.com/open?id=1fPN4lv9hSFY3UptplHQn3KvG7MP-pySho4yHILWY--o</t>
        </is>
      </c>
      <c r="X382" t="inlineStr">
        <is>
          <t>39,00</t>
        </is>
      </c>
      <c r="Y382" t="n">
        <v>39</v>
      </c>
      <c r="Z382" t="n">
        <v>0</v>
      </c>
      <c r="AA382" t="n">
        <v>0</v>
      </c>
      <c r="AB382" t="inlineStr">
        <is>
          <t>78,00</t>
        </is>
      </c>
      <c r="AC382" t="inlineStr">
        <is>
          <t>16,38</t>
        </is>
      </c>
      <c r="AD382" t="inlineStr">
        <is>
          <t>4,06</t>
        </is>
      </c>
      <c r="AE382" t="inlineStr">
        <is>
          <t>98,44</t>
        </is>
      </c>
      <c r="AF382" t="n">
        <v>6</v>
      </c>
      <c r="AG382" t="n">
        <v>6</v>
      </c>
      <c r="AH382" t="inlineStr">
        <is>
          <t>#¿NOMBRE?</t>
        </is>
      </c>
      <c r="AI382" t="inlineStr">
        <is>
          <t>6,5</t>
        </is>
      </c>
      <c r="AJ382" t="n">
        <v>0</v>
      </c>
      <c r="AK382" t="inlineStr">
        <is>
          <t>4,5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n">
        <v>60</v>
      </c>
      <c r="B386" t="inlineStr">
        <is>
          <t>Irene Feria Caballero</t>
        </is>
      </c>
      <c r="C386" t="inlineStr">
        <is>
          <t>Irene Feria Caballero</t>
        </is>
      </c>
      <c r="D386" t="inlineStr">
        <is>
          <t>Irene Feria Caballero</t>
        </is>
      </c>
      <c r="E386" t="inlineStr">
        <is>
          <t>75791766G</t>
        </is>
      </c>
      <c r="F386" t="inlineStr">
        <is>
          <t>Ronda de las dunas, 9 (Local comercial CriArte)</t>
        </is>
      </c>
      <c r="G386" t="n">
        <v>11500</v>
      </c>
      <c r="H386" t="inlineStr">
        <is>
          <t>el puerto de Santa Maria</t>
        </is>
      </c>
      <c r="I386" t="n">
        <v>1</v>
      </c>
      <c r="J386" t="n">
        <v>0</v>
      </c>
      <c r="K386" t="inlineStr">
        <is>
          <t>iferia.caballero@gmail.com</t>
        </is>
      </c>
      <c r="L386">
        <f>+34617950572</f>
        <v/>
      </c>
      <c r="M386" t="n">
        <v>1</v>
      </c>
      <c r="N386" t="n">
        <v>10</v>
      </c>
      <c r="O386" t="n">
        <v>10</v>
      </c>
      <c r="P386" t="n">
        <v>0</v>
      </c>
      <c r="Q386" t="n">
        <v>0</v>
      </c>
      <c r="R386" t="n">
        <v>0</v>
      </c>
      <c r="S386" t="n">
        <v>0</v>
      </c>
      <c r="T386" t="b">
        <v>0</v>
      </c>
      <c r="U386" s="1" t="n">
        <v>44574.8479050926</v>
      </c>
      <c r="V386" t="inlineStr">
        <is>
          <t>lgpn8h52bignvzmblgpn8v177hqch9uq</t>
        </is>
      </c>
      <c r="W386" t="inlineStr">
        <is>
          <t>https://docs.google.com/open?id=1InuXVJJbJho5_YRH4UQFLBjKq7dh75d6KcSaElQv6fA</t>
        </is>
      </c>
      <c r="X386" t="inlineStr">
        <is>
          <t>65,00</t>
        </is>
      </c>
      <c r="Y386" t="n">
        <v>65</v>
      </c>
      <c r="Z386" t="n">
        <v>0</v>
      </c>
      <c r="AA386" t="n">
        <v>0</v>
      </c>
      <c r="AB386" t="inlineStr">
        <is>
          <t>130,00</t>
        </is>
      </c>
      <c r="AC386" t="inlineStr">
        <is>
          <t>27,30</t>
        </is>
      </c>
      <c r="AD386" t="inlineStr">
        <is>
          <t>6,76</t>
        </is>
      </c>
      <c r="AE386" t="inlineStr">
        <is>
          <t>164,06</t>
        </is>
      </c>
      <c r="AF386" t="n">
        <v>10</v>
      </c>
      <c r="AG386" t="n">
        <v>10</v>
      </c>
      <c r="AH386" t="inlineStr">
        <is>
          <t>#¿NOMBRE?</t>
        </is>
      </c>
      <c r="AI386" t="inlineStr">
        <is>
          <t>6,5</t>
        </is>
      </c>
      <c r="AJ386" t="n">
        <v>0</v>
      </c>
      <c r="AK386" t="inlineStr">
        <is>
          <t>4,5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n">
        <v>61</v>
      </c>
      <c r="B390" t="inlineStr">
        <is>
          <t>La tienda de ana</t>
        </is>
      </c>
      <c r="C390" t="inlineStr">
        <is>
          <t>ANA MARIA PENA VARELA</t>
        </is>
      </c>
      <c r="D390" t="inlineStr">
        <is>
          <t>ANA MARIA PENA VARELA</t>
        </is>
      </c>
      <c r="E390" t="inlineStr">
        <is>
          <t>53161712H</t>
        </is>
      </c>
      <c r="F390" t="inlineStr">
        <is>
          <t>C/RAMON PEREZ COSTALES BAJO 5</t>
        </is>
      </c>
      <c r="G390" t="n">
        <v>15006</v>
      </c>
      <c r="H390" t="inlineStr">
        <is>
          <t>A Coruña</t>
        </is>
      </c>
      <c r="I390" t="n">
        <v>0</v>
      </c>
      <c r="J390" t="inlineStr">
        <is>
          <t>AVENIDA DE CHILE PORTAL :1-3; PISO 6 C, 15009, A CORUÑA</t>
        </is>
      </c>
      <c r="K390" t="inlineStr">
        <is>
          <t>eire1980@hotmail.com</t>
        </is>
      </c>
      <c r="L390">
        <f>+34635786784</f>
        <v/>
      </c>
      <c r="M390" t="n">
        <v>1</v>
      </c>
      <c r="N390" t="n">
        <v>10</v>
      </c>
      <c r="O390" t="n">
        <v>10</v>
      </c>
      <c r="P390" t="n">
        <v>0</v>
      </c>
      <c r="Q390" t="n">
        <v>0</v>
      </c>
      <c r="R390" t="n">
        <v>0</v>
      </c>
      <c r="S390" t="n">
        <v>0</v>
      </c>
      <c r="T390" t="b">
        <v>0</v>
      </c>
      <c r="U390" s="1" t="n">
        <v>44574.85512731481</v>
      </c>
      <c r="V390" t="inlineStr">
        <is>
          <t>az5txbvh72t9m1claz5tx2oig11urh6z</t>
        </is>
      </c>
      <c r="W390" t="inlineStr">
        <is>
          <t>https://docs.google.com/open?id=1b-6FFq08_U5o0vshVr_LsHN3Hn4cUy9fln_LpkmaGqs</t>
        </is>
      </c>
      <c r="X390" t="inlineStr">
        <is>
          <t>65,00</t>
        </is>
      </c>
      <c r="Y390" t="n">
        <v>65</v>
      </c>
      <c r="Z390" t="n">
        <v>0</v>
      </c>
      <c r="AA390" t="n">
        <v>0</v>
      </c>
      <c r="AB390" t="inlineStr">
        <is>
          <t>130,00</t>
        </is>
      </c>
      <c r="AC390" t="inlineStr">
        <is>
          <t>27,30</t>
        </is>
      </c>
      <c r="AD390" t="inlineStr">
        <is>
          <t>6,76</t>
        </is>
      </c>
      <c r="AE390" t="inlineStr">
        <is>
          <t>164,06</t>
        </is>
      </c>
      <c r="AF390" t="n">
        <v>10</v>
      </c>
      <c r="AG390" t="n">
        <v>10</v>
      </c>
      <c r="AH390" t="inlineStr">
        <is>
          <t>#¿NOMBRE?</t>
        </is>
      </c>
      <c r="AI390" t="inlineStr">
        <is>
          <t>6,5</t>
        </is>
      </c>
      <c r="AJ390" t="n">
        <v>0</v>
      </c>
      <c r="AK390" t="inlineStr">
        <is>
          <t>4,5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n">
        <v>62</v>
      </c>
      <c r="B394" t="inlineStr">
        <is>
          <t>VaOrganic!</t>
        </is>
      </c>
      <c r="C394" t="inlineStr">
        <is>
          <t>Jose Luis Tarazona</t>
        </is>
      </c>
      <c r="D394" t="inlineStr">
        <is>
          <t>VaOrganic!</t>
        </is>
      </c>
      <c r="E394" t="inlineStr">
        <is>
          <t>44900427B</t>
        </is>
      </c>
      <c r="F394" t="inlineStr">
        <is>
          <t>Calle de la Armuña n6 local1</t>
        </is>
      </c>
      <c r="G394" t="n">
        <v>47008</v>
      </c>
      <c r="H394" t="inlineStr">
        <is>
          <t>Valladolid</t>
        </is>
      </c>
      <c r="I394" t="n">
        <v>1</v>
      </c>
      <c r="J394" t="n">
        <v>0</v>
      </c>
      <c r="K394" t="inlineStr">
        <is>
          <t>vaorganic21@gmail.com</t>
        </is>
      </c>
      <c r="L394">
        <f>+34699680575</f>
        <v/>
      </c>
      <c r="M394" t="n">
        <v>1</v>
      </c>
      <c r="N394" t="n">
        <v>10</v>
      </c>
      <c r="O394" t="n">
        <v>10</v>
      </c>
      <c r="P394" t="n">
        <v>0</v>
      </c>
      <c r="Q394" t="n">
        <v>0</v>
      </c>
      <c r="R394" t="n">
        <v>0</v>
      </c>
      <c r="S394" t="n">
        <v>0</v>
      </c>
      <c r="T394" t="b">
        <v>0</v>
      </c>
      <c r="U394" s="1" t="n">
        <v>44575.85512731481</v>
      </c>
      <c r="V394" t="n">
        <v>0</v>
      </c>
      <c r="W394" t="inlineStr">
        <is>
          <t>https://docs.google.com/open?id=1xGSW_uAhxsdhtHQaUPbwgoO6L0kFqND_l_QI8cgWK0Y</t>
        </is>
      </c>
      <c r="X394" t="inlineStr">
        <is>
          <t>65,00</t>
        </is>
      </c>
      <c r="Y394" t="n">
        <v>65</v>
      </c>
      <c r="Z394" t="n">
        <v>0</v>
      </c>
      <c r="AA394" t="n">
        <v>0</v>
      </c>
      <c r="AB394" t="inlineStr">
        <is>
          <t>130,00</t>
        </is>
      </c>
      <c r="AC394" t="inlineStr">
        <is>
          <t>27,30</t>
        </is>
      </c>
      <c r="AD394" t="inlineStr">
        <is>
          <t>6,76</t>
        </is>
      </c>
      <c r="AE394" t="inlineStr">
        <is>
          <t>164,06</t>
        </is>
      </c>
      <c r="AF394" t="n">
        <v>10</v>
      </c>
      <c r="AG394" t="n">
        <v>10</v>
      </c>
      <c r="AH394" t="inlineStr">
        <is>
          <t>#¿NOMBRE?</t>
        </is>
      </c>
      <c r="AI394" t="inlineStr">
        <is>
          <t>6,5</t>
        </is>
      </c>
      <c r="AJ394" t="n">
        <v>0</v>
      </c>
      <c r="AK394" t="inlineStr">
        <is>
          <t>4,5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t="n">
        <v>63</v>
      </c>
      <c r="B398" t="inlineStr">
        <is>
          <t>La Trementina</t>
        </is>
      </c>
      <c r="C398" t="inlineStr">
        <is>
          <t>María Achúcarro Fernández</t>
        </is>
      </c>
      <c r="D398" t="inlineStr">
        <is>
          <t>María Gema Achúcarro Fernández</t>
        </is>
      </c>
      <c r="E398" t="inlineStr">
        <is>
          <t>01927996K</t>
        </is>
      </c>
      <c r="F398" t="inlineStr">
        <is>
          <t>C/Iturroz, 2</t>
        </is>
      </c>
      <c r="G398" t="n">
        <v>31177</v>
      </c>
      <c r="H398" t="inlineStr">
        <is>
          <t>Iruñela</t>
        </is>
      </c>
      <c r="I398" t="n">
        <v>1</v>
      </c>
      <c r="J398" t="n">
        <v>0</v>
      </c>
      <c r="K398" t="inlineStr">
        <is>
          <t>maria@latrementina.com</t>
        </is>
      </c>
      <c r="L398">
        <f>+34633535958</f>
        <v/>
      </c>
      <c r="M398" t="n">
        <v>1</v>
      </c>
      <c r="N398" t="n">
        <v>13</v>
      </c>
      <c r="O398" t="n">
        <v>7</v>
      </c>
      <c r="P398" t="n">
        <v>0</v>
      </c>
      <c r="Q398" t="n">
        <v>0</v>
      </c>
      <c r="R398" t="n">
        <v>0</v>
      </c>
      <c r="S398" t="n">
        <v>0</v>
      </c>
      <c r="T398" t="b">
        <v>0</v>
      </c>
      <c r="U398" s="1" t="n">
        <v>44575.88143518518</v>
      </c>
      <c r="V398" t="inlineStr">
        <is>
          <t>op0ocgemmc67wasop0ocm1b56h6ewluf</t>
        </is>
      </c>
      <c r="W398" t="inlineStr">
        <is>
          <t>https://docs.google.com/open?id=1vOfVBUgX2JXaFm5t5Hb_xMLROHFZS58htRHrtxv9-gY</t>
        </is>
      </c>
      <c r="X398" t="inlineStr">
        <is>
          <t>45,50</t>
        </is>
      </c>
      <c r="Y398" t="inlineStr">
        <is>
          <t>84,5</t>
        </is>
      </c>
      <c r="Z398" t="n">
        <v>0</v>
      </c>
      <c r="AA398" t="n">
        <v>0</v>
      </c>
      <c r="AB398" t="inlineStr">
        <is>
          <t>130,00</t>
        </is>
      </c>
      <c r="AC398" t="inlineStr">
        <is>
          <t>27,30</t>
        </is>
      </c>
      <c r="AD398" t="inlineStr">
        <is>
          <t>6,76</t>
        </is>
      </c>
      <c r="AE398" t="inlineStr">
        <is>
          <t>164,06</t>
        </is>
      </c>
      <c r="AF398" t="n">
        <v>7</v>
      </c>
      <c r="AG398" t="n">
        <v>13</v>
      </c>
      <c r="AH398" t="inlineStr">
        <is>
          <t>#¿NOMBRE?</t>
        </is>
      </c>
      <c r="AI398" t="inlineStr">
        <is>
          <t>6,5</t>
        </is>
      </c>
      <c r="AJ398" t="n">
        <v>0</v>
      </c>
      <c r="AK398" t="inlineStr">
        <is>
          <t>4,5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n">
        <v>64</v>
      </c>
      <c r="B402" t="inlineStr">
        <is>
          <t>Hey! Sostenible!</t>
        </is>
      </c>
      <c r="C402" t="inlineStr">
        <is>
          <t>David Prat Prat</t>
        </is>
      </c>
      <c r="D402" t="inlineStr">
        <is>
          <t>David Prat Prat</t>
        </is>
      </c>
      <c r="E402" t="inlineStr">
        <is>
          <t>38141613T</t>
        </is>
      </c>
      <c r="F402" t="inlineStr">
        <is>
          <t>Mallorca 101, Baixos, Local 2</t>
        </is>
      </c>
      <c r="G402" t="n">
        <v>8029</v>
      </c>
      <c r="H402" t="inlineStr">
        <is>
          <t>Barcelona</t>
        </is>
      </c>
      <c r="I402" t="n">
        <v>0</v>
      </c>
      <c r="J402" t="inlineStr">
        <is>
          <t>Ali bei 137, entresol 2ª, Barcelona 08013</t>
        </is>
      </c>
      <c r="K402" t="inlineStr">
        <is>
          <t>davidprat74@googlemail.com</t>
        </is>
      </c>
      <c r="L402">
        <f>+34633762489</f>
        <v/>
      </c>
      <c r="M402" t="n">
        <v>1</v>
      </c>
      <c r="N402" t="n">
        <v>13</v>
      </c>
      <c r="O402" t="n">
        <v>7</v>
      </c>
      <c r="P402" t="n">
        <v>0</v>
      </c>
      <c r="Q402" t="n">
        <v>0</v>
      </c>
      <c r="R402" t="n">
        <v>0</v>
      </c>
      <c r="S402" t="n">
        <v>0</v>
      </c>
      <c r="T402" t="b">
        <v>0</v>
      </c>
      <c r="U402" s="1" t="n">
        <v>44577.67622685185</v>
      </c>
      <c r="V402" t="inlineStr">
        <is>
          <t>00hkaqqp5wuutfs0hyfahu00hkaq45jd</t>
        </is>
      </c>
      <c r="W402" t="inlineStr">
        <is>
          <t>https://docs.google.com/open?id=1tV2Zer_k56t7eVl55c2VzXQaRWbiwrFjEyR2UjZ7a7s</t>
        </is>
      </c>
      <c r="X402" t="inlineStr">
        <is>
          <t>45,50</t>
        </is>
      </c>
      <c r="Y402" t="inlineStr">
        <is>
          <t>84,5</t>
        </is>
      </c>
      <c r="Z402" t="n">
        <v>0</v>
      </c>
      <c r="AA402" t="n">
        <v>0</v>
      </c>
      <c r="AB402" t="inlineStr">
        <is>
          <t>130,00</t>
        </is>
      </c>
      <c r="AC402" t="inlineStr">
        <is>
          <t>27,30</t>
        </is>
      </c>
      <c r="AD402" t="inlineStr">
        <is>
          <t>6,76</t>
        </is>
      </c>
      <c r="AE402" t="inlineStr">
        <is>
          <t>164,06</t>
        </is>
      </c>
      <c r="AF402" t="n">
        <v>7</v>
      </c>
      <c r="AG402" t="n">
        <v>13</v>
      </c>
      <c r="AH402" t="inlineStr">
        <is>
          <t>#¿NOMBRE?</t>
        </is>
      </c>
      <c r="AI402" t="inlineStr">
        <is>
          <t>6,5</t>
        </is>
      </c>
      <c r="AJ402" t="inlineStr">
        <is>
          <t>Transferencia</t>
        </is>
      </c>
      <c r="AK402" t="inlineStr">
        <is>
          <t>4,5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n">
        <v>65</v>
      </c>
      <c r="B406" t="inlineStr">
        <is>
          <t>Anangu Biotienda</t>
        </is>
      </c>
      <c r="C406" t="inlineStr">
        <is>
          <t>Jorge Ibeid Angel</t>
        </is>
      </c>
      <c r="D406" t="inlineStr">
        <is>
          <t>Jorge Ibeid Angel</t>
        </is>
      </c>
      <c r="E406" t="inlineStr">
        <is>
          <t>28994793G</t>
        </is>
      </c>
      <c r="F406" t="inlineStr">
        <is>
          <t>Avda. Arenal 2. Javea 03730-Alicante</t>
        </is>
      </c>
      <c r="G406" t="n">
        <v>3730</v>
      </c>
      <c r="H406" t="inlineStr">
        <is>
          <t>Javea</t>
        </is>
      </c>
      <c r="I406" t="n">
        <v>1</v>
      </c>
      <c r="J406" t="n">
        <v>0</v>
      </c>
      <c r="K406" t="inlineStr">
        <is>
          <t>anangu.javea@gmail.com</t>
        </is>
      </c>
      <c r="L406">
        <f>+34655844675</f>
        <v/>
      </c>
      <c r="M406" t="n">
        <v>1</v>
      </c>
      <c r="N406" t="n">
        <v>11</v>
      </c>
      <c r="O406" t="n">
        <v>11</v>
      </c>
      <c r="P406" t="n">
        <v>0</v>
      </c>
      <c r="Q406" t="n">
        <v>0</v>
      </c>
      <c r="R406" t="inlineStr">
        <is>
          <t>Implantación (20 +2)</t>
        </is>
      </c>
      <c r="S406" t="inlineStr">
        <is>
          <t>SE Levante</t>
        </is>
      </c>
      <c r="T406" t="b">
        <v>1</v>
      </c>
      <c r="U406" s="1" t="n">
        <v>44578.71045138889</v>
      </c>
      <c r="V406" t="inlineStr">
        <is>
          <t>5ok0atizwznflrxh95ok0ati64y3apfp</t>
        </is>
      </c>
      <c r="W406" t="inlineStr">
        <is>
          <t>https://docs.google.com/open?id=1yEX0SLT6xMSHrteYOy-2myqpv_iplwVL7T8az_hEO7M</t>
        </is>
      </c>
      <c r="X406" t="inlineStr">
        <is>
          <t>76,01</t>
        </is>
      </c>
      <c r="Y406" t="inlineStr">
        <is>
          <t>76,01</t>
        </is>
      </c>
      <c r="Z406" t="n">
        <v>0</v>
      </c>
      <c r="AA406" t="n">
        <v>0</v>
      </c>
      <c r="AB406" t="inlineStr">
        <is>
          <t>152,02</t>
        </is>
      </c>
      <c r="AC406" t="inlineStr">
        <is>
          <t>31,92</t>
        </is>
      </c>
      <c r="AD406" t="inlineStr">
        <is>
          <t>7,91</t>
        </is>
      </c>
      <c r="AE406" t="inlineStr">
        <is>
          <t>191,85</t>
        </is>
      </c>
      <c r="AF406" t="n">
        <v>11</v>
      </c>
      <c r="AG406" t="n">
        <v>11</v>
      </c>
      <c r="AH406" t="inlineStr">
        <is>
          <t>#¿NOMBRE?</t>
        </is>
      </c>
      <c r="AI406" t="inlineStr">
        <is>
          <t>6,91</t>
        </is>
      </c>
      <c r="AJ406" t="n">
        <v>0</v>
      </c>
      <c r="AK406" t="inlineStr">
        <is>
          <t>4,5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t="n">
        <v>66</v>
      </c>
      <c r="B410" t="inlineStr">
        <is>
          <t>Mind The Trash Consulting Lda</t>
        </is>
      </c>
      <c r="C410" t="inlineStr">
        <is>
          <t>Geral</t>
        </is>
      </c>
      <c r="D410" t="inlineStr">
        <is>
          <t>Mind The Trash Consulting Lda</t>
        </is>
      </c>
      <c r="E410" t="n">
        <v>524487178</v>
      </c>
      <c r="F410" t="inlineStr">
        <is>
          <t>Rua de São Paulo nº254 1ºandar, 1200-430 Lisboa</t>
        </is>
      </c>
      <c r="G410" t="n">
        <v>0</v>
      </c>
      <c r="H410" t="n">
        <v>0</v>
      </c>
      <c r="I410" t="n">
        <v>1</v>
      </c>
      <c r="J410" t="n">
        <v>0</v>
      </c>
      <c r="K410" t="inlineStr">
        <is>
          <t>geral@mindthetrash.pt</t>
        </is>
      </c>
      <c r="L410" t="n">
        <v>351919326196</v>
      </c>
      <c r="M410" t="n">
        <v>0</v>
      </c>
      <c r="N410" t="n">
        <v>70</v>
      </c>
      <c r="O410" t="n">
        <v>35</v>
      </c>
      <c r="P410" t="n">
        <v>0</v>
      </c>
      <c r="Q410" t="n">
        <v>0</v>
      </c>
      <c r="R410" t="n">
        <v>0</v>
      </c>
      <c r="S410" t="n">
        <v>0</v>
      </c>
      <c r="T410" t="b">
        <v>0</v>
      </c>
      <c r="U410" t="inlineStr">
        <is>
          <t>27/03/2024</t>
        </is>
      </c>
      <c r="V410" t="n">
        <v>0</v>
      </c>
      <c r="W410" t="inlineStr">
        <is>
          <t>https://docs.google.com/open?id=1MSRGHd2fL8bz1cv5Ik9KYrXjRlA2Fn1NGY_-d9jjt3w</t>
        </is>
      </c>
      <c r="X410" t="inlineStr">
        <is>
          <t>227,50</t>
        </is>
      </c>
      <c r="Y410" t="n">
        <v>455</v>
      </c>
      <c r="Z410" t="n">
        <v>0</v>
      </c>
      <c r="AA410" t="n">
        <v>0</v>
      </c>
      <c r="AB410" t="inlineStr">
        <is>
          <t>682,50</t>
        </is>
      </c>
      <c r="AC410" t="inlineStr">
        <is>
          <t>143,33</t>
        </is>
      </c>
      <c r="AD410" t="inlineStr">
        <is>
          <t>0,00</t>
        </is>
      </c>
      <c r="AE410" t="inlineStr">
        <is>
          <t>825,83</t>
        </is>
      </c>
      <c r="AF410" t="n">
        <v>35</v>
      </c>
      <c r="AG410" t="n">
        <v>70</v>
      </c>
      <c r="AH410" t="inlineStr">
        <is>
          <t>#¿NOMBRE?</t>
        </is>
      </c>
      <c r="AI410" t="inlineStr">
        <is>
          <t>6,5</t>
        </is>
      </c>
      <c r="AJ410" t="n">
        <v>0</v>
      </c>
      <c r="AK410" t="inlineStr">
        <is>
          <t>4,5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t="n">
        <v>67</v>
      </c>
      <c r="B414" t="inlineStr">
        <is>
          <t>Granel Alcazar</t>
        </is>
      </c>
      <c r="C414" t="inlineStr">
        <is>
          <t>Vicenta Angulo Lopez</t>
        </is>
      </c>
      <c r="D414" t="inlineStr">
        <is>
          <t>Vicenta Angulo Lopez</t>
        </is>
      </c>
      <c r="E414" t="inlineStr">
        <is>
          <t>06219873Y</t>
        </is>
      </c>
      <c r="F414" t="inlineStr">
        <is>
          <t>C/ Concordia 7 local 3</t>
        </is>
      </c>
      <c r="G414" t="n">
        <v>13600</v>
      </c>
      <c r="H414" t="inlineStr">
        <is>
          <t>Alcazar de San Juan</t>
        </is>
      </c>
      <c r="I414" t="n">
        <v>1</v>
      </c>
      <c r="J414" t="n">
        <v>0</v>
      </c>
      <c r="K414" t="inlineStr">
        <is>
          <t>granelalcazar@gmail.com</t>
        </is>
      </c>
      <c r="L414">
        <f>+34682204124</f>
        <v/>
      </c>
      <c r="M414" t="n">
        <v>0</v>
      </c>
      <c r="N414" t="n">
        <v>10</v>
      </c>
      <c r="O414" t="n">
        <v>10</v>
      </c>
      <c r="P414" t="n">
        <v>0</v>
      </c>
      <c r="Q414" t="n">
        <v>0</v>
      </c>
      <c r="R414" t="n">
        <v>0</v>
      </c>
      <c r="S414" t="n">
        <v>0</v>
      </c>
      <c r="T414" t="b">
        <v>0</v>
      </c>
      <c r="U414" s="1" t="n">
        <v>44581.57914351852</v>
      </c>
      <c r="V414" t="inlineStr">
        <is>
          <t>8f9hwxc5c2boeu3wl2o8f9hwxeflbek2</t>
        </is>
      </c>
      <c r="W414" t="inlineStr">
        <is>
          <t>https://docs.google.com/open?id=12Q6qs6oP_LJF3Qkz-fHRLtWBgbohiSxkQhM0Z8Xvtrk</t>
        </is>
      </c>
      <c r="X414" t="inlineStr">
        <is>
          <t>65,00</t>
        </is>
      </c>
      <c r="Y414" t="n">
        <v>65</v>
      </c>
      <c r="Z414" t="n">
        <v>0</v>
      </c>
      <c r="AA414" t="n">
        <v>0</v>
      </c>
      <c r="AB414" t="inlineStr">
        <is>
          <t>130,00</t>
        </is>
      </c>
      <c r="AC414" t="inlineStr">
        <is>
          <t>27,30</t>
        </is>
      </c>
      <c r="AD414" t="inlineStr">
        <is>
          <t>0,00</t>
        </is>
      </c>
      <c r="AE414" t="inlineStr">
        <is>
          <t>157,30</t>
        </is>
      </c>
      <c r="AF414" t="n">
        <v>10</v>
      </c>
      <c r="AG414" t="n">
        <v>10</v>
      </c>
      <c r="AH414" t="inlineStr">
        <is>
          <t>#¿NOMBRE?</t>
        </is>
      </c>
      <c r="AI414" t="inlineStr">
        <is>
          <t>6,5</t>
        </is>
      </c>
      <c r="AJ414" t="inlineStr">
        <is>
          <t>ES10 2038 2493 4260 0042 7125</t>
        </is>
      </c>
      <c r="AK414" t="inlineStr">
        <is>
          <t>4,5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t="n">
        <v>70</v>
      </c>
      <c r="B418" t="inlineStr">
        <is>
          <t>Economato Macabeo</t>
        </is>
      </c>
      <c r="C418" t="inlineStr">
        <is>
          <t>Nuria / Mila</t>
        </is>
      </c>
      <c r="D418" t="inlineStr">
        <is>
          <t>ECOMACABEO, S.L.</t>
        </is>
      </c>
      <c r="E418" t="inlineStr">
        <is>
          <t>B 86631702</t>
        </is>
      </c>
      <c r="F418" t="inlineStr">
        <is>
          <t>C/Capellanía 5</t>
        </is>
      </c>
      <c r="G418" t="n">
        <v>28411</v>
      </c>
      <c r="H418" t="inlineStr">
        <is>
          <t>Collado Villalba</t>
        </is>
      </c>
      <c r="I418" t="n">
        <v>0</v>
      </c>
      <c r="J418" t="inlineStr">
        <is>
          <t>C/BERROCAL 4, LOCAL DB</t>
        </is>
      </c>
      <c r="K418" t="inlineStr">
        <is>
          <t>contabilidad@grupema.eu</t>
        </is>
      </c>
      <c r="L418">
        <f>+34918519600</f>
        <v/>
      </c>
      <c r="M418" t="n">
        <v>0</v>
      </c>
      <c r="N418" t="n">
        <v>10</v>
      </c>
      <c r="O418" t="n">
        <v>10</v>
      </c>
      <c r="P418" t="n">
        <v>0</v>
      </c>
      <c r="Q418" t="n">
        <v>0</v>
      </c>
      <c r="R418" t="n">
        <v>0</v>
      </c>
      <c r="S418" t="inlineStr">
        <is>
          <t>SE Central</t>
        </is>
      </c>
      <c r="T418" t="b">
        <v>1</v>
      </c>
      <c r="U418" t="inlineStr">
        <is>
          <t>21/01/2022</t>
        </is>
      </c>
      <c r="V418" t="inlineStr">
        <is>
          <t>io98kxmc2n4k6yvzij8kiok0tnav4u98</t>
        </is>
      </c>
      <c r="W418" t="inlineStr">
        <is>
          <t>https://docs.google.com/open?id=1CISI_qnOfLFL8MhtNxfzPCwyvGMqWCwwGsOuCbcDVtc</t>
        </is>
      </c>
      <c r="X418" t="inlineStr">
        <is>
          <t>69,10</t>
        </is>
      </c>
      <c r="Y418" t="inlineStr">
        <is>
          <t>69,1</t>
        </is>
      </c>
      <c r="Z418" t="n">
        <v>0</v>
      </c>
      <c r="AA418" t="n">
        <v>0</v>
      </c>
      <c r="AB418" t="inlineStr">
        <is>
          <t>138,20</t>
        </is>
      </c>
      <c r="AC418" t="inlineStr">
        <is>
          <t>29,02</t>
        </is>
      </c>
      <c r="AD418" t="inlineStr">
        <is>
          <t>0,00</t>
        </is>
      </c>
      <c r="AE418" t="inlineStr">
        <is>
          <t>167,22</t>
        </is>
      </c>
      <c r="AF418" t="n">
        <v>10</v>
      </c>
      <c r="AG418" t="n">
        <v>10</v>
      </c>
      <c r="AH418" t="inlineStr">
        <is>
          <t>#¿NOMBRE?</t>
        </is>
      </c>
      <c r="AI418" t="inlineStr">
        <is>
          <t>6,91</t>
        </is>
      </c>
      <c r="AJ418" t="n">
        <v>0</v>
      </c>
      <c r="AK418" t="inlineStr">
        <is>
          <t>4,5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n">
        <v>71</v>
      </c>
      <c r="B422" t="inlineStr">
        <is>
          <t>A Granel El Gibrell SL</t>
        </is>
      </c>
      <c r="C422" t="inlineStr">
        <is>
          <t>Anna</t>
        </is>
      </c>
      <c r="D422" t="inlineStr">
        <is>
          <t>A Granel el Gibrell SL</t>
        </is>
      </c>
      <c r="E422" t="inlineStr">
        <is>
          <t>B01795186</t>
        </is>
      </c>
      <c r="F422" t="inlineStr">
        <is>
          <t>C/Begur, 56 baixos</t>
        </is>
      </c>
      <c r="G422" t="n">
        <v>8028</v>
      </c>
      <c r="H422" t="inlineStr">
        <is>
          <t>Barcelona</t>
        </is>
      </c>
      <c r="I422" t="n">
        <v>1</v>
      </c>
      <c r="J422" t="n">
        <v>0</v>
      </c>
      <c r="K422" t="inlineStr">
        <is>
          <t>unapregunta@elgibrell.com</t>
        </is>
      </c>
      <c r="L422" t="n">
        <v>0</v>
      </c>
      <c r="M422" t="n">
        <v>0</v>
      </c>
      <c r="N422" t="n">
        <v>20</v>
      </c>
      <c r="O422" t="n">
        <v>20</v>
      </c>
      <c r="P422" t="n">
        <v>0</v>
      </c>
      <c r="Q422" t="n">
        <v>0</v>
      </c>
      <c r="R422" t="n">
        <v>0</v>
      </c>
      <c r="S422" t="n">
        <v>0</v>
      </c>
      <c r="T422" t="b">
        <v>0</v>
      </c>
      <c r="U422" t="inlineStr">
        <is>
          <t>25/01/2022</t>
        </is>
      </c>
      <c r="V422" t="inlineStr">
        <is>
          <t>m0l79ik4ruxyznhmm0ljzfvj4zyjtdou</t>
        </is>
      </c>
      <c r="W422" t="inlineStr">
        <is>
          <t>https://docs.google.com/open?id=1Mr3LBx8CpL5HMQnCHdFV-k5-P9Yu29zRbZY2txVLl0s</t>
        </is>
      </c>
      <c r="X422" t="inlineStr">
        <is>
          <t>130,00</t>
        </is>
      </c>
      <c r="Y422" t="n">
        <v>130</v>
      </c>
      <c r="Z422" t="n">
        <v>0</v>
      </c>
      <c r="AA422" t="n">
        <v>0</v>
      </c>
      <c r="AB422" t="inlineStr">
        <is>
          <t>260,00</t>
        </is>
      </c>
      <c r="AC422" t="inlineStr">
        <is>
          <t>54,60</t>
        </is>
      </c>
      <c r="AD422" t="inlineStr">
        <is>
          <t>0,00</t>
        </is>
      </c>
      <c r="AE422" t="inlineStr">
        <is>
          <t>314,60</t>
        </is>
      </c>
      <c r="AF422" t="n">
        <v>20</v>
      </c>
      <c r="AG422" t="n">
        <v>20</v>
      </c>
      <c r="AH422" t="inlineStr">
        <is>
          <t>#¿NOMBRE?</t>
        </is>
      </c>
      <c r="AI422" t="inlineStr">
        <is>
          <t>6,5</t>
        </is>
      </c>
      <c r="AJ422" t="n">
        <v>0</v>
      </c>
      <c r="AK422" t="inlineStr">
        <is>
          <t>4,5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t="n">
        <v>73</v>
      </c>
      <c r="B426" t="inlineStr">
        <is>
          <t>Linverd Market</t>
        </is>
      </c>
      <c r="C426" t="inlineStr">
        <is>
          <t>Linverd Market</t>
        </is>
      </c>
      <c r="D426" t="inlineStr">
        <is>
          <t>Linverd Market SL</t>
        </is>
      </c>
      <c r="E426" t="inlineStr">
        <is>
          <t>B02733574</t>
        </is>
      </c>
      <c r="F426" t="inlineStr">
        <is>
          <t>Calle provenza 242</t>
        </is>
      </c>
      <c r="G426" t="n">
        <v>8008</v>
      </c>
      <c r="H426" t="inlineStr">
        <is>
          <t>Barcelona</t>
        </is>
      </c>
      <c r="I426" t="n">
        <v>1</v>
      </c>
      <c r="J426" t="n">
        <v>0</v>
      </c>
      <c r="K426" t="inlineStr">
        <is>
          <t>linverdsupermercat@gmail.com</t>
        </is>
      </c>
      <c r="L426" t="n">
        <v>0</v>
      </c>
      <c r="M426" t="n">
        <v>0</v>
      </c>
      <c r="N426" t="n">
        <v>15</v>
      </c>
      <c r="O426" t="n">
        <v>15</v>
      </c>
      <c r="P426" t="n">
        <v>0</v>
      </c>
      <c r="Q426" t="n">
        <v>0</v>
      </c>
      <c r="R426" t="inlineStr">
        <is>
          <t>Ninguna</t>
        </is>
      </c>
      <c r="S426" t="n">
        <v>0</v>
      </c>
      <c r="T426" t="b">
        <v>0</v>
      </c>
      <c r="U426" t="inlineStr">
        <is>
          <t>27/1/2022</t>
        </is>
      </c>
      <c r="V426" t="n">
        <v>0</v>
      </c>
      <c r="W426" t="inlineStr">
        <is>
          <t>https://docs.google.com/open?id=1t4S3oiUjtq8zG2bO9skm9QuCl2UZ8fjpqYk8myryNeE</t>
        </is>
      </c>
      <c r="X426" t="inlineStr">
        <is>
          <t>97,50</t>
        </is>
      </c>
      <c r="Y426" t="inlineStr">
        <is>
          <t>97,5</t>
        </is>
      </c>
      <c r="Z426" t="n">
        <v>0</v>
      </c>
      <c r="AA426" t="n">
        <v>0</v>
      </c>
      <c r="AB426" t="inlineStr">
        <is>
          <t>195,00</t>
        </is>
      </c>
      <c r="AC426" t="inlineStr">
        <is>
          <t>40,95</t>
        </is>
      </c>
      <c r="AD426" t="inlineStr">
        <is>
          <t>0,00</t>
        </is>
      </c>
      <c r="AE426" t="inlineStr">
        <is>
          <t>235,95</t>
        </is>
      </c>
      <c r="AF426" t="n">
        <v>15</v>
      </c>
      <c r="AG426" t="n">
        <v>15</v>
      </c>
      <c r="AH426" t="inlineStr">
        <is>
          <t>#¿NOMBRE?</t>
        </is>
      </c>
      <c r="AI426" t="inlineStr">
        <is>
          <t>6,5</t>
        </is>
      </c>
      <c r="AJ426" t="n">
        <v>0</v>
      </c>
      <c r="AK426" t="inlineStr">
        <is>
          <t>4,5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t="n">
        <v>74</v>
      </c>
      <c r="B430" t="inlineStr">
        <is>
          <t>Ekonomato de Barrundia</t>
        </is>
      </c>
      <c r="C430" t="inlineStr">
        <is>
          <t>Susana</t>
        </is>
      </c>
      <c r="D430" t="inlineStr">
        <is>
          <t>OKT - BARRUNDIAKO KONTSUMITZAILE TALDEA</t>
        </is>
      </c>
      <c r="E430" t="inlineStr">
        <is>
          <t>G- 01466713</t>
        </is>
      </c>
      <c r="F430" t="inlineStr">
        <is>
          <t>Plaza del Ayuntamiento, 1</t>
        </is>
      </c>
      <c r="G430" t="n">
        <v>1206</v>
      </c>
      <c r="H430" t="inlineStr">
        <is>
          <t>Ozaeta</t>
        </is>
      </c>
      <c r="I430" t="n">
        <v>1</v>
      </c>
      <c r="J430" t="n">
        <v>0</v>
      </c>
      <c r="K430" t="inlineStr">
        <is>
          <t>oktekonomatoa@gmail.com</t>
        </is>
      </c>
      <c r="L430">
        <f>+34611434396</f>
        <v/>
      </c>
      <c r="M430" t="n">
        <v>0</v>
      </c>
      <c r="N430" t="n">
        <v>5</v>
      </c>
      <c r="O430" t="n">
        <v>5</v>
      </c>
      <c r="P430" t="n">
        <v>0</v>
      </c>
      <c r="Q430" t="n">
        <v>0</v>
      </c>
      <c r="R430" t="n">
        <v>0</v>
      </c>
      <c r="S430" t="n">
        <v>0</v>
      </c>
      <c r="T430" t="b">
        <v>0</v>
      </c>
      <c r="U430" s="1" t="n">
        <v>44589.39868055555</v>
      </c>
      <c r="V430" t="inlineStr">
        <is>
          <t>m8dhiv042zwfh0qqm8dhb6sbav1dgmla</t>
        </is>
      </c>
      <c r="W430" t="inlineStr">
        <is>
          <t>https://docs.google.com/open?id=1GAxG6LuGI0R7igzXwz5E3kL9cOmrDLVJZmygxRS6vkY</t>
        </is>
      </c>
      <c r="X430" t="inlineStr">
        <is>
          <t>32,50</t>
        </is>
      </c>
      <c r="Y430" t="inlineStr">
        <is>
          <t>32,5</t>
        </is>
      </c>
      <c r="Z430" t="n">
        <v>0</v>
      </c>
      <c r="AA430" t="n">
        <v>0</v>
      </c>
      <c r="AB430" t="inlineStr">
        <is>
          <t>65,00</t>
        </is>
      </c>
      <c r="AC430" t="inlineStr">
        <is>
          <t>13,65</t>
        </is>
      </c>
      <c r="AD430" t="inlineStr">
        <is>
          <t>0,00</t>
        </is>
      </c>
      <c r="AE430" t="inlineStr">
        <is>
          <t>78,65</t>
        </is>
      </c>
      <c r="AF430" t="n">
        <v>5</v>
      </c>
      <c r="AG430" t="n">
        <v>5</v>
      </c>
      <c r="AH430" t="inlineStr">
        <is>
          <t>#¿NOMBRE?</t>
        </is>
      </c>
      <c r="AI430" t="inlineStr">
        <is>
          <t>6,5</t>
        </is>
      </c>
      <c r="AJ430" t="n">
        <v>0</v>
      </c>
      <c r="AK430" t="inlineStr">
        <is>
          <t>4,5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t="n">
        <v>76</v>
      </c>
      <c r="B434" t="inlineStr">
        <is>
          <t>YeBio</t>
        </is>
      </c>
      <c r="C434" t="inlineStr">
        <is>
          <t>Marta</t>
        </is>
      </c>
      <c r="D434" t="inlineStr">
        <is>
          <t>Juan Miguel Vera Guerri</t>
        </is>
      </c>
      <c r="E434" t="inlineStr">
        <is>
          <t>76958029Y</t>
        </is>
      </c>
      <c r="F434" t="inlineStr">
        <is>
          <t>C/ Luis Armiñán 26</t>
        </is>
      </c>
      <c r="G434" t="n">
        <v>33520</v>
      </c>
      <c r="H434" t="inlineStr">
        <is>
          <t>Nava</t>
        </is>
      </c>
      <c r="I434" t="n">
        <v>1</v>
      </c>
      <c r="J434" t="n">
        <v>0</v>
      </c>
      <c r="K434" t="inlineStr">
        <is>
          <t>info@yebio.es</t>
        </is>
      </c>
      <c r="L434" t="n">
        <v>0</v>
      </c>
      <c r="M434" t="n">
        <v>1</v>
      </c>
      <c r="N434" t="n">
        <v>10</v>
      </c>
      <c r="O434" t="n">
        <v>10</v>
      </c>
      <c r="P434" t="n">
        <v>0</v>
      </c>
      <c r="Q434" t="n">
        <v>0</v>
      </c>
      <c r="R434" t="inlineStr">
        <is>
          <t>Ninguna</t>
        </is>
      </c>
      <c r="S434" t="n">
        <v>0</v>
      </c>
      <c r="T434" t="b">
        <v>0</v>
      </c>
      <c r="U434" t="inlineStr">
        <is>
          <t>31/01/2022</t>
        </is>
      </c>
      <c r="V434" t="n">
        <v>0</v>
      </c>
      <c r="W434" t="inlineStr">
        <is>
          <t>https://docs.google.com/open?id=14Ou06wV_sNQMVYaVVNrUf83Pl9UVNJT3wbhfEaCQSSc</t>
        </is>
      </c>
      <c r="X434" t="inlineStr">
        <is>
          <t>65,00</t>
        </is>
      </c>
      <c r="Y434" t="n">
        <v>65</v>
      </c>
      <c r="Z434" t="n">
        <v>0</v>
      </c>
      <c r="AA434" t="n">
        <v>0</v>
      </c>
      <c r="AB434" t="inlineStr">
        <is>
          <t>130,00</t>
        </is>
      </c>
      <c r="AC434" t="inlineStr">
        <is>
          <t>27,30</t>
        </is>
      </c>
      <c r="AD434" t="inlineStr">
        <is>
          <t>6,76</t>
        </is>
      </c>
      <c r="AE434" t="inlineStr">
        <is>
          <t>164,06</t>
        </is>
      </c>
      <c r="AF434" t="n">
        <v>10</v>
      </c>
      <c r="AG434" t="n">
        <v>10</v>
      </c>
      <c r="AH434" t="inlineStr">
        <is>
          <t>#¿NOMBRE?</t>
        </is>
      </c>
      <c r="AI434" t="inlineStr">
        <is>
          <t>6,5</t>
        </is>
      </c>
      <c r="AJ434" t="n">
        <v>0</v>
      </c>
      <c r="AK434" t="inlineStr">
        <is>
          <t>4,5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n">
        <v>81</v>
      </c>
      <c r="B438" t="inlineStr">
        <is>
          <t>àFeito S. Coop. Galega</t>
        </is>
      </c>
      <c r="C438" t="inlineStr">
        <is>
          <t>Gimena</t>
        </is>
      </c>
      <c r="D438" t="inlineStr">
        <is>
          <t>àFeito S. Coop. Galega</t>
        </is>
      </c>
      <c r="E438" t="inlineStr">
        <is>
          <t>F16798050</t>
        </is>
      </c>
      <c r="F438" t="inlineStr">
        <is>
          <t>Lg Tolda 26, Bj, 15635, Bemantes, Miño, A Coruña</t>
        </is>
      </c>
      <c r="G438" t="n">
        <v>15635</v>
      </c>
      <c r="H438" t="inlineStr">
        <is>
          <t>Bemantes, Miño</t>
        </is>
      </c>
      <c r="I438" t="n">
        <v>1</v>
      </c>
      <c r="J438" t="n">
        <v>0</v>
      </c>
      <c r="K438" t="inlineStr">
        <is>
          <t>afeitonorural@gmail.com</t>
        </is>
      </c>
      <c r="L438">
        <f>+34690112438</f>
        <v/>
      </c>
      <c r="M438" t="n">
        <v>0</v>
      </c>
      <c r="N438" t="n">
        <v>10</v>
      </c>
      <c r="O438" t="n">
        <v>10</v>
      </c>
      <c r="P438" t="n">
        <v>0</v>
      </c>
      <c r="Q438" t="n">
        <v>0</v>
      </c>
      <c r="R438" t="n">
        <v>0</v>
      </c>
      <c r="S438" t="n">
        <v>0</v>
      </c>
      <c r="T438" t="b">
        <v>0</v>
      </c>
      <c r="U438" s="1" t="n">
        <v>44595.44733796296</v>
      </c>
      <c r="V438" t="inlineStr">
        <is>
          <t>0jpn69y9bmif1m04n0jpn69zntotxt5y</t>
        </is>
      </c>
      <c r="W438" t="inlineStr">
        <is>
          <t>https://docs.google.com/open?id=1CmrVX6MIdAAn8S5ffqaaXU93mt8CYymYDyLVizH1ozo</t>
        </is>
      </c>
      <c r="X438" t="inlineStr">
        <is>
          <t>65,00</t>
        </is>
      </c>
      <c r="Y438" t="n">
        <v>65</v>
      </c>
      <c r="Z438" t="n">
        <v>0</v>
      </c>
      <c r="AA438" t="n">
        <v>0</v>
      </c>
      <c r="AB438" t="inlineStr">
        <is>
          <t>130,00</t>
        </is>
      </c>
      <c r="AC438" t="inlineStr">
        <is>
          <t>27,30</t>
        </is>
      </c>
      <c r="AD438" t="inlineStr">
        <is>
          <t>0,00</t>
        </is>
      </c>
      <c r="AE438" t="inlineStr">
        <is>
          <t>157,30</t>
        </is>
      </c>
      <c r="AF438" t="n">
        <v>10</v>
      </c>
      <c r="AG438" t="n">
        <v>10</v>
      </c>
      <c r="AH438" t="inlineStr">
        <is>
          <t>#¿NOMBRE?</t>
        </is>
      </c>
      <c r="AI438" t="inlineStr">
        <is>
          <t>6,5</t>
        </is>
      </c>
      <c r="AJ438" t="n">
        <v>0</v>
      </c>
      <c r="AK438" t="inlineStr">
        <is>
          <t>4,5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t="n">
        <v>82</v>
      </c>
      <c r="B442" t="inlineStr">
        <is>
          <t>Sensat</t>
        </is>
      </c>
      <c r="C442" t="inlineStr">
        <is>
          <t>Patricia Payá</t>
        </is>
      </c>
      <c r="D442" t="inlineStr">
        <is>
          <t>Patricia Payá Piqueras</t>
        </is>
      </c>
      <c r="E442" t="inlineStr">
        <is>
          <t>45633882-L</t>
        </is>
      </c>
      <c r="F442" t="inlineStr">
        <is>
          <t>Calle Serreria, 34 bajo</t>
        </is>
      </c>
      <c r="G442" t="n">
        <v>46011</v>
      </c>
      <c r="H442" t="inlineStr">
        <is>
          <t>Valencia</t>
        </is>
      </c>
      <c r="I442" t="n">
        <v>1</v>
      </c>
      <c r="J442" t="n">
        <v>0</v>
      </c>
      <c r="K442" t="inlineStr">
        <is>
          <t>info@sensateco.com</t>
        </is>
      </c>
      <c r="L442">
        <f>+34647667060</f>
        <v/>
      </c>
      <c r="M442" t="n">
        <v>1</v>
      </c>
      <c r="N442" t="n">
        <v>10</v>
      </c>
      <c r="O442" t="n">
        <v>10</v>
      </c>
      <c r="P442" t="n">
        <v>0</v>
      </c>
      <c r="Q442" t="n">
        <v>0</v>
      </c>
      <c r="R442" t="n">
        <v>0</v>
      </c>
      <c r="S442" t="n">
        <v>0</v>
      </c>
      <c r="T442" t="b">
        <v>0</v>
      </c>
      <c r="U442" s="1" t="n">
        <v>44595.71828703704</v>
      </c>
      <c r="V442" t="inlineStr">
        <is>
          <t>vgq64gyq91kv0vgq64ob1hdugxo0vokh</t>
        </is>
      </c>
      <c r="W442" t="inlineStr">
        <is>
          <t>https://docs.google.com/open?id=1iSPMdr7SYu0pAL_4dfQwpqUWAleJxSkEG2urM8Ok6f4</t>
        </is>
      </c>
      <c r="X442" t="inlineStr">
        <is>
          <t>65,00</t>
        </is>
      </c>
      <c r="Y442" t="n">
        <v>65</v>
      </c>
      <c r="Z442" t="n">
        <v>0</v>
      </c>
      <c r="AA442" t="n">
        <v>0</v>
      </c>
      <c r="AB442" t="inlineStr">
        <is>
          <t>130,00</t>
        </is>
      </c>
      <c r="AC442" t="inlineStr">
        <is>
          <t>27,30</t>
        </is>
      </c>
      <c r="AD442" t="inlineStr">
        <is>
          <t>6,76</t>
        </is>
      </c>
      <c r="AE442" t="inlineStr">
        <is>
          <t>164,06</t>
        </is>
      </c>
      <c r="AF442" t="n">
        <v>10</v>
      </c>
      <c r="AG442" t="n">
        <v>10</v>
      </c>
      <c r="AH442" t="inlineStr">
        <is>
          <t>#¿NOMBRE?</t>
        </is>
      </c>
      <c r="AI442" t="inlineStr">
        <is>
          <t>6,5</t>
        </is>
      </c>
      <c r="AJ442" t="n">
        <v>0</v>
      </c>
      <c r="AK442" t="inlineStr">
        <is>
          <t>4,5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t="n">
        <v>83</v>
      </c>
      <c r="B446" t="inlineStr">
        <is>
          <t>Aragar tu espacio ecológico</t>
        </is>
      </c>
      <c r="C446" t="inlineStr">
        <is>
          <t>Clara</t>
        </is>
      </c>
      <c r="D446" t="inlineStr">
        <is>
          <t>Clara María García Tajuelo</t>
        </is>
      </c>
      <c r="E446" t="inlineStr">
        <is>
          <t>50092474 -S</t>
        </is>
      </c>
      <c r="F446" t="inlineStr">
        <is>
          <t>Pº de Extramadura 13</t>
        </is>
      </c>
      <c r="G446" t="n">
        <v>28011</v>
      </c>
      <c r="H446" t="inlineStr">
        <is>
          <t>Madrid</t>
        </is>
      </c>
      <c r="I446" t="n">
        <v>1</v>
      </c>
      <c r="J446" t="n">
        <v>0</v>
      </c>
      <c r="K446" t="inlineStr">
        <is>
          <t>compras@ecologicosaragar.es</t>
        </is>
      </c>
      <c r="L446">
        <f>+34640785867</f>
        <v/>
      </c>
      <c r="M446" t="n">
        <v>1</v>
      </c>
      <c r="N446" t="n">
        <v>11</v>
      </c>
      <c r="O446" t="n">
        <v>11</v>
      </c>
      <c r="P446" t="n">
        <v>6</v>
      </c>
      <c r="Q446" t="n">
        <v>0</v>
      </c>
      <c r="R446" t="inlineStr">
        <is>
          <t>Cuatrimestral (25+1)</t>
        </is>
      </c>
      <c r="S446" t="inlineStr">
        <is>
          <t>SectorEco (central)</t>
        </is>
      </c>
      <c r="T446" t="b">
        <v>1</v>
      </c>
      <c r="U446" s="1" t="n">
        <v>44599.65098379629</v>
      </c>
      <c r="V446" t="inlineStr">
        <is>
          <t>0jgz1fai8c70fyeqn2ap40jgz1frh0aa</t>
        </is>
      </c>
      <c r="W446" t="inlineStr">
        <is>
          <t>https://docs.google.com/open?id=1nHow-T7zazAzOWC6F-yj7rc9T2jT8M_fdAI0zEvCfCM</t>
        </is>
      </c>
      <c r="X446" t="inlineStr">
        <is>
          <t>76,01</t>
        </is>
      </c>
      <c r="Y446" t="inlineStr">
        <is>
          <t>76,01</t>
        </is>
      </c>
      <c r="Z446" t="inlineStr">
        <is>
          <t>41,46</t>
        </is>
      </c>
      <c r="AA446" t="n">
        <v>0</v>
      </c>
      <c r="AB446" t="inlineStr">
        <is>
          <t>193,48</t>
        </is>
      </c>
      <c r="AC446" t="inlineStr">
        <is>
          <t>40,63</t>
        </is>
      </c>
      <c r="AD446" t="inlineStr">
        <is>
          <t>10,06</t>
        </is>
      </c>
      <c r="AE446" t="inlineStr">
        <is>
          <t>244,17</t>
        </is>
      </c>
      <c r="AF446" t="n">
        <v>11</v>
      </c>
      <c r="AG446" t="n">
        <v>11</v>
      </c>
      <c r="AH446" t="inlineStr">
        <is>
          <t>#¿NOMBRE?</t>
        </is>
      </c>
      <c r="AI446" t="inlineStr">
        <is>
          <t>6,91</t>
        </is>
      </c>
      <c r="AJ446" t="inlineStr">
        <is>
          <t>ES86 2100 2219 5502 0082 5928</t>
        </is>
      </c>
      <c r="AK446" t="inlineStr">
        <is>
          <t>4,5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t="n">
        <v>85</v>
      </c>
      <c r="B450" t="inlineStr">
        <is>
          <t>Asociación Cultural Altrantrán (El Rincón Lento)</t>
        </is>
      </c>
      <c r="C450" t="inlineStr">
        <is>
          <t>David</t>
        </is>
      </c>
      <c r="D450" t="inlineStr">
        <is>
          <t>Asociación Cultural Altrantrán (El Rincón Lento)</t>
        </is>
      </c>
      <c r="E450" t="inlineStr">
        <is>
          <t>G19224153</t>
        </is>
      </c>
      <c r="F450" t="inlineStr">
        <is>
          <t>C/ Marqués de Santillana, 13</t>
        </is>
      </c>
      <c r="G450" t="n">
        <v>19002</v>
      </c>
      <c r="H450" t="inlineStr">
        <is>
          <t>Guadalajara</t>
        </is>
      </c>
      <c r="I450" t="n">
        <v>1</v>
      </c>
      <c r="J450" t="n">
        <v>0</v>
      </c>
      <c r="K450" t="inlineStr">
        <is>
          <t>elrinconlento@gmail.com</t>
        </is>
      </c>
      <c r="L450">
        <f>+34684239397</f>
        <v/>
      </c>
      <c r="M450" t="n">
        <v>0</v>
      </c>
      <c r="N450" t="n">
        <v>20</v>
      </c>
      <c r="O450" t="n">
        <v>20</v>
      </c>
      <c r="P450" t="n">
        <v>0</v>
      </c>
      <c r="Q450" t="n">
        <v>0</v>
      </c>
      <c r="R450" t="n">
        <v>0</v>
      </c>
      <c r="S450" t="n">
        <v>0</v>
      </c>
      <c r="T450" t="b">
        <v>0</v>
      </c>
      <c r="U450" t="inlineStr">
        <is>
          <t>15/02/2022</t>
        </is>
      </c>
      <c r="V450" t="inlineStr">
        <is>
          <t>mhg6z1hypqfjc2amhg4q9sphetdhkpwf</t>
        </is>
      </c>
      <c r="W450" t="inlineStr">
        <is>
          <t>https://docs.google.com/open?id=1AeFN3rQSustGbOJSiMZm4rmtNjJEWhhrHsYlGnv8OTA</t>
        </is>
      </c>
      <c r="X450" t="inlineStr">
        <is>
          <t>130,00</t>
        </is>
      </c>
      <c r="Y450" t="n">
        <v>130</v>
      </c>
      <c r="Z450" t="n">
        <v>0</v>
      </c>
      <c r="AA450" t="n">
        <v>0</v>
      </c>
      <c r="AB450" t="inlineStr">
        <is>
          <t>260,00</t>
        </is>
      </c>
      <c r="AC450" t="inlineStr">
        <is>
          <t>54,60</t>
        </is>
      </c>
      <c r="AD450" t="inlineStr">
        <is>
          <t>0,00</t>
        </is>
      </c>
      <c r="AE450" t="inlineStr">
        <is>
          <t>314,60</t>
        </is>
      </c>
      <c r="AF450" t="n">
        <v>20</v>
      </c>
      <c r="AG450" t="n">
        <v>20</v>
      </c>
      <c r="AH450" t="inlineStr">
        <is>
          <t>#¿NOMBRE?</t>
        </is>
      </c>
      <c r="AI450" t="inlineStr">
        <is>
          <t>6,5</t>
        </is>
      </c>
      <c r="AJ450" t="n">
        <v>0</v>
      </c>
      <c r="AK450" t="inlineStr">
        <is>
          <t>4,5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n">
        <v>86</v>
      </c>
      <c r="B454" t="inlineStr">
        <is>
          <t>Niperos Niperas</t>
        </is>
      </c>
      <c r="C454" t="inlineStr">
        <is>
          <t>Davinia y Carolina</t>
        </is>
      </c>
      <c r="D454" t="inlineStr">
        <is>
          <t>Niperos Niperas SCP</t>
        </is>
      </c>
      <c r="E454" t="inlineStr">
        <is>
          <t>J76355791</t>
        </is>
      </c>
      <c r="F454" t="inlineStr">
        <is>
          <t>C/Princesa Teseida 10 A</t>
        </is>
      </c>
      <c r="G454" t="n">
        <v>35118</v>
      </c>
      <c r="H454" t="inlineStr">
        <is>
          <t>Las Palmas</t>
        </is>
      </c>
      <c r="I454" t="n">
        <v>1</v>
      </c>
      <c r="J454" t="n">
        <v>0</v>
      </c>
      <c r="K454" t="inlineStr">
        <is>
          <t>hola@niperosniperas.es</t>
        </is>
      </c>
      <c r="L454">
        <f>+34622182682</f>
        <v/>
      </c>
      <c r="M454" t="n">
        <v>0</v>
      </c>
      <c r="N454" t="n">
        <v>10</v>
      </c>
      <c r="O454" t="n">
        <v>10</v>
      </c>
      <c r="P454" t="n">
        <v>10</v>
      </c>
      <c r="Q454" t="n">
        <v>0</v>
      </c>
      <c r="R454" t="n">
        <v>0</v>
      </c>
      <c r="S454" t="n">
        <v>0</v>
      </c>
      <c r="T454" t="b">
        <v>0</v>
      </c>
      <c r="U454" s="1" t="n">
        <v>44608.39403935185</v>
      </c>
      <c r="V454" t="inlineStr">
        <is>
          <t>tl24oumj473y7oxw2ogptl24oumzabej</t>
        </is>
      </c>
      <c r="W454" t="inlineStr">
        <is>
          <t>https://docs.google.com/open?id=1Xo9EKBWF0uJGk3Gv8Gkie3TBisynYG1wpwkIdCl9-1U</t>
        </is>
      </c>
      <c r="X454" t="inlineStr">
        <is>
          <t>65,00</t>
        </is>
      </c>
      <c r="Y454" t="n">
        <v>65</v>
      </c>
      <c r="Z454" t="n">
        <v>65</v>
      </c>
      <c r="AA454" t="n">
        <v>0</v>
      </c>
      <c r="AB454" t="inlineStr">
        <is>
          <t>195,00</t>
        </is>
      </c>
      <c r="AC454" t="inlineStr">
        <is>
          <t>40,95</t>
        </is>
      </c>
      <c r="AD454" t="inlineStr">
        <is>
          <t>0,00</t>
        </is>
      </c>
      <c r="AE454" t="inlineStr">
        <is>
          <t>235,95</t>
        </is>
      </c>
      <c r="AF454" t="n">
        <v>11</v>
      </c>
      <c r="AG454" t="n">
        <v>11</v>
      </c>
      <c r="AH454" t="n">
        <v>11</v>
      </c>
      <c r="AI454" t="inlineStr">
        <is>
          <t>6,5</t>
        </is>
      </c>
      <c r="AJ454" t="n">
        <v>0</v>
      </c>
      <c r="AK454" t="inlineStr">
        <is>
          <t>4,5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n">
        <v>87</v>
      </c>
      <c r="B458" t="inlineStr">
        <is>
          <t>L'origen torello</t>
        </is>
      </c>
      <c r="C458" t="inlineStr">
        <is>
          <t>Anna</t>
        </is>
      </c>
      <c r="D458" t="inlineStr">
        <is>
          <t>Anna Pous Escarrà</t>
        </is>
      </c>
      <c r="E458" t="inlineStr">
        <is>
          <t>47791195R</t>
        </is>
      </c>
      <c r="F458" t="inlineStr">
        <is>
          <t>Carrer del pont , 10</t>
        </is>
      </c>
      <c r="G458" t="n">
        <v>8570</v>
      </c>
      <c r="H458" t="inlineStr">
        <is>
          <t>Torelló</t>
        </is>
      </c>
      <c r="I458" t="n">
        <v>1</v>
      </c>
      <c r="J458" t="n">
        <v>0</v>
      </c>
      <c r="K458" t="inlineStr">
        <is>
          <t>lorigen2014@gmail.com</t>
        </is>
      </c>
      <c r="L458">
        <f>+34609113332</f>
        <v/>
      </c>
      <c r="M458" t="n">
        <v>1</v>
      </c>
      <c r="N458" t="n">
        <v>12</v>
      </c>
      <c r="O458" t="n">
        <v>8</v>
      </c>
      <c r="P458" t="n">
        <v>0</v>
      </c>
      <c r="Q458" t="n">
        <v>0</v>
      </c>
      <c r="R458" t="n">
        <v>0</v>
      </c>
      <c r="S458" t="n">
        <v>0</v>
      </c>
      <c r="T458" t="b">
        <v>0</v>
      </c>
      <c r="U458" t="inlineStr">
        <is>
          <t>16/02/2022 10:51:25</t>
        </is>
      </c>
      <c r="V458" t="n">
        <v>0</v>
      </c>
      <c r="W458" t="inlineStr">
        <is>
          <t>https://docs.google.com/open?id=1MzsCGdsdazQROEemevVyciL70MwmUCem9DiR_onExtI</t>
        </is>
      </c>
      <c r="X458" t="inlineStr">
        <is>
          <t>52,00</t>
        </is>
      </c>
      <c r="Y458" t="n">
        <v>78</v>
      </c>
      <c r="Z458" t="n">
        <v>0</v>
      </c>
      <c r="AA458" t="n">
        <v>0</v>
      </c>
      <c r="AB458" t="inlineStr">
        <is>
          <t>130,00</t>
        </is>
      </c>
      <c r="AC458" t="inlineStr">
        <is>
          <t>27,30</t>
        </is>
      </c>
      <c r="AD458" t="inlineStr">
        <is>
          <t>6,76</t>
        </is>
      </c>
      <c r="AE458" t="inlineStr">
        <is>
          <t>164,06</t>
        </is>
      </c>
      <c r="AF458" t="n">
        <v>8</v>
      </c>
      <c r="AG458" t="n">
        <v>12</v>
      </c>
      <c r="AH458" t="inlineStr">
        <is>
          <t>#¿NOMBRE?</t>
        </is>
      </c>
      <c r="AI458" t="inlineStr">
        <is>
          <t>6,5</t>
        </is>
      </c>
      <c r="AJ458" t="n">
        <v>0</v>
      </c>
      <c r="AK458" t="inlineStr">
        <is>
          <t>4,5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t="n">
        <v>88</v>
      </c>
      <c r="B462" t="inlineStr">
        <is>
          <t>La petjada</t>
        </is>
      </c>
      <c r="C462" t="inlineStr">
        <is>
          <t>Sophie</t>
        </is>
      </c>
      <c r="D462" t="inlineStr">
        <is>
          <t>Sophie Bodart</t>
        </is>
      </c>
      <c r="E462" t="inlineStr">
        <is>
          <t>X2232980W</t>
        </is>
      </c>
      <c r="F462" t="inlineStr">
        <is>
          <t>Plaça Salvador Espriu, 6</t>
        </is>
      </c>
      <c r="G462" t="n">
        <v>17002</v>
      </c>
      <c r="H462" t="inlineStr">
        <is>
          <t>Girona</t>
        </is>
      </c>
      <c r="I462" t="n">
        <v>1</v>
      </c>
      <c r="J462" t="n">
        <v>0</v>
      </c>
      <c r="K462" t="inlineStr">
        <is>
          <t>lapetjadaeco@gmail.com</t>
        </is>
      </c>
      <c r="L462" t="n">
        <v>652192005</v>
      </c>
      <c r="M462" t="n">
        <v>1</v>
      </c>
      <c r="N462" t="n">
        <v>25</v>
      </c>
      <c r="O462" t="n">
        <v>15</v>
      </c>
      <c r="P462" t="n">
        <v>0</v>
      </c>
      <c r="Q462" t="n">
        <v>0</v>
      </c>
      <c r="R462" t="inlineStr">
        <is>
          <t>Ninguna</t>
        </is>
      </c>
      <c r="S462" t="n">
        <v>0</v>
      </c>
      <c r="T462" t="b">
        <v>0</v>
      </c>
      <c r="U462" t="inlineStr">
        <is>
          <t>17/02/2022 10:51:25</t>
        </is>
      </c>
      <c r="V462" t="n">
        <v>0</v>
      </c>
      <c r="W462" t="inlineStr">
        <is>
          <t>https://docs.google.com/open?id=1DhJx2jO0k2ZULBSHW5ZzSehUFQW87hQAW7zGrhr6r8I</t>
        </is>
      </c>
      <c r="X462" t="inlineStr">
        <is>
          <t>97,50</t>
        </is>
      </c>
      <c r="Y462" t="inlineStr">
        <is>
          <t>162,5</t>
        </is>
      </c>
      <c r="Z462" t="n">
        <v>0</v>
      </c>
      <c r="AA462" t="n">
        <v>0</v>
      </c>
      <c r="AB462" t="inlineStr">
        <is>
          <t>260,00</t>
        </is>
      </c>
      <c r="AC462" t="inlineStr">
        <is>
          <t>54,60</t>
        </is>
      </c>
      <c r="AD462" t="inlineStr">
        <is>
          <t>13,52</t>
        </is>
      </c>
      <c r="AE462" t="inlineStr">
        <is>
          <t>328,12</t>
        </is>
      </c>
      <c r="AF462" t="n">
        <v>15</v>
      </c>
      <c r="AG462" t="n">
        <v>25</v>
      </c>
      <c r="AH462" t="inlineStr">
        <is>
          <t>#¿NOMBRE?</t>
        </is>
      </c>
      <c r="AI462" t="inlineStr">
        <is>
          <t>6,5</t>
        </is>
      </c>
      <c r="AJ462" t="n">
        <v>0</v>
      </c>
      <c r="AK462" t="inlineStr">
        <is>
          <t>4,5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n">
        <v>89</v>
      </c>
      <c r="B466" t="inlineStr">
        <is>
          <t>Natura productes naturals</t>
        </is>
      </c>
      <c r="C466" t="inlineStr">
        <is>
          <t>Mª TERESA LLACH MONTOLIU</t>
        </is>
      </c>
      <c r="D466" t="inlineStr">
        <is>
          <t>Mª TERESA LLACH MONTOLIU</t>
        </is>
      </c>
      <c r="E466" t="inlineStr">
        <is>
          <t>18970892-D</t>
        </is>
      </c>
      <c r="F466" t="inlineStr">
        <is>
          <t>AVD. REI EN JAUME 14</t>
        </is>
      </c>
      <c r="G466" t="n">
        <v>12001</v>
      </c>
      <c r="H466" t="inlineStr">
        <is>
          <t>Castelló</t>
        </is>
      </c>
      <c r="I466" t="n">
        <v>1</v>
      </c>
      <c r="J466" t="n">
        <v>0</v>
      </c>
      <c r="K466" t="inlineStr">
        <is>
          <t>naturadietetica@hotmail.es</t>
        </is>
      </c>
      <c r="L466" t="n">
        <v>619889502</v>
      </c>
      <c r="M466" t="n">
        <v>1</v>
      </c>
      <c r="N466" t="n">
        <v>22</v>
      </c>
      <c r="O466" t="n">
        <v>22</v>
      </c>
      <c r="P466" t="n">
        <v>0</v>
      </c>
      <c r="Q466" t="n">
        <v>0</v>
      </c>
      <c r="R466" t="inlineStr">
        <is>
          <t>Implantación (20 +2)</t>
        </is>
      </c>
      <c r="S466" t="inlineStr">
        <is>
          <t>SectorEco (central)</t>
        </is>
      </c>
      <c r="T466" t="b">
        <v>1</v>
      </c>
      <c r="U466" t="inlineStr">
        <is>
          <t>21/02/2022 10:51:25</t>
        </is>
      </c>
      <c r="V466" t="n">
        <v>0</v>
      </c>
      <c r="W466" t="inlineStr">
        <is>
          <t>https://docs.google.com/open?id=17Iv4PX_-gTe2M9c7AszvImIQGAidY670RG1Wx3u_O_g</t>
        </is>
      </c>
      <c r="X466" t="inlineStr">
        <is>
          <t>152,02</t>
        </is>
      </c>
      <c r="Y466" t="inlineStr">
        <is>
          <t>152,02</t>
        </is>
      </c>
      <c r="Z466" t="n">
        <v>0</v>
      </c>
      <c r="AA466" t="n">
        <v>0</v>
      </c>
      <c r="AB466" t="inlineStr">
        <is>
          <t>304,04</t>
        </is>
      </c>
      <c r="AC466" t="inlineStr">
        <is>
          <t>63,85</t>
        </is>
      </c>
      <c r="AD466" t="inlineStr">
        <is>
          <t>15,81</t>
        </is>
      </c>
      <c r="AE466" t="inlineStr">
        <is>
          <t>383,70</t>
        </is>
      </c>
      <c r="AF466" t="n">
        <v>22</v>
      </c>
      <c r="AG466" t="n">
        <v>22</v>
      </c>
      <c r="AH466" t="inlineStr">
        <is>
          <t>#¿NOMBRE?</t>
        </is>
      </c>
      <c r="AI466" t="inlineStr">
        <is>
          <t>6,91</t>
        </is>
      </c>
      <c r="AJ466" t="inlineStr">
        <is>
          <t>Transferencia</t>
        </is>
      </c>
      <c r="AK466" t="inlineStr">
        <is>
          <t>4,5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t="n">
        <v>90</v>
      </c>
      <c r="B470" t="inlineStr">
        <is>
          <t>Spin Food</t>
        </is>
      </c>
      <c r="C470" t="inlineStr">
        <is>
          <t>Jordà</t>
        </is>
      </c>
      <c r="D470" t="inlineStr">
        <is>
          <t>Paño Fruits S.L.</t>
        </is>
      </c>
      <c r="E470" t="inlineStr">
        <is>
          <t>B43465533</t>
        </is>
      </c>
      <c r="F470" t="inlineStr">
        <is>
          <t>Avd. de montblanc 28</t>
        </is>
      </c>
      <c r="G470" t="n">
        <v>43460</v>
      </c>
      <c r="H470" t="inlineStr">
        <is>
          <t>Alcove. Tarragona</t>
        </is>
      </c>
      <c r="I470" t="n">
        <v>1</v>
      </c>
      <c r="J470" t="n">
        <v>0</v>
      </c>
      <c r="K470" t="inlineStr">
        <is>
          <t>jorda@spinfood.es</t>
        </is>
      </c>
      <c r="L470">
        <f>+34640106471</f>
        <v/>
      </c>
      <c r="M470" t="n">
        <v>0</v>
      </c>
      <c r="N470" t="n">
        <v>11</v>
      </c>
      <c r="O470" t="n">
        <v>11</v>
      </c>
      <c r="P470" t="n">
        <v>0</v>
      </c>
      <c r="Q470" t="n">
        <v>0</v>
      </c>
      <c r="R470" t="inlineStr">
        <is>
          <t>Implantación (20 +2)</t>
        </is>
      </c>
      <c r="S470" t="inlineStr">
        <is>
          <t>Carol. SectorEco</t>
        </is>
      </c>
      <c r="T470" t="b">
        <v>1</v>
      </c>
      <c r="U470" s="1" t="n">
        <v>44615.60208333333</v>
      </c>
      <c r="V470" t="inlineStr">
        <is>
          <t>xyuyt2zj256u8q28o1kdxyu1ogqbzvpj</t>
        </is>
      </c>
      <c r="W470" t="inlineStr">
        <is>
          <t>https://docs.google.com/open?id=1AFDC9OndRGHBQw2g4LQ-3LCa8dfofyqKlGEGT4jm2Rc</t>
        </is>
      </c>
      <c r="X470" t="inlineStr">
        <is>
          <t>76,01</t>
        </is>
      </c>
      <c r="Y470" t="inlineStr">
        <is>
          <t>76,01</t>
        </is>
      </c>
      <c r="Z470" t="n">
        <v>0</v>
      </c>
      <c r="AA470" t="n">
        <v>0</v>
      </c>
      <c r="AB470" t="inlineStr">
        <is>
          <t>152,02</t>
        </is>
      </c>
      <c r="AC470" t="inlineStr">
        <is>
          <t>31,92</t>
        </is>
      </c>
      <c r="AD470" t="inlineStr">
        <is>
          <t>0,00</t>
        </is>
      </c>
      <c r="AE470" t="inlineStr">
        <is>
          <t>183,94</t>
        </is>
      </c>
      <c r="AF470" t="n">
        <v>11</v>
      </c>
      <c r="AG470" t="n">
        <v>11</v>
      </c>
      <c r="AH470" t="inlineStr">
        <is>
          <t>#¿NOMBRE?</t>
        </is>
      </c>
      <c r="AI470" t="inlineStr">
        <is>
          <t>6,91</t>
        </is>
      </c>
      <c r="AJ470" t="inlineStr">
        <is>
          <t>Transferencia</t>
        </is>
      </c>
      <c r="AK470" t="inlineStr">
        <is>
          <t>4,5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t="n">
        <v>91</v>
      </c>
      <c r="B474" t="inlineStr">
        <is>
          <t>Herboristería Santé</t>
        </is>
      </c>
      <c r="C474" t="inlineStr">
        <is>
          <t>Xaquín</t>
        </is>
      </c>
      <c r="D474" t="inlineStr">
        <is>
          <t>Joaquín Domínguez Lorenzo</t>
        </is>
      </c>
      <c r="E474" t="inlineStr">
        <is>
          <t>36069470L</t>
        </is>
      </c>
      <c r="F474" t="inlineStr">
        <is>
          <t>C/ Sanjurjo Badía, 131</t>
        </is>
      </c>
      <c r="G474" t="n">
        <v>36207</v>
      </c>
      <c r="H474" t="inlineStr">
        <is>
          <t>Vigo. Pontevedra</t>
        </is>
      </c>
      <c r="I474" t="n">
        <v>1</v>
      </c>
      <c r="J474" t="n">
        <v>0</v>
      </c>
      <c r="K474" t="inlineStr">
        <is>
          <t>herbosantevigo@gmail.com</t>
        </is>
      </c>
      <c r="L474">
        <f>+34986379202</f>
        <v/>
      </c>
      <c r="M474" t="n">
        <v>1</v>
      </c>
      <c r="N474" t="n">
        <v>8</v>
      </c>
      <c r="O474" t="n">
        <v>2</v>
      </c>
      <c r="P474" t="n">
        <v>0</v>
      </c>
      <c r="Q474" t="n">
        <v>0</v>
      </c>
      <c r="R474" t="inlineStr">
        <is>
          <t>Implantación (10+portes)</t>
        </is>
      </c>
      <c r="S474" t="inlineStr">
        <is>
          <t>SectorEco</t>
        </is>
      </c>
      <c r="T474" t="b">
        <v>1</v>
      </c>
      <c r="U474" s="1" t="n">
        <v>44615.60761574074</v>
      </c>
      <c r="V474" t="inlineStr">
        <is>
          <t>v0mswecw3luse3rysgv0lfdpnoenmy7p</t>
        </is>
      </c>
      <c r="W474" t="inlineStr">
        <is>
          <t>https://docs.google.com/open?id=1o1rGqIwISs0K0y5PjIjnz1x2ZTpzGjYgcu0uG57q0Z8</t>
        </is>
      </c>
      <c r="X474" t="inlineStr">
        <is>
          <t>13,82</t>
        </is>
      </c>
      <c r="Y474" t="inlineStr">
        <is>
          <t>55,28</t>
        </is>
      </c>
      <c r="Z474" t="n">
        <v>0</v>
      </c>
      <c r="AA474" t="n">
        <v>0</v>
      </c>
      <c r="AB474" t="inlineStr">
        <is>
          <t>69,10</t>
        </is>
      </c>
      <c r="AC474" t="inlineStr">
        <is>
          <t>14,51</t>
        </is>
      </c>
      <c r="AD474" t="inlineStr">
        <is>
          <t>3,59</t>
        </is>
      </c>
      <c r="AE474" t="inlineStr">
        <is>
          <t>87,20</t>
        </is>
      </c>
      <c r="AF474" t="n">
        <v>2</v>
      </c>
      <c r="AG474" t="n">
        <v>8</v>
      </c>
      <c r="AH474" t="inlineStr">
        <is>
          <t>#¿NOMBRE?</t>
        </is>
      </c>
      <c r="AI474" t="inlineStr">
        <is>
          <t>6,91</t>
        </is>
      </c>
      <c r="AJ474" t="inlineStr">
        <is>
          <t>transferencia</t>
        </is>
      </c>
      <c r="AK474" t="inlineStr">
        <is>
          <t>4,5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t="n">
        <v>92</v>
      </c>
      <c r="B478" t="inlineStr">
        <is>
          <t>Sempervirens</t>
        </is>
      </c>
      <c r="C478" t="inlineStr">
        <is>
          <t>Sara</t>
        </is>
      </c>
      <c r="D478" t="inlineStr">
        <is>
          <t>Sara Brunet Garrido</t>
        </is>
      </c>
      <c r="E478" t="inlineStr">
        <is>
          <t>74735863P</t>
        </is>
      </c>
      <c r="F478" t="inlineStr">
        <is>
          <t>crta. de Palamós, 68 - 17462 Bordils, Girona</t>
        </is>
      </c>
      <c r="G478" t="n">
        <v>17462</v>
      </c>
      <c r="H478" t="inlineStr">
        <is>
          <t>Bordils</t>
        </is>
      </c>
      <c r="I478" t="n">
        <v>1</v>
      </c>
      <c r="J478" t="n">
        <v>0</v>
      </c>
      <c r="K478" t="inlineStr">
        <is>
          <t>sempervirensshop@gmail.com</t>
        </is>
      </c>
      <c r="L478">
        <f>+34686079498</f>
        <v/>
      </c>
      <c r="M478" t="n">
        <v>1</v>
      </c>
      <c r="N478" t="n">
        <v>7</v>
      </c>
      <c r="O478" t="n">
        <v>6</v>
      </c>
      <c r="P478" t="n">
        <v>7</v>
      </c>
      <c r="Q478" t="n">
        <v>0</v>
      </c>
      <c r="R478" t="n">
        <v>0</v>
      </c>
      <c r="S478" t="n">
        <v>0</v>
      </c>
      <c r="T478" t="b">
        <v>0</v>
      </c>
      <c r="U478" s="1" t="n">
        <v>44613.40636574074</v>
      </c>
      <c r="V478" t="n">
        <v>0</v>
      </c>
      <c r="W478" t="inlineStr">
        <is>
          <t>https://docs.google.com/open?id=13n8v5cnpT7FQ5d8HPn12PD9VgR10HH1U4xHHuY7IvgQ</t>
        </is>
      </c>
      <c r="X478" t="inlineStr">
        <is>
          <t>39,00</t>
        </is>
      </c>
      <c r="Y478" t="inlineStr">
        <is>
          <t>45,5</t>
        </is>
      </c>
      <c r="Z478" t="inlineStr">
        <is>
          <t>45,5</t>
        </is>
      </c>
      <c r="AA478" t="n">
        <v>0</v>
      </c>
      <c r="AB478" t="inlineStr">
        <is>
          <t>130,00</t>
        </is>
      </c>
      <c r="AC478" t="inlineStr">
        <is>
          <t>27,30</t>
        </is>
      </c>
      <c r="AD478" t="inlineStr">
        <is>
          <t>6,76</t>
        </is>
      </c>
      <c r="AE478" t="inlineStr">
        <is>
          <t>164,06</t>
        </is>
      </c>
      <c r="AF478" t="n">
        <v>6</v>
      </c>
      <c r="AG478" t="n">
        <v>7</v>
      </c>
      <c r="AH478" t="inlineStr">
        <is>
          <t>#¿NOMBRE?</t>
        </is>
      </c>
      <c r="AI478" t="inlineStr">
        <is>
          <t>6,5</t>
        </is>
      </c>
      <c r="AJ478" t="n">
        <v>0</v>
      </c>
      <c r="AK478" t="inlineStr">
        <is>
          <t>4,5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t="n">
        <v>93</v>
      </c>
      <c r="B482" t="inlineStr">
        <is>
          <t>Linverd Market</t>
        </is>
      </c>
      <c r="C482" t="inlineStr">
        <is>
          <t>Linverd Market</t>
        </is>
      </c>
      <c r="D482" t="inlineStr">
        <is>
          <t>Linverd Market SL</t>
        </is>
      </c>
      <c r="E482" t="inlineStr">
        <is>
          <t>B02733574</t>
        </is>
      </c>
      <c r="F482" t="inlineStr">
        <is>
          <t>Calle provenza 242</t>
        </is>
      </c>
      <c r="G482" t="n">
        <v>8008</v>
      </c>
      <c r="H482" t="inlineStr">
        <is>
          <t>Barcelona</t>
        </is>
      </c>
      <c r="I482" t="n">
        <v>1</v>
      </c>
      <c r="J482" t="n">
        <v>0</v>
      </c>
      <c r="K482" t="inlineStr">
        <is>
          <t>linverdsupermercat@gmail.com</t>
        </is>
      </c>
      <c r="L482" t="n">
        <v>0</v>
      </c>
      <c r="M482" t="n">
        <v>0</v>
      </c>
      <c r="N482" t="n">
        <v>20</v>
      </c>
      <c r="O482" t="n">
        <v>5</v>
      </c>
      <c r="P482" t="n">
        <v>0</v>
      </c>
      <c r="Q482" t="n">
        <v>0</v>
      </c>
      <c r="R482" t="inlineStr">
        <is>
          <t>Ninguna</t>
        </is>
      </c>
      <c r="S482" t="n">
        <v>0</v>
      </c>
      <c r="T482" t="b">
        <v>0</v>
      </c>
      <c r="U482" t="inlineStr">
        <is>
          <t>28/02/2022 9:45:10</t>
        </is>
      </c>
      <c r="V482" t="n">
        <v>0</v>
      </c>
      <c r="W482" t="inlineStr">
        <is>
          <t>https://docs.google.com/open?id=156LoT2LNjVASRXh5LAKbqS-TbUa2qmrZj8No_CnJT44</t>
        </is>
      </c>
      <c r="X482" t="inlineStr">
        <is>
          <t>32,50</t>
        </is>
      </c>
      <c r="Y482" t="n">
        <v>130</v>
      </c>
      <c r="Z482" t="n">
        <v>0</v>
      </c>
      <c r="AA482" t="n">
        <v>0</v>
      </c>
      <c r="AB482" t="inlineStr">
        <is>
          <t>162,50</t>
        </is>
      </c>
      <c r="AC482" t="inlineStr">
        <is>
          <t>34,13</t>
        </is>
      </c>
      <c r="AD482" t="inlineStr">
        <is>
          <t>0,00</t>
        </is>
      </c>
      <c r="AE482" t="inlineStr">
        <is>
          <t>196,63</t>
        </is>
      </c>
      <c r="AF482" t="n">
        <v>5</v>
      </c>
      <c r="AG482" t="n">
        <v>20</v>
      </c>
      <c r="AH482" t="inlineStr">
        <is>
          <t>#¿NOMBRE?</t>
        </is>
      </c>
      <c r="AI482" t="inlineStr">
        <is>
          <t>6,5</t>
        </is>
      </c>
      <c r="AJ482" t="n">
        <v>0</v>
      </c>
      <c r="AK482" t="inlineStr">
        <is>
          <t>4,5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t="n">
        <v>95</v>
      </c>
      <c r="B486" t="inlineStr">
        <is>
          <t>estanc cal perdet</t>
        </is>
      </c>
      <c r="C486" t="inlineStr">
        <is>
          <t>Mireia</t>
        </is>
      </c>
      <c r="D486" t="inlineStr">
        <is>
          <t>Mireia torres martínez</t>
        </is>
      </c>
      <c r="E486" t="inlineStr">
        <is>
          <t>45468183n</t>
        </is>
      </c>
      <c r="F486" t="inlineStr">
        <is>
          <t>plaça Major 1</t>
        </is>
      </c>
      <c r="G486" t="n">
        <v>8233</v>
      </c>
      <c r="H486" t="inlineStr">
        <is>
          <t>VACARISSES</t>
        </is>
      </c>
      <c r="I486" t="n">
        <v>1</v>
      </c>
      <c r="J486" t="n">
        <v>0</v>
      </c>
      <c r="K486" t="inlineStr">
        <is>
          <t>MIREIATORRES_MARTINEZ@HOTMAIL.COM</t>
        </is>
      </c>
      <c r="L486">
        <f>+34647634020</f>
        <v/>
      </c>
      <c r="M486" t="n">
        <v>1</v>
      </c>
      <c r="N486" t="n">
        <v>10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  <c r="T486" t="b">
        <v>0</v>
      </c>
      <c r="U486" s="1" t="n">
        <v>44624.46296296296</v>
      </c>
      <c r="V486" t="n">
        <v>0</v>
      </c>
      <c r="W486" t="inlineStr">
        <is>
          <t>https://docs.google.com/open?id=1sPgd805W95dIxWyJPSBsBWtfsTcYjgaOOUI47GrOlsY</t>
        </is>
      </c>
      <c r="X486" t="inlineStr">
        <is>
          <t>32,50</t>
        </is>
      </c>
      <c r="Y486" t="n">
        <v>65</v>
      </c>
      <c r="Z486" t="n">
        <v>0</v>
      </c>
      <c r="AA486" t="n">
        <v>0</v>
      </c>
      <c r="AB486" t="inlineStr">
        <is>
          <t>97,50</t>
        </is>
      </c>
      <c r="AC486" t="inlineStr">
        <is>
          <t>20,48</t>
        </is>
      </c>
      <c r="AD486" t="inlineStr">
        <is>
          <t>5,07</t>
        </is>
      </c>
      <c r="AE486" t="inlineStr">
        <is>
          <t>123,05</t>
        </is>
      </c>
      <c r="AF486" t="n">
        <v>5</v>
      </c>
      <c r="AG486" t="n">
        <v>10</v>
      </c>
      <c r="AH486" t="inlineStr">
        <is>
          <t>#¿NOMBRE?</t>
        </is>
      </c>
      <c r="AI486" t="inlineStr">
        <is>
          <t>6,5</t>
        </is>
      </c>
      <c r="AJ486" t="n">
        <v>0</v>
      </c>
      <c r="AK486" t="inlineStr">
        <is>
          <t>4,5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n">
        <v>96</v>
      </c>
      <c r="B490" t="inlineStr">
        <is>
          <t>Buva Concept</t>
        </is>
      </c>
      <c r="C490" t="inlineStr">
        <is>
          <t>Ainhoa</t>
        </is>
      </c>
      <c r="D490" t="inlineStr">
        <is>
          <t>Ainhoa Romero Bujo</t>
        </is>
      </c>
      <c r="E490" t="inlineStr">
        <is>
          <t>71346051M</t>
        </is>
      </c>
      <c r="F490" t="inlineStr">
        <is>
          <t>Gutierre de Hevia 8</t>
        </is>
      </c>
      <c r="G490" t="n">
        <v>33310</v>
      </c>
      <c r="H490" t="inlineStr">
        <is>
          <t>Santa Eulalia de Cabranes</t>
        </is>
      </c>
      <c r="I490" t="n">
        <v>1</v>
      </c>
      <c r="J490" t="n">
        <v>0</v>
      </c>
      <c r="K490" t="inlineStr">
        <is>
          <t>buvaconcept@gmail.com</t>
        </is>
      </c>
      <c r="L490">
        <f>+34646150195</f>
        <v/>
      </c>
      <c r="M490" t="n">
        <v>0</v>
      </c>
      <c r="N490" t="n">
        <v>18</v>
      </c>
      <c r="O490" t="n">
        <v>8</v>
      </c>
      <c r="P490" t="n">
        <v>0</v>
      </c>
      <c r="Q490" t="n">
        <v>0</v>
      </c>
      <c r="R490" t="n">
        <v>0</v>
      </c>
      <c r="S490" t="n">
        <v>0</v>
      </c>
      <c r="T490" t="b">
        <v>0</v>
      </c>
      <c r="U490" s="1" t="n">
        <v>44627.17881944445</v>
      </c>
      <c r="V490" t="n">
        <v>0</v>
      </c>
      <c r="W490" t="inlineStr">
        <is>
          <t>https://docs.google.com/open?id=1Wf0uR8LjR3xFhCaxsqqaL8-8Swqtfaoj-V_rD9NCs-g</t>
        </is>
      </c>
      <c r="X490" t="inlineStr">
        <is>
          <t>52,00</t>
        </is>
      </c>
      <c r="Y490" t="n">
        <v>117</v>
      </c>
      <c r="Z490" t="n">
        <v>0</v>
      </c>
      <c r="AA490" t="n">
        <v>0</v>
      </c>
      <c r="AB490" t="inlineStr">
        <is>
          <t>169,00</t>
        </is>
      </c>
      <c r="AC490" t="inlineStr">
        <is>
          <t>35,49</t>
        </is>
      </c>
      <c r="AD490" t="inlineStr">
        <is>
          <t>0,00</t>
        </is>
      </c>
      <c r="AE490" t="inlineStr">
        <is>
          <t>204,49</t>
        </is>
      </c>
      <c r="AF490" t="n">
        <v>8</v>
      </c>
      <c r="AG490" t="n">
        <v>18</v>
      </c>
      <c r="AH490" t="inlineStr">
        <is>
          <t>#¿NOMBRE?</t>
        </is>
      </c>
      <c r="AI490" t="inlineStr">
        <is>
          <t>6,5</t>
        </is>
      </c>
      <c r="AJ490" t="n">
        <v>0</v>
      </c>
      <c r="AK490" t="inlineStr">
        <is>
          <t>4,5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t="n">
        <v>97</v>
      </c>
      <c r="B494" t="inlineStr">
        <is>
          <t>natural&amp;ment</t>
        </is>
      </c>
      <c r="C494" t="inlineStr">
        <is>
          <t>Encarna Villar Cañada</t>
        </is>
      </c>
      <c r="D494" t="inlineStr">
        <is>
          <t>Encarna Villar Cañada</t>
        </is>
      </c>
      <c r="E494" t="inlineStr">
        <is>
          <t>40887172A</t>
        </is>
      </c>
      <c r="F494" t="inlineStr">
        <is>
          <t>Plaza Orvepard 5 bajos</t>
        </is>
      </c>
      <c r="G494" t="n">
        <v>25005</v>
      </c>
      <c r="H494" t="inlineStr">
        <is>
          <t>Lleida</t>
        </is>
      </c>
      <c r="I494" t="n">
        <v>1</v>
      </c>
      <c r="J494" t="n">
        <v>0</v>
      </c>
      <c r="K494" t="inlineStr">
        <is>
          <t>encarnaturalment@gmail.com</t>
        </is>
      </c>
      <c r="L494">
        <f>+34973670076</f>
        <v/>
      </c>
      <c r="M494" t="n">
        <v>1</v>
      </c>
      <c r="N494" t="n">
        <v>10</v>
      </c>
      <c r="O494" t="n">
        <v>10</v>
      </c>
      <c r="P494" t="n">
        <v>0</v>
      </c>
      <c r="Q494" t="n">
        <v>0</v>
      </c>
      <c r="R494" t="n">
        <v>0</v>
      </c>
      <c r="S494" t="n">
        <v>0</v>
      </c>
      <c r="T494" t="b">
        <v>0</v>
      </c>
      <c r="U494" s="1" t="n">
        <v>44629.62482638889</v>
      </c>
      <c r="V494" t="n">
        <v>0</v>
      </c>
      <c r="W494" t="inlineStr">
        <is>
          <t>https://docs.google.com/open?id=1nIbqufzIq31uipi4s9nZJDhJUhF3aofQ1TajwApKppw</t>
        </is>
      </c>
      <c r="X494" t="inlineStr">
        <is>
          <t>65,00</t>
        </is>
      </c>
      <c r="Y494" t="n">
        <v>65</v>
      </c>
      <c r="Z494" t="n">
        <v>0</v>
      </c>
      <c r="AA494" t="n">
        <v>0</v>
      </c>
      <c r="AB494" t="inlineStr">
        <is>
          <t>130,00</t>
        </is>
      </c>
      <c r="AC494" t="inlineStr">
        <is>
          <t>27,30</t>
        </is>
      </c>
      <c r="AD494" t="inlineStr">
        <is>
          <t>6,76</t>
        </is>
      </c>
      <c r="AE494" t="inlineStr">
        <is>
          <t>164,06</t>
        </is>
      </c>
      <c r="AF494" t="n">
        <v>10</v>
      </c>
      <c r="AG494" t="n">
        <v>10</v>
      </c>
      <c r="AH494" t="inlineStr">
        <is>
          <t>#¿NOMBRE?</t>
        </is>
      </c>
      <c r="AI494" t="inlineStr">
        <is>
          <t>6,5</t>
        </is>
      </c>
      <c r="AJ494" t="n">
        <v>0</v>
      </c>
      <c r="AK494" t="inlineStr">
        <is>
          <t>4,5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t="n">
        <v>98</v>
      </c>
      <c r="B498" t="inlineStr">
        <is>
          <t>Herbolario Navarro</t>
        </is>
      </c>
      <c r="C498" t="inlineStr">
        <is>
          <t>Encargada de compras: Sonia</t>
        </is>
      </c>
      <c r="D498" t="inlineStr">
        <is>
          <t>PEPE NAVARRO, SL</t>
        </is>
      </c>
      <c r="E498" t="inlineStr">
        <is>
          <t>B-46432852</t>
        </is>
      </c>
      <c r="F498" t="inlineStr">
        <is>
          <t>C/Partida de la Dama, 25</t>
        </is>
      </c>
      <c r="G498" t="n">
        <v>46470</v>
      </c>
      <c r="H498" t="inlineStr">
        <is>
          <t>Massanassa</t>
        </is>
      </c>
      <c r="I498" t="n">
        <v>0</v>
      </c>
      <c r="J498" t="inlineStr">
        <is>
          <t>ARZOBISPO MAYORAL, 20    46002 VALENCIA.</t>
        </is>
      </c>
      <c r="K498" t="inlineStr">
        <is>
          <t>facturacion.logistica@herbolarionavarro.es</t>
        </is>
      </c>
      <c r="L498">
        <f>+34664644917</f>
        <v/>
      </c>
      <c r="M498" t="n">
        <v>0</v>
      </c>
      <c r="N498" t="n">
        <v>56</v>
      </c>
      <c r="O498" t="n">
        <v>134</v>
      </c>
      <c r="P498" t="n">
        <v>0</v>
      </c>
      <c r="Q498" t="n">
        <v>0</v>
      </c>
      <c r="R498" t="inlineStr">
        <is>
          <t>Ninguna</t>
        </is>
      </c>
      <c r="S498" t="inlineStr">
        <is>
          <t>Las facturas se deben enviar a la siguiente dirección de correo como tarde a los 2 días de la entrega de la mercancía:  facturacion.logistica@herbolarionavarro.es</t>
        </is>
      </c>
      <c r="T498" t="b">
        <v>1</v>
      </c>
      <c r="U498" t="inlineStr">
        <is>
          <t>14/03/2022</t>
        </is>
      </c>
      <c r="V498" t="inlineStr">
        <is>
          <t>k5bcqhsheoohc2zjiyk5bcqj2tgoxhw9</t>
        </is>
      </c>
      <c r="W498" t="inlineStr">
        <is>
          <t>https://docs.google.com/open?id=1upDq4TQNEdix9P-nP0nDYxEwZG_EX7QJXPjuv0F8s-M</t>
        </is>
      </c>
      <c r="X498" t="inlineStr">
        <is>
          <t>727,62</t>
        </is>
      </c>
      <c r="Y498" t="inlineStr">
        <is>
          <t>304,08</t>
        </is>
      </c>
      <c r="Z498" t="n">
        <v>0</v>
      </c>
      <c r="AA498" t="n">
        <v>0</v>
      </c>
      <c r="AB498" t="inlineStr">
        <is>
          <t>1.031,70</t>
        </is>
      </c>
      <c r="AC498" t="inlineStr">
        <is>
          <t>216,66</t>
        </is>
      </c>
      <c r="AD498" t="inlineStr">
        <is>
          <t>0,00</t>
        </is>
      </c>
      <c r="AE498" t="inlineStr">
        <is>
          <t>1248,36</t>
        </is>
      </c>
      <c r="AF498" t="n">
        <v>134</v>
      </c>
      <c r="AG498" t="n">
        <v>56</v>
      </c>
      <c r="AH498" t="inlineStr">
        <is>
          <t>#¿NOMBRE?</t>
        </is>
      </c>
      <c r="AI498" t="inlineStr">
        <is>
          <t>5,43</t>
        </is>
      </c>
      <c r="AJ498" t="inlineStr">
        <is>
          <t>Pendiente de confirmar, su forma de pago es transferencia a los 60 días, pero esto no lo hablaron con Ramón, él les avisó que el primer pago es contado y luego les habló de recibo... pero no se llegó a concretar plazos...</t>
        </is>
      </c>
      <c r="AK498" t="inlineStr">
        <is>
          <t>4,5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t="n">
        <v>99</v>
      </c>
      <c r="B502" t="inlineStr">
        <is>
          <t>Orgánica Palencia (REPOSICIÓN)</t>
        </is>
      </c>
      <c r="C502" t="inlineStr">
        <is>
          <t>Mirian</t>
        </is>
      </c>
      <c r="D502" t="inlineStr">
        <is>
          <t>MIRIAN FRONTELA SERNA</t>
        </is>
      </c>
      <c r="E502" t="inlineStr">
        <is>
          <t>71943552N</t>
        </is>
      </c>
      <c r="F502" t="inlineStr">
        <is>
          <t>CALLE BURGOS 2 PALENCIA</t>
        </is>
      </c>
      <c r="G502" t="n">
        <v>34001</v>
      </c>
      <c r="H502" t="inlineStr">
        <is>
          <t>Burgos</t>
        </is>
      </c>
      <c r="I502" t="n">
        <v>1</v>
      </c>
      <c r="J502" t="n">
        <v>0</v>
      </c>
      <c r="K502" t="inlineStr">
        <is>
          <t>organicapalencia@gmail.com</t>
        </is>
      </c>
      <c r="L502">
        <f>+34606570301</f>
        <v/>
      </c>
      <c r="M502" t="n">
        <v>1</v>
      </c>
      <c r="N502" t="n">
        <v>13</v>
      </c>
      <c r="O502" t="n">
        <v>13</v>
      </c>
      <c r="P502" t="n">
        <v>0</v>
      </c>
      <c r="Q502" t="n">
        <v>0</v>
      </c>
      <c r="R502" t="inlineStr">
        <is>
          <t>Implantación (20 +2)</t>
        </is>
      </c>
      <c r="S502" t="inlineStr">
        <is>
          <t>SE Castilla León</t>
        </is>
      </c>
      <c r="T502" t="b">
        <v>1</v>
      </c>
      <c r="U502" s="1" t="n">
        <v>44631.46966435185</v>
      </c>
      <c r="V502" t="inlineStr">
        <is>
          <t>c7q4c115ilh868l80ewc7q4c178q0apy</t>
        </is>
      </c>
      <c r="W502" t="inlineStr">
        <is>
          <t>https://docs.google.com/open?id=1cJrBMLyp8Y9M5GNR9YBAw1Lz3eDG8YhgaSDcE3zBFNA</t>
        </is>
      </c>
      <c r="X502" t="inlineStr">
        <is>
          <t>89,83</t>
        </is>
      </c>
      <c r="Y502" t="inlineStr">
        <is>
          <t>89,83</t>
        </is>
      </c>
      <c r="Z502" t="n">
        <v>0</v>
      </c>
      <c r="AA502" t="n">
        <v>0</v>
      </c>
      <c r="AB502" t="inlineStr">
        <is>
          <t>179,66</t>
        </is>
      </c>
      <c r="AC502" t="inlineStr">
        <is>
          <t>37,73</t>
        </is>
      </c>
      <c r="AD502" t="inlineStr">
        <is>
          <t>9,34</t>
        </is>
      </c>
      <c r="AE502" t="inlineStr">
        <is>
          <t>226,73</t>
        </is>
      </c>
      <c r="AF502" t="n">
        <v>13</v>
      </c>
      <c r="AG502" t="n">
        <v>13</v>
      </c>
      <c r="AH502" t="inlineStr">
        <is>
          <t>#¿NOMBRE?</t>
        </is>
      </c>
      <c r="AI502" t="inlineStr">
        <is>
          <t>6,91</t>
        </is>
      </c>
      <c r="AJ502" t="inlineStr">
        <is>
          <t>Transfer</t>
        </is>
      </c>
      <c r="AK502" t="inlineStr">
        <is>
          <t>4,5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t="n">
        <v>100</v>
      </c>
      <c r="B506" t="inlineStr">
        <is>
          <t>Anna Moreno Estrada (Naturalment)</t>
        </is>
      </c>
      <c r="C506" t="n">
        <v>0</v>
      </c>
      <c r="D506" t="n">
        <v>0</v>
      </c>
      <c r="E506" t="n">
        <v>0</v>
      </c>
      <c r="F506" t="inlineStr">
        <is>
          <t>Avinguda Unió, 72</t>
        </is>
      </c>
      <c r="G506" t="n">
        <v>8719</v>
      </c>
      <c r="H506" t="inlineStr">
        <is>
          <t>Castellolí</t>
        </is>
      </c>
      <c r="I506" t="n">
        <v>1</v>
      </c>
      <c r="J506" t="n">
        <v>0</v>
      </c>
      <c r="K506" t="inlineStr">
        <is>
          <t>cooperativa.consum.naturalment@gmail.com</t>
        </is>
      </c>
      <c r="L506" t="n">
        <v>626711289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s="2" t="n">
        <v>0</v>
      </c>
      <c r="V506" t="n">
        <v>0</v>
      </c>
      <c r="W506" t="inlineStr">
        <is>
          <t>https://docs.google.com/open?id=1HkvEf0H4yERedspNFoYWZdFt9ZhFt6adQ0losTjQg2U</t>
        </is>
      </c>
      <c r="X506" t="inlineStr">
        <is>
          <t>0,00</t>
        </is>
      </c>
      <c r="Y506" t="n">
        <v>0</v>
      </c>
      <c r="Z506" t="n">
        <v>0</v>
      </c>
      <c r="AA506" t="n">
        <v>0</v>
      </c>
      <c r="AB506" t="inlineStr">
        <is>
          <t>0,00</t>
        </is>
      </c>
      <c r="AC506" t="inlineStr">
        <is>
          <t>0,00</t>
        </is>
      </c>
      <c r="AD506" t="inlineStr">
        <is>
          <t>0,00</t>
        </is>
      </c>
      <c r="AE506" t="inlineStr">
        <is>
          <t>0,00</t>
        </is>
      </c>
      <c r="AF506" t="n">
        <v>0</v>
      </c>
      <c r="AG506" t="n">
        <v>0</v>
      </c>
      <c r="AH506" t="inlineStr">
        <is>
          <t>#¿NOMBRE?</t>
        </is>
      </c>
      <c r="AI506" t="inlineStr">
        <is>
          <t>6,5</t>
        </is>
      </c>
      <c r="AJ506" t="n">
        <v>0</v>
      </c>
      <c r="AK506" t="inlineStr">
        <is>
          <t>4,5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t="n">
        <v>101</v>
      </c>
      <c r="B510" t="inlineStr">
        <is>
          <t>Mind The Trash Consulting Lda</t>
        </is>
      </c>
      <c r="C510" t="inlineStr">
        <is>
          <t>Geral</t>
        </is>
      </c>
      <c r="D510" t="inlineStr">
        <is>
          <t>Mind The Trash Consulting Lda</t>
        </is>
      </c>
      <c r="E510" t="n">
        <v>524487178</v>
      </c>
      <c r="F510" t="inlineStr">
        <is>
          <t>Rua de São Paulo nº254 1ºandar, 1200-430 Lisboa</t>
        </is>
      </c>
      <c r="G510" t="n">
        <v>0</v>
      </c>
      <c r="H510" t="n">
        <v>0</v>
      </c>
      <c r="I510" t="n">
        <v>1</v>
      </c>
      <c r="J510" t="n">
        <v>0</v>
      </c>
      <c r="K510" t="inlineStr">
        <is>
          <t>geral@mindthetrash.pt</t>
        </is>
      </c>
      <c r="L510" t="n">
        <v>351919326196</v>
      </c>
      <c r="M510" t="n">
        <v>0</v>
      </c>
      <c r="N510" t="n">
        <v>180</v>
      </c>
      <c r="O510" t="n">
        <v>40</v>
      </c>
      <c r="P510" t="n">
        <v>0</v>
      </c>
      <c r="Q510" t="n">
        <v>0</v>
      </c>
      <c r="R510" t="n">
        <v>0</v>
      </c>
      <c r="S510" t="n">
        <v>0</v>
      </c>
      <c r="T510" t="b">
        <v>0</v>
      </c>
      <c r="U510" s="1" t="n">
        <v>44868</v>
      </c>
      <c r="V510" t="n">
        <v>0</v>
      </c>
      <c r="W510" t="inlineStr">
        <is>
          <t>https://docs.google.com/open?id=1S_dRsIGq3sO1UH9BWBjY7ZAtuZk4nWsVWANbxR4o3Zs</t>
        </is>
      </c>
      <c r="X510" t="inlineStr">
        <is>
          <t>205,20</t>
        </is>
      </c>
      <c r="Y510" t="inlineStr">
        <is>
          <t>923,4</t>
        </is>
      </c>
      <c r="Z510" t="n">
        <v>0</v>
      </c>
      <c r="AA510" t="n">
        <v>0</v>
      </c>
      <c r="AB510" t="inlineStr">
        <is>
          <t>1.128,60</t>
        </is>
      </c>
      <c r="AC510" t="inlineStr">
        <is>
          <t>237,01</t>
        </is>
      </c>
      <c r="AD510" t="inlineStr">
        <is>
          <t>0,00</t>
        </is>
      </c>
      <c r="AE510" t="inlineStr">
        <is>
          <t>1365,61</t>
        </is>
      </c>
      <c r="AF510" t="n">
        <v>40</v>
      </c>
      <c r="AG510" t="n">
        <v>180</v>
      </c>
      <c r="AH510" t="inlineStr">
        <is>
          <t>#¿NOMBRE?</t>
        </is>
      </c>
      <c r="AI510" t="inlineStr">
        <is>
          <t>5,13</t>
        </is>
      </c>
      <c r="AJ510" t="n">
        <v>0</v>
      </c>
      <c r="AK510" t="inlineStr">
        <is>
          <t>4,5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t="n">
        <v>102</v>
      </c>
      <c r="B514" t="inlineStr">
        <is>
          <t>Ekonomato de Barrundia</t>
        </is>
      </c>
      <c r="C514" t="inlineStr">
        <is>
          <t>Susana</t>
        </is>
      </c>
      <c r="D514" t="inlineStr">
        <is>
          <t>OKT - BARRUNDIAKO KONTSUMITZAILE TALDEA</t>
        </is>
      </c>
      <c r="E514" t="inlineStr">
        <is>
          <t>G- 01466713</t>
        </is>
      </c>
      <c r="F514" t="inlineStr">
        <is>
          <t>Plaza del Ayuntamiento, 1</t>
        </is>
      </c>
      <c r="G514" t="n">
        <v>1206</v>
      </c>
      <c r="H514" t="inlineStr">
        <is>
          <t>Ozaeta</t>
        </is>
      </c>
      <c r="I514" t="n">
        <v>1</v>
      </c>
      <c r="J514" t="n">
        <v>0</v>
      </c>
      <c r="K514" t="inlineStr">
        <is>
          <t>oktekonomatoa@gmail.com</t>
        </is>
      </c>
      <c r="L514">
        <f>+34611434396</f>
        <v/>
      </c>
      <c r="M514" t="n">
        <v>0</v>
      </c>
      <c r="N514" t="n">
        <v>20</v>
      </c>
      <c r="O514" t="n">
        <v>10</v>
      </c>
      <c r="P514" t="n">
        <v>0</v>
      </c>
      <c r="Q514" t="n">
        <v>0</v>
      </c>
      <c r="R514" t="n">
        <v>0</v>
      </c>
      <c r="S514" t="n">
        <v>0</v>
      </c>
      <c r="T514" t="b">
        <v>0</v>
      </c>
      <c r="U514" t="inlineStr">
        <is>
          <t>13/03/2022</t>
        </is>
      </c>
      <c r="V514" t="n">
        <v>0</v>
      </c>
      <c r="W514" t="inlineStr">
        <is>
          <t>https://docs.google.com/open?id=1Q6Lzn_6UjpHow6c3oXShpbMZDLaTvzhL99-6N3UZQ6M</t>
        </is>
      </c>
      <c r="X514" t="inlineStr">
        <is>
          <t>70,00</t>
        </is>
      </c>
      <c r="Y514" t="n">
        <v>140</v>
      </c>
      <c r="Z514" t="n">
        <v>0</v>
      </c>
      <c r="AA514" t="n">
        <v>0</v>
      </c>
      <c r="AB514" t="inlineStr">
        <is>
          <t>210,00</t>
        </is>
      </c>
      <c r="AC514" t="inlineStr">
        <is>
          <t>44,10</t>
        </is>
      </c>
      <c r="AD514" t="inlineStr">
        <is>
          <t>0,00</t>
        </is>
      </c>
      <c r="AE514" t="inlineStr">
        <is>
          <t>254,10</t>
        </is>
      </c>
      <c r="AF514" t="n">
        <v>10</v>
      </c>
      <c r="AG514" t="n">
        <v>20</v>
      </c>
      <c r="AH514" t="inlineStr">
        <is>
          <t>#¿NOMBRE?</t>
        </is>
      </c>
      <c r="AI514" t="n">
        <v>7</v>
      </c>
      <c r="AJ514" t="n">
        <v>0</v>
      </c>
      <c r="AK514" t="inlineStr">
        <is>
          <t>4,5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n">
        <v>100</v>
      </c>
      <c r="B518" t="inlineStr">
        <is>
          <t>De Canela Shop</t>
        </is>
      </c>
      <c r="C518" t="inlineStr">
        <is>
          <t>Cristina</t>
        </is>
      </c>
      <c r="D518" t="inlineStr">
        <is>
          <t>Paloma Ortiz Díaz</t>
        </is>
      </c>
      <c r="E518" t="inlineStr">
        <is>
          <t>24232854P</t>
        </is>
      </c>
      <c r="F518" t="inlineStr">
        <is>
          <t>Calle Cueva de la Mora, 7</t>
        </is>
      </c>
      <c r="G518" t="n">
        <v>28670</v>
      </c>
      <c r="H518" t="inlineStr">
        <is>
          <t>Madrid</t>
        </is>
      </c>
      <c r="I518" t="n">
        <v>1</v>
      </c>
      <c r="J518" t="n">
        <v>0</v>
      </c>
      <c r="K518" t="inlineStr">
        <is>
          <t>hola@decanelashop.com</t>
        </is>
      </c>
      <c r="L518">
        <f>+34681179128</f>
        <v/>
      </c>
      <c r="M518" t="n">
        <v>1</v>
      </c>
      <c r="N518" t="n">
        <v>7</v>
      </c>
      <c r="O518" t="n">
        <v>6</v>
      </c>
      <c r="P518" t="n">
        <v>7</v>
      </c>
      <c r="Q518" t="n">
        <v>0</v>
      </c>
      <c r="R518" t="n">
        <v>0</v>
      </c>
      <c r="S518" t="n">
        <v>0</v>
      </c>
      <c r="T518" t="b">
        <v>0</v>
      </c>
      <c r="U518" s="1" t="n">
        <v>44634.00961805556</v>
      </c>
      <c r="W518" t="inlineStr">
        <is>
          <t>https://docs.google.com/open?id=1u9m5oVxW1RrEHReeey4fGGn6UFN8yIE2YM-S8jHLCH0</t>
        </is>
      </c>
      <c r="X518" t="inlineStr">
        <is>
          <t>39,00</t>
        </is>
      </c>
      <c r="Y518" t="inlineStr">
        <is>
          <t>45,5</t>
        </is>
      </c>
      <c r="Z518" t="inlineStr">
        <is>
          <t>45,5</t>
        </is>
      </c>
      <c r="AA518" t="n">
        <v>0</v>
      </c>
      <c r="AB518" t="inlineStr">
        <is>
          <t>130,00</t>
        </is>
      </c>
      <c r="AC518" t="inlineStr">
        <is>
          <t>27,30</t>
        </is>
      </c>
      <c r="AD518" t="inlineStr">
        <is>
          <t>6,76</t>
        </is>
      </c>
      <c r="AE518" t="inlineStr">
        <is>
          <t>164,06</t>
        </is>
      </c>
      <c r="AF518" t="n">
        <v>6</v>
      </c>
      <c r="AG518" t="n">
        <v>7</v>
      </c>
      <c r="AH518" t="inlineStr">
        <is>
          <t>#¿NOMBRE?</t>
        </is>
      </c>
      <c r="AI518" t="inlineStr">
        <is>
          <t>6,5</t>
        </is>
      </c>
      <c r="AJ518" t="n">
        <v>0</v>
      </c>
      <c r="AK518" t="inlineStr">
        <is>
          <t>4,5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t="n">
        <v>0</v>
      </c>
      <c r="B522" t="inlineStr">
        <is>
          <t>Marcris</t>
        </is>
      </c>
      <c r="C522" t="inlineStr">
        <is>
          <t>Marino</t>
        </is>
      </c>
      <c r="D522" t="inlineStr">
        <is>
          <t>Sánchez García Cristina 00280286L S.L.N.E</t>
        </is>
      </c>
      <c r="E522" t="inlineStr">
        <is>
          <t>B35770528</t>
        </is>
      </c>
      <c r="F522" t="inlineStr">
        <is>
          <t>Calle Aigües, 11</t>
        </is>
      </c>
      <c r="G522" t="n">
        <v>8391</v>
      </c>
      <c r="H522" t="inlineStr">
        <is>
          <t>Tiana</t>
        </is>
      </c>
      <c r="I522" t="n">
        <v>1</v>
      </c>
      <c r="J522" t="n">
        <v>0</v>
      </c>
      <c r="K522" t="inlineStr">
        <is>
          <t>info@marcris.net</t>
        </is>
      </c>
      <c r="L522">
        <f>+34678868735</f>
        <v/>
      </c>
      <c r="M522" t="n">
        <v>0</v>
      </c>
      <c r="N522" t="n">
        <v>240</v>
      </c>
      <c r="O522" t="n">
        <v>240</v>
      </c>
      <c r="P522" t="n">
        <v>240</v>
      </c>
      <c r="Q522" t="n">
        <v>0</v>
      </c>
      <c r="R522" t="n">
        <v>0</v>
      </c>
      <c r="S522" t="n">
        <v>0</v>
      </c>
      <c r="T522" t="b">
        <v>0</v>
      </c>
      <c r="U522" t="inlineStr">
        <is>
          <t>21/03/2021</t>
        </is>
      </c>
      <c r="V522" t="inlineStr">
        <is>
          <t>ram8qy7gofmm5sc43lnxqiram8r11wqj</t>
        </is>
      </c>
      <c r="W522" t="inlineStr">
        <is>
          <t>https://docs.google.com/open?id=1etBHMVYqZP1IRklsSZdhTFGBWiVM94bUM1lHlVLcD4A</t>
        </is>
      </c>
      <c r="X522" t="inlineStr">
        <is>
          <t>1.044,00</t>
        </is>
      </c>
      <c r="Y522" t="n">
        <v>1044</v>
      </c>
      <c r="Z522" t="n">
        <v>1044</v>
      </c>
      <c r="AA522" t="n">
        <v>0</v>
      </c>
      <c r="AB522" t="inlineStr">
        <is>
          <t>3.132,00</t>
        </is>
      </c>
      <c r="AC522" t="inlineStr">
        <is>
          <t>657,72</t>
        </is>
      </c>
      <c r="AD522" t="inlineStr">
        <is>
          <t>0,00</t>
        </is>
      </c>
      <c r="AE522" t="inlineStr">
        <is>
          <t>3789,72</t>
        </is>
      </c>
      <c r="AF522" t="inlineStr">
        <is>
          <t>240+12</t>
        </is>
      </c>
      <c r="AG522" t="inlineStr">
        <is>
          <t>240+12</t>
        </is>
      </c>
      <c r="AH522" t="inlineStr">
        <is>
          <t>240+12</t>
        </is>
      </c>
      <c r="AI522" t="inlineStr">
        <is>
          <t>4,35</t>
        </is>
      </c>
      <c r="AJ522" t="n">
        <v>0</v>
      </c>
      <c r="AK522" t="inlineStr">
        <is>
          <t>4,5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t="n">
        <v>104</v>
      </c>
      <c r="B526" t="inlineStr">
        <is>
          <t>Alma Eko</t>
        </is>
      </c>
      <c r="C526" t="inlineStr">
        <is>
          <t>Roberto</t>
        </is>
      </c>
      <c r="D526" t="inlineStr">
        <is>
          <t>Roberto Mora Pérez</t>
        </is>
      </c>
      <c r="E526" t="inlineStr">
        <is>
          <t>01175558M</t>
        </is>
      </c>
      <c r="F526" t="inlineStr">
        <is>
          <t>Calle Lago Enol 1</t>
        </is>
      </c>
      <c r="G526" t="n">
        <v>28521</v>
      </c>
      <c r="H526" t="inlineStr">
        <is>
          <t>Rivas-Viciamadrid</t>
        </is>
      </c>
      <c r="I526" t="n">
        <v>1</v>
      </c>
      <c r="J526" t="n">
        <v>0</v>
      </c>
      <c r="K526" t="inlineStr">
        <is>
          <t>info.almaeko@gmail.com</t>
        </is>
      </c>
      <c r="L526" t="n">
        <v>620230515</v>
      </c>
      <c r="M526" t="n">
        <v>1</v>
      </c>
      <c r="N526" t="n">
        <v>8</v>
      </c>
      <c r="O526" t="n">
        <v>8</v>
      </c>
      <c r="P526" t="n">
        <v>8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22/03/2022 10:47:02</t>
        </is>
      </c>
      <c r="V526" t="n">
        <v>0</v>
      </c>
      <c r="W526" t="inlineStr">
        <is>
          <t>https://docs.google.com/open?id=1wDzsDjHXZIWKafCpEbxAfhUeRioDWke_s8SZyOKMQBU</t>
        </is>
      </c>
      <c r="X526" t="inlineStr">
        <is>
          <t>52,00</t>
        </is>
      </c>
      <c r="Y526" t="n">
        <v>52</v>
      </c>
      <c r="Z526" t="n">
        <v>52</v>
      </c>
      <c r="AA526" t="n">
        <v>0</v>
      </c>
      <c r="AB526" t="inlineStr">
        <is>
          <t>156,00</t>
        </is>
      </c>
      <c r="AC526" t="inlineStr">
        <is>
          <t>32,76</t>
        </is>
      </c>
      <c r="AD526" t="inlineStr">
        <is>
          <t>8,11</t>
        </is>
      </c>
      <c r="AE526" t="inlineStr">
        <is>
          <t>196,87</t>
        </is>
      </c>
      <c r="AF526" t="n">
        <v>8</v>
      </c>
      <c r="AG526" t="n">
        <v>8</v>
      </c>
      <c r="AH526" t="inlineStr">
        <is>
          <t>#¿NOMBRE?</t>
        </is>
      </c>
      <c r="AI526" t="inlineStr">
        <is>
          <t>6,5</t>
        </is>
      </c>
      <c r="AJ526" t="n">
        <v>0</v>
      </c>
      <c r="AK526" t="inlineStr">
        <is>
          <t>4,5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t="n">
        <v>105</v>
      </c>
      <c r="B530" t="inlineStr">
        <is>
          <t>ALIMENTACIO SANA</t>
        </is>
      </c>
      <c r="C530" t="inlineStr">
        <is>
          <t>Montserrat</t>
        </is>
      </c>
      <c r="D530" t="inlineStr">
        <is>
          <t>Montserrat Vitó Garcia</t>
        </is>
      </c>
      <c r="E530" t="inlineStr">
        <is>
          <t>39150884P</t>
        </is>
      </c>
      <c r="F530" t="inlineStr">
        <is>
          <t>Carrer Doctor Salvà, 27 baixos.</t>
        </is>
      </c>
      <c r="G530" t="n">
        <v>8224</v>
      </c>
      <c r="H530" t="inlineStr">
        <is>
          <t>Terrassa</t>
        </is>
      </c>
      <c r="I530" t="n">
        <v>1</v>
      </c>
      <c r="J530" t="n">
        <v>0</v>
      </c>
      <c r="K530" t="inlineStr">
        <is>
          <t>alimentaciosana@gmail.com</t>
        </is>
      </c>
      <c r="L530">
        <f>+34674236100</f>
        <v/>
      </c>
      <c r="M530" t="n">
        <v>1</v>
      </c>
      <c r="N530" t="n">
        <v>7</v>
      </c>
      <c r="O530" t="n">
        <v>7</v>
      </c>
      <c r="P530" t="n">
        <v>6</v>
      </c>
      <c r="Q530" t="n">
        <v>0</v>
      </c>
      <c r="R530" t="n">
        <v>0</v>
      </c>
      <c r="S530" t="n">
        <v>0</v>
      </c>
      <c r="T530" t="b">
        <v>0</v>
      </c>
      <c r="U530" s="1" t="n">
        <v>44637.71730324074</v>
      </c>
      <c r="W530" t="inlineStr">
        <is>
          <t>https://docs.google.com/open?id=1CdP8Hdkn0YvwbEEmZKrXyd_CwJ67ap46-ElrWHQeRdk</t>
        </is>
      </c>
      <c r="X530" t="inlineStr">
        <is>
          <t>45,50</t>
        </is>
      </c>
      <c r="Y530" t="inlineStr">
        <is>
          <t>45,5</t>
        </is>
      </c>
      <c r="Z530" t="n">
        <v>39</v>
      </c>
      <c r="AA530" t="n">
        <v>0</v>
      </c>
      <c r="AB530" t="inlineStr">
        <is>
          <t>130,00</t>
        </is>
      </c>
      <c r="AC530" t="inlineStr">
        <is>
          <t>27,30</t>
        </is>
      </c>
      <c r="AD530" t="inlineStr">
        <is>
          <t>6,76</t>
        </is>
      </c>
      <c r="AE530" t="inlineStr">
        <is>
          <t>164,06</t>
        </is>
      </c>
      <c r="AF530" t="n">
        <v>7</v>
      </c>
      <c r="AG530" t="n">
        <v>7</v>
      </c>
      <c r="AH530" t="inlineStr">
        <is>
          <t>#¿NOMBRE?</t>
        </is>
      </c>
      <c r="AI530" t="inlineStr">
        <is>
          <t>6,5</t>
        </is>
      </c>
      <c r="AJ530" t="n">
        <v>0</v>
      </c>
      <c r="AK530" t="inlineStr">
        <is>
          <t>4,5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t="n">
        <v>106</v>
      </c>
      <c r="B534" t="inlineStr">
        <is>
          <t>Economato Macabeo</t>
        </is>
      </c>
      <c r="C534" t="inlineStr">
        <is>
          <t>Nuria</t>
        </is>
      </c>
      <c r="D534" t="inlineStr">
        <is>
          <t>EcoMacabeo, S.L.</t>
        </is>
      </c>
      <c r="E534" t="inlineStr">
        <is>
          <t>B86631702</t>
        </is>
      </c>
      <c r="F534" t="inlineStr">
        <is>
          <t>C/ Capellanía, 5</t>
        </is>
      </c>
      <c r="G534" t="n">
        <v>28411</v>
      </c>
      <c r="H534" t="inlineStr">
        <is>
          <t>Moralzarzal</t>
        </is>
      </c>
      <c r="I534" t="n">
        <v>0</v>
      </c>
      <c r="J534" t="inlineStr">
        <is>
          <t>C/ Camino del Berrocal, 4 Local DB. 28400</t>
        </is>
      </c>
      <c r="K534" t="inlineStr">
        <is>
          <t>mmacabeo@grupema.eu</t>
        </is>
      </c>
      <c r="L534">
        <f>+34918519600</f>
        <v/>
      </c>
      <c r="M534" t="n">
        <v>0</v>
      </c>
      <c r="N534" t="n">
        <v>10</v>
      </c>
      <c r="O534" t="n">
        <v>10</v>
      </c>
      <c r="P534" t="n">
        <v>0</v>
      </c>
      <c r="Q534" t="n">
        <v>0</v>
      </c>
      <c r="R534" t="inlineStr">
        <is>
          <t>Implantación (20 +2)</t>
        </is>
      </c>
      <c r="S534" t="inlineStr">
        <is>
          <t>SectorEco</t>
        </is>
      </c>
      <c r="T534" t="b">
        <v>1</v>
      </c>
      <c r="U534" s="1" t="n">
        <v>44638.32335648148</v>
      </c>
      <c r="W534" t="inlineStr">
        <is>
          <t>https://docs.google.com/open?id=1kTpchBkcwKkeHWQGKQ3aNhyU_WVQoPkr09bFYOjb8e4</t>
        </is>
      </c>
      <c r="X534" t="inlineStr">
        <is>
          <t>69,10</t>
        </is>
      </c>
      <c r="Y534" t="inlineStr">
        <is>
          <t>69,1</t>
        </is>
      </c>
      <c r="Z534" t="n">
        <v>0</v>
      </c>
      <c r="AA534" t="n">
        <v>0</v>
      </c>
      <c r="AB534" t="inlineStr">
        <is>
          <t>138,20</t>
        </is>
      </c>
      <c r="AC534" t="inlineStr">
        <is>
          <t>29,02</t>
        </is>
      </c>
      <c r="AD534" t="inlineStr">
        <is>
          <t>0,00</t>
        </is>
      </c>
      <c r="AE534" t="inlineStr">
        <is>
          <t>167,22</t>
        </is>
      </c>
      <c r="AF534" t="n">
        <v>10</v>
      </c>
      <c r="AG534" t="n">
        <v>10</v>
      </c>
      <c r="AH534" t="inlineStr">
        <is>
          <t>#¿NOMBRE?</t>
        </is>
      </c>
      <c r="AI534" t="inlineStr">
        <is>
          <t>6,91</t>
        </is>
      </c>
      <c r="AJ534" t="inlineStr">
        <is>
          <t>ES10 2038 2493 4260 0042 7125</t>
        </is>
      </c>
      <c r="AK534" t="inlineStr">
        <is>
          <t>4,5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t="n">
        <v>107</v>
      </c>
      <c r="B538" t="inlineStr">
        <is>
          <t>Antaño Droguería Ecosostenible</t>
        </is>
      </c>
      <c r="C538" t="inlineStr">
        <is>
          <t>Güendolin</t>
        </is>
      </c>
      <c r="D538" t="inlineStr">
        <is>
          <t>Güendolin Barragan López</t>
        </is>
      </c>
      <c r="E538" t="inlineStr">
        <is>
          <t>33487394S</t>
        </is>
      </c>
      <c r="F538" t="inlineStr">
        <is>
          <t>Partida Valverde Alto. Urbanización El Vincle, 29-A</t>
        </is>
      </c>
      <c r="G538" t="n">
        <v>3139</v>
      </c>
      <c r="H538" t="inlineStr">
        <is>
          <t>Elche (Alicante)</t>
        </is>
      </c>
      <c r="I538" t="n">
        <v>0</v>
      </c>
      <c r="J538" t="inlineStr">
        <is>
          <t>C/Justo Linde 22. 03208 Elche. Alicante</t>
        </is>
      </c>
      <c r="K538" t="inlineStr">
        <is>
          <t>info@antaeco.com</t>
        </is>
      </c>
      <c r="L538">
        <f>+34606615102</f>
        <v/>
      </c>
      <c r="M538" t="n">
        <v>1</v>
      </c>
      <c r="N538" t="n">
        <v>7</v>
      </c>
      <c r="O538" t="n">
        <v>3</v>
      </c>
      <c r="P538" t="n">
        <v>0</v>
      </c>
      <c r="Q538" t="n">
        <v>0</v>
      </c>
      <c r="R538" t="inlineStr">
        <is>
          <t>Implantación (10+portes)</t>
        </is>
      </c>
      <c r="S538" t="inlineStr">
        <is>
          <t>SectorEco</t>
        </is>
      </c>
      <c r="T538" t="b">
        <v>1</v>
      </c>
      <c r="U538" s="1" t="n">
        <v>44641.37490740741</v>
      </c>
      <c r="W538" t="inlineStr">
        <is>
          <t>https://docs.google.com/open?id=1hnXtWOOmoI4LpMRtOQpCi2EMoEXv4jz5Q8vbhm3G5Qk</t>
        </is>
      </c>
      <c r="X538" t="inlineStr">
        <is>
          <t>20,73</t>
        </is>
      </c>
      <c r="Y538" t="inlineStr">
        <is>
          <t>48,37</t>
        </is>
      </c>
      <c r="Z538" t="n">
        <v>0</v>
      </c>
      <c r="AA538" t="n">
        <v>0</v>
      </c>
      <c r="AB538" t="inlineStr">
        <is>
          <t>69,10</t>
        </is>
      </c>
      <c r="AC538" t="inlineStr">
        <is>
          <t>14,51</t>
        </is>
      </c>
      <c r="AD538" t="inlineStr">
        <is>
          <t>3,59</t>
        </is>
      </c>
      <c r="AE538" t="inlineStr">
        <is>
          <t>87,20</t>
        </is>
      </c>
      <c r="AF538" t="n">
        <v>3</v>
      </c>
      <c r="AG538" t="n">
        <v>7</v>
      </c>
      <c r="AH538" t="inlineStr">
        <is>
          <t>#¿NOMBRE?</t>
        </is>
      </c>
      <c r="AI538" t="inlineStr">
        <is>
          <t>6,91</t>
        </is>
      </c>
      <c r="AJ538" t="n">
        <v>0</v>
      </c>
      <c r="AK538" t="inlineStr">
        <is>
          <t>4,5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t="n">
        <v>108</v>
      </c>
      <c r="B542" t="inlineStr">
        <is>
          <t>Hey! Sostenible!</t>
        </is>
      </c>
      <c r="C542" t="inlineStr">
        <is>
          <t>David Prat Prat</t>
        </is>
      </c>
      <c r="D542" t="inlineStr">
        <is>
          <t>David Prat Prat</t>
        </is>
      </c>
      <c r="E542" t="inlineStr">
        <is>
          <t>38141613T</t>
        </is>
      </c>
      <c r="F542" t="inlineStr">
        <is>
          <t>Mallorca 101, Baixos, Local 2</t>
        </is>
      </c>
      <c r="G542" t="n">
        <v>8029</v>
      </c>
      <c r="H542" t="inlineStr">
        <is>
          <t>Barcelona</t>
        </is>
      </c>
      <c r="I542" t="n">
        <v>0</v>
      </c>
      <c r="J542" t="inlineStr">
        <is>
          <t>Ali bei 137, entresol 2ª, Barcelona 08013</t>
        </is>
      </c>
      <c r="K542" t="inlineStr">
        <is>
          <t>davidprat74@googlemail.com</t>
        </is>
      </c>
      <c r="L542">
        <f>+34633762489</f>
        <v/>
      </c>
      <c r="M542" t="n">
        <v>1</v>
      </c>
      <c r="N542" t="n">
        <v>13</v>
      </c>
      <c r="O542" t="n">
        <v>7</v>
      </c>
      <c r="P542" t="n">
        <v>0</v>
      </c>
      <c r="Q542" t="n">
        <v>0</v>
      </c>
      <c r="R542" t="n">
        <v>0</v>
      </c>
      <c r="S542" t="n">
        <v>0</v>
      </c>
      <c r="T542" t="b">
        <v>0</v>
      </c>
      <c r="U542" t="inlineStr">
        <is>
          <t>24/03/2022 12:13:46</t>
        </is>
      </c>
      <c r="V542" s="2" t="n">
        <v>0</v>
      </c>
      <c r="W542" t="inlineStr">
        <is>
          <t>https://docs.google.com/open?id=1fxX1LtBYOX33otySC6MSaQMWX8h9iqIdrBIIDgT-EgA</t>
        </is>
      </c>
      <c r="X542" t="inlineStr">
        <is>
          <t>45,50</t>
        </is>
      </c>
      <c r="Y542" t="inlineStr">
        <is>
          <t>84,5</t>
        </is>
      </c>
      <c r="Z542" t="n">
        <v>0</v>
      </c>
      <c r="AA542" t="n">
        <v>0</v>
      </c>
      <c r="AB542" t="inlineStr">
        <is>
          <t>130,00</t>
        </is>
      </c>
      <c r="AC542" t="inlineStr">
        <is>
          <t>27,30</t>
        </is>
      </c>
      <c r="AD542" t="inlineStr">
        <is>
          <t>6,76</t>
        </is>
      </c>
      <c r="AE542" t="inlineStr">
        <is>
          <t>164,06</t>
        </is>
      </c>
      <c r="AF542" t="n">
        <v>7</v>
      </c>
      <c r="AG542" t="n">
        <v>13</v>
      </c>
      <c r="AH542" t="inlineStr">
        <is>
          <t>#¿NOMBRE?</t>
        </is>
      </c>
      <c r="AI542" t="inlineStr">
        <is>
          <t>6,5</t>
        </is>
      </c>
      <c r="AJ542" t="n">
        <v>0</v>
      </c>
      <c r="AK542" t="inlineStr">
        <is>
          <t>4,5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t="n">
        <v>109</v>
      </c>
      <c r="B546" t="inlineStr">
        <is>
          <t>Ecoecorial</t>
        </is>
      </c>
      <c r="C546" t="inlineStr">
        <is>
          <t>Alejandra</t>
        </is>
      </c>
      <c r="D546" t="inlineStr">
        <is>
          <t>Alejandra Fdez-Sordo Bravo</t>
        </is>
      </c>
      <c r="E546" t="inlineStr">
        <is>
          <t>51386400 F</t>
        </is>
      </c>
      <c r="F546" t="inlineStr">
        <is>
          <t>Calle Concha Nuñez, 4, 2ºB</t>
        </is>
      </c>
      <c r="G546" t="n">
        <v>28280</v>
      </c>
      <c r="H546" t="inlineStr">
        <is>
          <t>Madrid</t>
        </is>
      </c>
      <c r="I546" t="n">
        <v>1</v>
      </c>
      <c r="J546" t="n">
        <v>0</v>
      </c>
      <c r="K546" t="inlineStr">
        <is>
          <t>alejandrafsb@gmail.com</t>
        </is>
      </c>
      <c r="L546">
        <f>+34625551062</f>
        <v/>
      </c>
      <c r="M546" t="n">
        <v>0</v>
      </c>
      <c r="N546" t="n">
        <v>14</v>
      </c>
      <c r="O546" t="n">
        <v>4</v>
      </c>
      <c r="P546" t="n">
        <v>15</v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29/03/2022 11:13:46</t>
        </is>
      </c>
      <c r="V546" t="n">
        <v>0</v>
      </c>
      <c r="W546" t="inlineStr">
        <is>
          <t>https://docs.google.com/open?id=17zxJ3-yMTBOh0fzE8YEjTkG7M0Eu59LLP9xzSMZi7LI</t>
        </is>
      </c>
      <c r="X546" t="inlineStr">
        <is>
          <t>26,00</t>
        </is>
      </c>
      <c r="Y546" t="n">
        <v>91</v>
      </c>
      <c r="Z546" t="inlineStr">
        <is>
          <t>97,5</t>
        </is>
      </c>
      <c r="AA546" t="n">
        <v>0</v>
      </c>
      <c r="AB546" t="inlineStr">
        <is>
          <t>214,50</t>
        </is>
      </c>
      <c r="AC546" t="inlineStr">
        <is>
          <t>45,05</t>
        </is>
      </c>
      <c r="AD546" t="inlineStr">
        <is>
          <t>0,00</t>
        </is>
      </c>
      <c r="AE546" t="inlineStr">
        <is>
          <t>259,55</t>
        </is>
      </c>
      <c r="AF546" t="n">
        <v>4</v>
      </c>
      <c r="AG546" t="n">
        <v>14</v>
      </c>
      <c r="AH546" t="inlineStr">
        <is>
          <t>#¿NOMBRE?</t>
        </is>
      </c>
      <c r="AI546" t="inlineStr">
        <is>
          <t>6,5</t>
        </is>
      </c>
      <c r="AJ546" t="n">
        <v>0</v>
      </c>
      <c r="AK546" t="inlineStr">
        <is>
          <t>4,5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t="n">
        <v>110</v>
      </c>
      <c r="B550" t="inlineStr">
        <is>
          <t>Querido Planeta</t>
        </is>
      </c>
      <c r="C550" t="inlineStr">
        <is>
          <t>María Soledad Ibáñez Cano</t>
        </is>
      </c>
      <c r="D550" t="inlineStr">
        <is>
          <t>Mª Soledad Ibáñez Cano</t>
        </is>
      </c>
      <c r="E550" t="inlineStr">
        <is>
          <t>24356232Z</t>
        </is>
      </c>
      <c r="F550" t="inlineStr">
        <is>
          <t>C/ Belosticalle, 18  Bajo</t>
        </is>
      </c>
      <c r="G550" t="n">
        <v>48005</v>
      </c>
      <c r="H550" t="inlineStr">
        <is>
          <t>Bilbao</t>
        </is>
      </c>
      <c r="I550" t="n">
        <v>1</v>
      </c>
      <c r="J550" t="n">
        <v>0</v>
      </c>
      <c r="K550" t="inlineStr">
        <is>
          <t>hola@queridoplaneta.eu</t>
        </is>
      </c>
      <c r="L550">
        <f>+34667482283</f>
        <v/>
      </c>
      <c r="M550" t="n">
        <v>1</v>
      </c>
      <c r="N550" t="n">
        <v>8</v>
      </c>
      <c r="O550" t="n">
        <v>3</v>
      </c>
      <c r="P550" t="n">
        <v>9</v>
      </c>
      <c r="Q550" t="n">
        <v>0</v>
      </c>
      <c r="R550" t="inlineStr">
        <is>
          <t>Trimestral (20+1)</t>
        </is>
      </c>
      <c r="S550" t="inlineStr">
        <is>
          <t>SectorEco</t>
        </is>
      </c>
      <c r="T550" t="b">
        <v>1</v>
      </c>
      <c r="U550" t="inlineStr">
        <is>
          <t>29/03/2022 11:13:46</t>
        </is>
      </c>
      <c r="V550" t="inlineStr">
        <is>
          <t>yfoee23w5t0qvpjeuwotyfoee158djy8</t>
        </is>
      </c>
      <c r="W550" t="inlineStr">
        <is>
          <t>https://docs.google.com/open?id=1Ywb9yOvLz2Py6gbncaps29LJLjtfhFtfa6cE3_Ukp8k</t>
        </is>
      </c>
      <c r="X550" t="inlineStr">
        <is>
          <t>20,73</t>
        </is>
      </c>
      <c r="Y550" t="inlineStr">
        <is>
          <t>55,28</t>
        </is>
      </c>
      <c r="Z550" t="inlineStr">
        <is>
          <t>62,19</t>
        </is>
      </c>
      <c r="AA550" t="n">
        <v>0</v>
      </c>
      <c r="AB550" t="inlineStr">
        <is>
          <t>138,20</t>
        </is>
      </c>
      <c r="AC550" t="inlineStr">
        <is>
          <t>29,02</t>
        </is>
      </c>
      <c r="AD550" t="inlineStr">
        <is>
          <t>7,19</t>
        </is>
      </c>
      <c r="AE550" t="inlineStr">
        <is>
          <t>174,41</t>
        </is>
      </c>
      <c r="AF550" t="n">
        <v>3</v>
      </c>
      <c r="AG550" t="n">
        <v>8</v>
      </c>
      <c r="AH550" t="inlineStr">
        <is>
          <t>#¿NOMBRE?</t>
        </is>
      </c>
      <c r="AI550" t="inlineStr">
        <is>
          <t>6,91</t>
        </is>
      </c>
      <c r="AJ550" t="inlineStr">
        <is>
          <t>ES5120950352309118851765</t>
        </is>
      </c>
      <c r="AK550" t="inlineStr">
        <is>
          <t>4,5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t="n">
        <v>111</v>
      </c>
      <c r="B554" t="inlineStr">
        <is>
          <t>EkoZone</t>
        </is>
      </c>
      <c r="C554" t="inlineStr">
        <is>
          <t>Jonathan Aguilar Pérez</t>
        </is>
      </c>
      <c r="D554" t="inlineStr">
        <is>
          <t>EkoZone</t>
        </is>
      </c>
      <c r="E554" t="inlineStr">
        <is>
          <t>45829995B</t>
        </is>
      </c>
      <c r="F554" t="inlineStr">
        <is>
          <t>C/ Ricardera 30, 2o piso</t>
        </is>
      </c>
      <c r="G554" t="n">
        <v>8519</v>
      </c>
      <c r="H554" t="inlineStr">
        <is>
          <t>Folgueroles</t>
        </is>
      </c>
      <c r="I554" t="n">
        <v>1</v>
      </c>
      <c r="J554" t="n">
        <v>0</v>
      </c>
      <c r="K554" t="inlineStr">
        <is>
          <t>administracion@ekozone.net</t>
        </is>
      </c>
      <c r="L554">
        <f>+34600115636</f>
        <v/>
      </c>
      <c r="M554" t="n">
        <v>1</v>
      </c>
      <c r="N554" t="n">
        <v>20</v>
      </c>
      <c r="O554" t="n">
        <v>14</v>
      </c>
      <c r="P554" t="n">
        <v>10</v>
      </c>
      <c r="Q554" t="n">
        <v>0</v>
      </c>
      <c r="R554" t="inlineStr">
        <is>
          <t>Ninguna</t>
        </is>
      </c>
      <c r="S554" t="n">
        <v>0</v>
      </c>
      <c r="T554" t="b">
        <v>0</v>
      </c>
      <c r="U554" t="inlineStr">
        <is>
          <t>30/03/2022 11:13:46</t>
        </is>
      </c>
      <c r="V554" t="inlineStr">
        <is>
          <t>owliuwpzm68xdgis5ntowliyd2s2sv3p</t>
        </is>
      </c>
      <c r="W554" t="inlineStr">
        <is>
          <t>https://docs.google.com/open?id=1mYa7KX9VtoVRHu3uVPDI0qUIid9GUqe9f9rXKhliY6g</t>
        </is>
      </c>
      <c r="X554" t="inlineStr">
        <is>
          <t>96,60</t>
        </is>
      </c>
      <c r="Y554" t="n">
        <v>138</v>
      </c>
      <c r="Z554" t="n">
        <v>69</v>
      </c>
      <c r="AA554" t="n">
        <v>0</v>
      </c>
      <c r="AB554" t="inlineStr">
        <is>
          <t>303,60</t>
        </is>
      </c>
      <c r="AC554" t="inlineStr">
        <is>
          <t>63,76</t>
        </is>
      </c>
      <c r="AD554" t="inlineStr">
        <is>
          <t>15,79</t>
        </is>
      </c>
      <c r="AE554" t="inlineStr">
        <is>
          <t>383,14</t>
        </is>
      </c>
      <c r="AF554" t="n">
        <v>14</v>
      </c>
      <c r="AG554" t="n">
        <v>20</v>
      </c>
      <c r="AH554" t="inlineStr">
        <is>
          <t>#¿NOMBRE?</t>
        </is>
      </c>
      <c r="AI554" t="inlineStr">
        <is>
          <t>6,9</t>
        </is>
      </c>
      <c r="AJ554" t="n">
        <v>0</v>
      </c>
      <c r="AK554" t="inlineStr">
        <is>
          <t>4,5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t="n">
        <v>112</v>
      </c>
      <c r="B558" t="inlineStr">
        <is>
          <t>EkoZone</t>
        </is>
      </c>
      <c r="C558" t="inlineStr">
        <is>
          <t>Jonathan Aguilar Pérez</t>
        </is>
      </c>
      <c r="D558" t="inlineStr">
        <is>
          <t>EkoZone</t>
        </is>
      </c>
      <c r="E558" t="inlineStr">
        <is>
          <t>45829995B</t>
        </is>
      </c>
      <c r="F558" t="inlineStr">
        <is>
          <t>C/ Ricardera 30, 2o piso</t>
        </is>
      </c>
      <c r="G558" t="n">
        <v>8519</v>
      </c>
      <c r="H558" t="inlineStr">
        <is>
          <t>Folgueroles</t>
        </is>
      </c>
      <c r="I558" t="n">
        <v>1</v>
      </c>
      <c r="J558" t="n">
        <v>0</v>
      </c>
      <c r="K558" t="inlineStr">
        <is>
          <t>administracion@ekozone.net</t>
        </is>
      </c>
      <c r="L558">
        <f>+34600115636</f>
        <v/>
      </c>
      <c r="M558" t="n">
        <v>0</v>
      </c>
      <c r="N558" t="n">
        <v>20</v>
      </c>
      <c r="O558" t="n">
        <v>14</v>
      </c>
      <c r="P558" t="n">
        <v>10</v>
      </c>
      <c r="Q558" t="n">
        <v>0</v>
      </c>
      <c r="R558" t="inlineStr">
        <is>
          <t>Ninguna</t>
        </is>
      </c>
      <c r="S558" t="n">
        <v>0</v>
      </c>
      <c r="T558" t="b">
        <v>0</v>
      </c>
      <c r="U558" t="inlineStr">
        <is>
          <t>31/03/2022 11:13:46</t>
        </is>
      </c>
      <c r="V558" t="inlineStr">
        <is>
          <t>owliuwpzm68xdgis5ntowliyd2s2sv3p</t>
        </is>
      </c>
      <c r="W558" t="inlineStr">
        <is>
          <t>https://docs.google.com/open?id=1jEeEBYARbFMwYfmCjo2hX2Ok6XpwZs1rgrw74EMDc0Q</t>
        </is>
      </c>
      <c r="X558" t="inlineStr">
        <is>
          <t>96,60</t>
        </is>
      </c>
      <c r="Y558" t="n">
        <v>138</v>
      </c>
      <c r="Z558" t="n">
        <v>69</v>
      </c>
      <c r="AA558" t="n">
        <v>0</v>
      </c>
      <c r="AB558" t="inlineStr">
        <is>
          <t>303,60</t>
        </is>
      </c>
      <c r="AC558" t="inlineStr">
        <is>
          <t>63,76</t>
        </is>
      </c>
      <c r="AD558" t="inlineStr">
        <is>
          <t>0,00</t>
        </is>
      </c>
      <c r="AE558" t="inlineStr">
        <is>
          <t>367,36</t>
        </is>
      </c>
      <c r="AF558" t="n">
        <v>14</v>
      </c>
      <c r="AG558" t="n">
        <v>20</v>
      </c>
      <c r="AH558" t="inlineStr">
        <is>
          <t>#¿NOMBRE?</t>
        </is>
      </c>
      <c r="AI558" t="inlineStr">
        <is>
          <t>6,9</t>
        </is>
      </c>
      <c r="AJ558" t="n">
        <v>0</v>
      </c>
      <c r="AK558" t="inlineStr">
        <is>
          <t>4,5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t="n">
        <v>113</v>
      </c>
      <c r="B562" t="inlineStr">
        <is>
          <t>Restore Shop</t>
        </is>
      </c>
      <c r="C562" t="inlineStr">
        <is>
          <t>Mimi</t>
        </is>
      </c>
      <c r="D562" t="inlineStr">
        <is>
          <t>Shimu Project S.L.</t>
        </is>
      </c>
      <c r="E562" t="inlineStr">
        <is>
          <t>B98747298</t>
        </is>
      </c>
      <c r="F562" t="inlineStr">
        <is>
          <t>C/Vallehermoso 41</t>
        </is>
      </c>
      <c r="G562" t="n">
        <v>28015</v>
      </c>
      <c r="H562" t="inlineStr">
        <is>
          <t>Madrid</t>
        </is>
      </c>
      <c r="I562" t="n">
        <v>0</v>
      </c>
      <c r="J562" t="inlineStr">
        <is>
          <t>C/San Bernardo 95, 7º Izq.</t>
        </is>
      </c>
      <c r="K562" t="inlineStr">
        <is>
          <t>hola@restore7.online</t>
        </is>
      </c>
      <c r="L562">
        <f>+34669649729</f>
        <v/>
      </c>
      <c r="M562" t="n">
        <v>0</v>
      </c>
      <c r="N562" t="n">
        <v>0</v>
      </c>
      <c r="O562" t="n">
        <v>10</v>
      </c>
      <c r="P562" t="n">
        <v>0</v>
      </c>
      <c r="Q562" t="n">
        <v>0</v>
      </c>
      <c r="R562" t="inlineStr">
        <is>
          <t>Implantación (10+portes)</t>
        </is>
      </c>
      <c r="S562" t="inlineStr">
        <is>
          <t>SectorEco</t>
        </is>
      </c>
      <c r="T562" t="b">
        <v>1</v>
      </c>
      <c r="U562" s="1" t="n">
        <v>44656.67111111111</v>
      </c>
      <c r="V562" t="inlineStr">
        <is>
          <t>i6bhbes25erx2i6bhbp5joi095jl5f77</t>
        </is>
      </c>
      <c r="W562" t="inlineStr">
        <is>
          <t>https://docs.google.com/open?id=1LBZQTuFG9lF7GSZ-DY2bC_kP7qdkD88gQzA9PJzAyaM</t>
        </is>
      </c>
      <c r="X562" t="inlineStr">
        <is>
          <t>69,10</t>
        </is>
      </c>
      <c r="Y562" t="n">
        <v>0</v>
      </c>
      <c r="Z562" t="n">
        <v>0</v>
      </c>
      <c r="AA562" t="n">
        <v>0</v>
      </c>
      <c r="AB562" t="inlineStr">
        <is>
          <t>69,10</t>
        </is>
      </c>
      <c r="AC562" t="inlineStr">
        <is>
          <t>14,51</t>
        </is>
      </c>
      <c r="AD562" t="inlineStr">
        <is>
          <t>0,00</t>
        </is>
      </c>
      <c r="AE562" t="inlineStr">
        <is>
          <t>83,61</t>
        </is>
      </c>
      <c r="AF562" t="n">
        <v>10</v>
      </c>
      <c r="AG562" t="n">
        <v>0</v>
      </c>
      <c r="AH562" t="inlineStr">
        <is>
          <t>#¿NOMBRE?</t>
        </is>
      </c>
      <c r="AI562" t="inlineStr">
        <is>
          <t>6,91</t>
        </is>
      </c>
      <c r="AJ562" t="inlineStr">
        <is>
          <t>ES8500496114052616283714</t>
        </is>
      </c>
      <c r="AK562" t="inlineStr">
        <is>
          <t>4,5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n">
        <v>114</v>
      </c>
      <c r="B566" t="inlineStr">
        <is>
          <t>La Mamavaca</t>
        </is>
      </c>
      <c r="C566" t="inlineStr">
        <is>
          <t>Laia</t>
        </is>
      </c>
      <c r="D566" t="inlineStr">
        <is>
          <t>Laia - La Mamavaca</t>
        </is>
      </c>
      <c r="E566" t="inlineStr">
        <is>
          <t>B66699927</t>
        </is>
      </c>
      <c r="F566" t="inlineStr">
        <is>
          <t>Rambla de Prat, 25</t>
        </is>
      </c>
      <c r="G566" t="n">
        <v>8012</v>
      </c>
      <c r="H566" t="inlineStr">
        <is>
          <t>Barcelona</t>
        </is>
      </c>
      <c r="I566" t="n">
        <v>1</v>
      </c>
      <c r="J566" t="n">
        <v>0</v>
      </c>
      <c r="K566" t="inlineStr">
        <is>
          <t>laia@lamamavaca.com</t>
        </is>
      </c>
      <c r="L566">
        <f>+34932385779</f>
        <v/>
      </c>
      <c r="M566" t="n">
        <v>0</v>
      </c>
      <c r="N566" t="n">
        <v>8</v>
      </c>
      <c r="O566" t="n">
        <v>4</v>
      </c>
      <c r="P566" t="n">
        <v>10</v>
      </c>
      <c r="Q566" t="n">
        <v>4</v>
      </c>
      <c r="R566" t="inlineStr">
        <is>
          <t>Ninguna</t>
        </is>
      </c>
      <c r="S566" t="inlineStr">
        <is>
          <t>LLUIS</t>
        </is>
      </c>
      <c r="T566" t="n">
        <v>0</v>
      </c>
      <c r="U566" s="1" t="n">
        <v>44657.27306712963</v>
      </c>
      <c r="V566" t="inlineStr">
        <is>
          <t>wpfgeq8gxg1jvw748awpfgeqgjwrf587</t>
        </is>
      </c>
      <c r="W566" t="inlineStr">
        <is>
          <t>https://docs.google.com/open?id=1bv981TkwoP-mkb1b3NItuSQO6ZgWT8oyRbNG0aqb28M</t>
        </is>
      </c>
      <c r="X566" t="inlineStr">
        <is>
          <t>26,00</t>
        </is>
      </c>
      <c r="Y566" t="n">
        <v>52</v>
      </c>
      <c r="Z566" t="n">
        <v>65</v>
      </c>
      <c r="AA566" t="n">
        <v>18</v>
      </c>
      <c r="AB566" t="inlineStr">
        <is>
          <t>161,00</t>
        </is>
      </c>
      <c r="AC566" t="inlineStr">
        <is>
          <t>33,81</t>
        </is>
      </c>
      <c r="AD566" t="inlineStr">
        <is>
          <t>0,00</t>
        </is>
      </c>
      <c r="AE566" t="inlineStr">
        <is>
          <t>194,81</t>
        </is>
      </c>
      <c r="AF566" t="n">
        <v>4</v>
      </c>
      <c r="AG566" t="n">
        <v>8</v>
      </c>
      <c r="AH566" t="inlineStr">
        <is>
          <t>#¿NOMBRE?</t>
        </is>
      </c>
      <c r="AI566" t="inlineStr">
        <is>
          <t>6,5</t>
        </is>
      </c>
      <c r="AJ566" t="n">
        <v>0</v>
      </c>
      <c r="AK566" t="inlineStr">
        <is>
          <t>4,5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t="n">
        <v>115</v>
      </c>
      <c r="B570" t="inlineStr">
        <is>
          <t>Etika Shop</t>
        </is>
      </c>
      <c r="C570" t="inlineStr">
        <is>
          <t>Bernat</t>
        </is>
      </c>
      <c r="D570" t="inlineStr">
        <is>
          <t>Bernat Molla Beltrán</t>
        </is>
      </c>
      <c r="E570" t="inlineStr">
        <is>
          <t>53722606B</t>
        </is>
      </c>
      <c r="F570" t="inlineStr">
        <is>
          <t>Calle Matías perelló 64</t>
        </is>
      </c>
      <c r="G570" t="n">
        <v>46005</v>
      </c>
      <c r="H570" t="inlineStr">
        <is>
          <t>Valencia</t>
        </is>
      </c>
      <c r="I570" t="n">
        <v>1</v>
      </c>
      <c r="J570" t="n">
        <v>0</v>
      </c>
      <c r="K570" t="inlineStr">
        <is>
          <t>Info@etikashop.com</t>
        </is>
      </c>
      <c r="L570">
        <f>+34652407919</f>
        <v/>
      </c>
      <c r="M570" t="n">
        <v>1</v>
      </c>
      <c r="N570" t="n">
        <v>4</v>
      </c>
      <c r="O570" t="n">
        <v>3</v>
      </c>
      <c r="P570" t="n">
        <v>2</v>
      </c>
      <c r="Q570" t="n">
        <v>3</v>
      </c>
      <c r="R570" t="inlineStr">
        <is>
          <t>Implantación (10+portes)</t>
        </is>
      </c>
      <c r="S570" t="inlineStr">
        <is>
          <t>SectorEco</t>
        </is>
      </c>
      <c r="T570" t="b">
        <v>1</v>
      </c>
      <c r="U570" s="1" t="n">
        <v>44658.52621527778</v>
      </c>
      <c r="V570" t="inlineStr">
        <is>
          <t>odtnmbuz8kbilsb9sbutodtnmbuz4xz0</t>
        </is>
      </c>
      <c r="W570" t="inlineStr">
        <is>
          <t>https://docs.google.com/open?id=1c56Ll-8R5yPADqb2ocZxQsokx0RNBAvzw1efMdvo6Ws</t>
        </is>
      </c>
      <c r="X570" t="inlineStr">
        <is>
          <t>20,73</t>
        </is>
      </c>
      <c r="Y570" t="inlineStr">
        <is>
          <t>27,64</t>
        </is>
      </c>
      <c r="Z570" t="inlineStr">
        <is>
          <t>13,82</t>
        </is>
      </c>
      <c r="AA570" t="inlineStr">
        <is>
          <t>13,5</t>
        </is>
      </c>
      <c r="AB570" t="inlineStr">
        <is>
          <t>75,69</t>
        </is>
      </c>
      <c r="AC570" t="inlineStr">
        <is>
          <t>15,89</t>
        </is>
      </c>
      <c r="AD570" t="inlineStr">
        <is>
          <t>3,94</t>
        </is>
      </c>
      <c r="AE570" t="inlineStr">
        <is>
          <t>95,52</t>
        </is>
      </c>
      <c r="AF570" t="n">
        <v>3</v>
      </c>
      <c r="AG570" t="n">
        <v>4</v>
      </c>
      <c r="AH570" t="inlineStr">
        <is>
          <t>#¿NOMBRE?</t>
        </is>
      </c>
      <c r="AI570" t="inlineStr">
        <is>
          <t>6,91</t>
        </is>
      </c>
      <c r="AJ570" t="inlineStr">
        <is>
          <t>transferencia</t>
        </is>
      </c>
      <c r="AK570" t="inlineStr">
        <is>
          <t>4,5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t="n">
        <v>116</v>
      </c>
      <c r="B574" t="inlineStr">
        <is>
          <t>TinaNatur</t>
        </is>
      </c>
      <c r="C574" t="inlineStr">
        <is>
          <t>Tina Peñalver Valverde</t>
        </is>
      </c>
      <c r="D574" t="inlineStr">
        <is>
          <t>Tina Peñalver Valverde</t>
        </is>
      </c>
      <c r="E574" t="inlineStr">
        <is>
          <t>34819880L</t>
        </is>
      </c>
      <c r="F574" t="inlineStr">
        <is>
          <t>C/ Tercera Travesía del Azarbe, 10</t>
        </is>
      </c>
      <c r="G574" t="n">
        <v>30564</v>
      </c>
      <c r="H574" t="inlineStr">
        <is>
          <t>Lorquí</t>
        </is>
      </c>
      <c r="I574" t="n">
        <v>1</v>
      </c>
      <c r="J574" t="n">
        <v>0</v>
      </c>
      <c r="K574" t="inlineStr">
        <is>
          <t>tinanatur.tkunde@gmail.com</t>
        </is>
      </c>
      <c r="L574">
        <f>+34670791244</f>
        <v/>
      </c>
      <c r="M574" t="n">
        <v>1</v>
      </c>
      <c r="N574" t="n">
        <v>0</v>
      </c>
      <c r="O574" t="n">
        <v>10</v>
      </c>
      <c r="P574" t="n">
        <v>50</v>
      </c>
      <c r="Q574" t="n">
        <v>0</v>
      </c>
      <c r="R574" t="n">
        <v>0</v>
      </c>
      <c r="S574" t="n">
        <v>0</v>
      </c>
      <c r="T574" t="b">
        <v>0</v>
      </c>
      <c r="U574" s="1" t="n">
        <v>44659.6533449074</v>
      </c>
      <c r="V574" s="2" t="n">
        <v>0</v>
      </c>
      <c r="W574" t="inlineStr">
        <is>
          <t>https://docs.google.com/open?id=1X5LSfErNM0iolPfDIGW43r9-COZD6hudd2JdBT0NnJU</t>
        </is>
      </c>
      <c r="X574" t="inlineStr">
        <is>
          <t>45,00</t>
        </is>
      </c>
      <c r="Y574" t="n">
        <v>0</v>
      </c>
      <c r="Z574" t="n">
        <v>225</v>
      </c>
      <c r="AA574" t="n">
        <v>0</v>
      </c>
      <c r="AB574" t="inlineStr">
        <is>
          <t>270,00</t>
        </is>
      </c>
      <c r="AC574" t="inlineStr">
        <is>
          <t>56,70</t>
        </is>
      </c>
      <c r="AD574" t="inlineStr">
        <is>
          <t>14,04</t>
        </is>
      </c>
      <c r="AE574" t="inlineStr">
        <is>
          <t>340,74</t>
        </is>
      </c>
      <c r="AF574" t="n">
        <v>10</v>
      </c>
      <c r="AG574" t="n">
        <v>0</v>
      </c>
      <c r="AH574" t="inlineStr">
        <is>
          <t>#¿NOMBRE?</t>
        </is>
      </c>
      <c r="AI574" t="inlineStr">
        <is>
          <t>4,5</t>
        </is>
      </c>
      <c r="AJ574" t="b">
        <v>0</v>
      </c>
      <c r="AK574" t="inlineStr">
        <is>
          <t>4,5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t="n">
        <v>0</v>
      </c>
      <c r="B578" t="inlineStr">
        <is>
          <t>Marcris</t>
        </is>
      </c>
      <c r="C578" t="inlineStr">
        <is>
          <t>100 de cada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inlineStr">
        <is>
          <t>0,00</t>
        </is>
      </c>
      <c r="Y578" t="n">
        <v>0</v>
      </c>
      <c r="Z578" t="n">
        <v>0</v>
      </c>
      <c r="AA578" t="n">
        <v>0</v>
      </c>
      <c r="AB578" t="inlineStr">
        <is>
          <t>0,00</t>
        </is>
      </c>
      <c r="AC578" t="inlineStr">
        <is>
          <t>0,00</t>
        </is>
      </c>
      <c r="AD578" t="inlineStr">
        <is>
          <t>0,00</t>
        </is>
      </c>
      <c r="AE578" t="inlineStr">
        <is>
          <t>0,00</t>
        </is>
      </c>
      <c r="AF578" t="n">
        <v>0</v>
      </c>
      <c r="AG578" t="n">
        <v>0</v>
      </c>
      <c r="AH578" t="inlineStr">
        <is>
          <t>#¿NOMBRE?</t>
        </is>
      </c>
      <c r="AI578" t="inlineStr">
        <is>
          <t>6,5</t>
        </is>
      </c>
      <c r="AJ578" t="n">
        <v>0</v>
      </c>
      <c r="AK578" t="inlineStr">
        <is>
          <t>4,5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t="n">
        <v>117</v>
      </c>
      <c r="B582" t="inlineStr">
        <is>
          <t>Follooowus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inlineStr">
        <is>
          <t>0,00</t>
        </is>
      </c>
      <c r="Y582" t="n">
        <v>0</v>
      </c>
      <c r="Z582" t="n">
        <v>0</v>
      </c>
      <c r="AA582" t="n">
        <v>0</v>
      </c>
      <c r="AB582" t="inlineStr">
        <is>
          <t>0,00</t>
        </is>
      </c>
      <c r="AC582" t="inlineStr">
        <is>
          <t>0,00</t>
        </is>
      </c>
      <c r="AD582" t="inlineStr">
        <is>
          <t>0,00</t>
        </is>
      </c>
      <c r="AE582" t="inlineStr">
        <is>
          <t>0,00</t>
        </is>
      </c>
      <c r="AF582" t="n">
        <v>0</v>
      </c>
      <c r="AG582" t="n">
        <v>0</v>
      </c>
      <c r="AH582" t="inlineStr">
        <is>
          <t>#¿NOMBRE?</t>
        </is>
      </c>
      <c r="AI582" t="inlineStr">
        <is>
          <t>6,5</t>
        </is>
      </c>
      <c r="AJ582" t="n">
        <v>0</v>
      </c>
      <c r="AK582" t="inlineStr">
        <is>
          <t>4,5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t="n">
        <v>118</v>
      </c>
      <c r="B586" t="inlineStr">
        <is>
          <t>TinaNatur</t>
        </is>
      </c>
      <c r="C586" t="inlineStr">
        <is>
          <t>Tina</t>
        </is>
      </c>
      <c r="D586" t="inlineStr">
        <is>
          <t>Tina Peñalver Valverde</t>
        </is>
      </c>
      <c r="E586" t="inlineStr">
        <is>
          <t>34819880L</t>
        </is>
      </c>
      <c r="F586" t="inlineStr">
        <is>
          <t>Tercera travesía del azarbe 10</t>
        </is>
      </c>
      <c r="G586" t="n">
        <v>30564</v>
      </c>
      <c r="H586" t="inlineStr">
        <is>
          <t>Lorquí</t>
        </is>
      </c>
      <c r="I586" t="n">
        <v>1</v>
      </c>
      <c r="J586" t="n">
        <v>0</v>
      </c>
      <c r="K586" t="inlineStr">
        <is>
          <t>tinanatur.tkunde@gmail.com</t>
        </is>
      </c>
      <c r="L586">
        <f>+34670791244</f>
        <v/>
      </c>
      <c r="M586" t="n">
        <v>1</v>
      </c>
      <c r="N586" t="n">
        <v>0</v>
      </c>
      <c r="O586" t="n">
        <v>20</v>
      </c>
      <c r="P586" t="n">
        <v>50</v>
      </c>
      <c r="Q586" t="n">
        <v>0</v>
      </c>
      <c r="R586" t="n">
        <v>0</v>
      </c>
      <c r="S586" t="n">
        <v>0</v>
      </c>
      <c r="T586" t="n">
        <v>0</v>
      </c>
      <c r="U586" s="1" t="n">
        <v>44672.80877314815</v>
      </c>
      <c r="V586" s="1" t="n">
        <v>44672.80877314815</v>
      </c>
      <c r="W586" t="inlineStr">
        <is>
          <t>https://docs.google.com/open?id=1ZnP-XmsACfZ2ZOlDJ3r7lJRYWyzBT9i85N1Q03sbGsQ</t>
        </is>
      </c>
      <c r="X586" t="inlineStr">
        <is>
          <t>90,00</t>
        </is>
      </c>
      <c r="Y586" t="n">
        <v>0</v>
      </c>
      <c r="Z586" t="n">
        <v>225</v>
      </c>
      <c r="AA586" t="n">
        <v>0</v>
      </c>
      <c r="AB586" t="inlineStr">
        <is>
          <t>315,00</t>
        </is>
      </c>
      <c r="AC586" t="inlineStr">
        <is>
          <t>66,15</t>
        </is>
      </c>
      <c r="AD586" t="inlineStr">
        <is>
          <t>16,38</t>
        </is>
      </c>
      <c r="AE586" t="inlineStr">
        <is>
          <t>397,53</t>
        </is>
      </c>
      <c r="AF586" t="n">
        <v>20</v>
      </c>
      <c r="AG586" t="n">
        <v>0</v>
      </c>
      <c r="AH586" t="inlineStr">
        <is>
          <t>#¿NOMBRE?</t>
        </is>
      </c>
      <c r="AI586" t="inlineStr">
        <is>
          <t>4,5</t>
        </is>
      </c>
      <c r="AJ586" t="n">
        <v>0</v>
      </c>
      <c r="AK586" t="inlineStr">
        <is>
          <t>4,5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t="n">
        <v>119</v>
      </c>
      <c r="B590" t="inlineStr">
        <is>
          <t>Ankorstore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>
        <is>
          <t>https://docs.google.com/open?id=1dVVTZjXJp3DNwKcDOx56ldDDWjZI0WawE7iTMQ_X7W0</t>
        </is>
      </c>
      <c r="X590" t="inlineStr">
        <is>
          <t>0,00</t>
        </is>
      </c>
      <c r="Y590" t="n">
        <v>0</v>
      </c>
      <c r="Z590" t="n">
        <v>0</v>
      </c>
      <c r="AA590" t="n">
        <v>0</v>
      </c>
      <c r="AB590" t="inlineStr">
        <is>
          <t>0,00</t>
        </is>
      </c>
      <c r="AC590" t="inlineStr">
        <is>
          <t>0,00</t>
        </is>
      </c>
      <c r="AD590" t="inlineStr">
        <is>
          <t>0,00</t>
        </is>
      </c>
      <c r="AE590" t="inlineStr">
        <is>
          <t>0,00</t>
        </is>
      </c>
      <c r="AF590" t="n">
        <v>0</v>
      </c>
      <c r="AG590" t="n">
        <v>0</v>
      </c>
      <c r="AH590" t="inlineStr">
        <is>
          <t>#¿NOMBRE?</t>
        </is>
      </c>
      <c r="AI590" t="inlineStr">
        <is>
          <t>6,5</t>
        </is>
      </c>
      <c r="AJ590" t="n">
        <v>0</v>
      </c>
      <c r="AK590" t="inlineStr">
        <is>
          <t>4,5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t="n">
        <v>120</v>
      </c>
      <c r="B594" t="inlineStr">
        <is>
          <t>Herbolario Mejorana</t>
        </is>
      </c>
      <c r="C594" t="inlineStr">
        <is>
          <t>Cecilia</t>
        </is>
      </c>
      <c r="D594" t="inlineStr">
        <is>
          <t>Cecilia Heras Jabonero</t>
        </is>
      </c>
      <c r="E594" t="inlineStr">
        <is>
          <t>70164269D</t>
        </is>
      </c>
      <c r="F594" t="inlineStr">
        <is>
          <t>C/de la Solana 7</t>
        </is>
      </c>
      <c r="G594" t="n">
        <v>19180</v>
      </c>
      <c r="H594" t="inlineStr">
        <is>
          <t>Marchamalo. Guadalajara</t>
        </is>
      </c>
      <c r="I594" t="n">
        <v>1</v>
      </c>
      <c r="J594" t="n">
        <v>0</v>
      </c>
      <c r="K594" t="inlineStr">
        <is>
          <t>info@herbolariomejorana.com</t>
        </is>
      </c>
      <c r="L594">
        <f>+34949252264</f>
        <v/>
      </c>
      <c r="M594" t="n">
        <v>1</v>
      </c>
      <c r="N594" t="n">
        <v>10</v>
      </c>
      <c r="O594" t="n">
        <v>0</v>
      </c>
      <c r="P594" t="n">
        <v>10</v>
      </c>
      <c r="Q594" t="n">
        <v>0</v>
      </c>
      <c r="R594" t="inlineStr">
        <is>
          <t>Implantación (20 +2)</t>
        </is>
      </c>
      <c r="S594" t="inlineStr">
        <is>
          <t>SectorEco</t>
        </is>
      </c>
      <c r="T594" t="b">
        <v>1</v>
      </c>
      <c r="U594" s="1" t="n">
        <v>44678.34</v>
      </c>
      <c r="V594" t="inlineStr">
        <is>
          <t>j3g5vr8f2fz1n1ip1qj3g5vbxwv1l76o</t>
        </is>
      </c>
      <c r="W594" t="inlineStr">
        <is>
          <t>https://docs.google.com/open?id=1qQQ0ssPQwFwY0rOdGo2cCJEYvw1kgrwTBx2-Zo9Ifjo</t>
        </is>
      </c>
      <c r="X594" t="inlineStr">
        <is>
          <t>0,00</t>
        </is>
      </c>
      <c r="Y594" t="inlineStr">
        <is>
          <t>69,1</t>
        </is>
      </c>
      <c r="Z594" t="inlineStr">
        <is>
          <t>69,1</t>
        </is>
      </c>
      <c r="AA594" t="n">
        <v>0</v>
      </c>
      <c r="AB594" t="inlineStr">
        <is>
          <t>138,20</t>
        </is>
      </c>
      <c r="AC594" t="inlineStr">
        <is>
          <t>29,02</t>
        </is>
      </c>
      <c r="AD594" t="inlineStr">
        <is>
          <t>7,19</t>
        </is>
      </c>
      <c r="AE594" t="inlineStr">
        <is>
          <t>174,41</t>
        </is>
      </c>
      <c r="AF594" t="n">
        <v>0</v>
      </c>
      <c r="AG594" t="n">
        <v>10</v>
      </c>
      <c r="AH594" t="inlineStr">
        <is>
          <t>#¿NOMBRE?</t>
        </is>
      </c>
      <c r="AI594" t="inlineStr">
        <is>
          <t>6,91</t>
        </is>
      </c>
      <c r="AJ594" t="inlineStr">
        <is>
          <t>#¡REF!</t>
        </is>
      </c>
      <c r="AK594" t="inlineStr">
        <is>
          <t>4,5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t="n">
        <v>121</v>
      </c>
      <c r="B598" t="inlineStr">
        <is>
          <t>shopify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s="2" t="n">
        <v>0</v>
      </c>
      <c r="V598" t="n">
        <v>0</v>
      </c>
      <c r="W598" t="n">
        <v>1</v>
      </c>
      <c r="X598" t="inlineStr">
        <is>
          <t>0,00</t>
        </is>
      </c>
      <c r="Y598" t="n">
        <v>0</v>
      </c>
      <c r="Z598" t="n">
        <v>0</v>
      </c>
      <c r="AA598" t="n">
        <v>0</v>
      </c>
      <c r="AB598" t="inlineStr">
        <is>
          <t>0,00</t>
        </is>
      </c>
      <c r="AC598" t="inlineStr">
        <is>
          <t>0,00</t>
        </is>
      </c>
      <c r="AD598" t="inlineStr">
        <is>
          <t>0,00</t>
        </is>
      </c>
      <c r="AE598" t="inlineStr">
        <is>
          <t>0,00</t>
        </is>
      </c>
      <c r="AF598" t="n">
        <v>0</v>
      </c>
      <c r="AG598" t="n">
        <v>0</v>
      </c>
      <c r="AH598" t="inlineStr">
        <is>
          <t>#¿NOMBRE?</t>
        </is>
      </c>
      <c r="AI598" t="inlineStr">
        <is>
          <t>6,5</t>
        </is>
      </c>
      <c r="AJ598" t="n">
        <v>0</v>
      </c>
      <c r="AK598" t="inlineStr">
        <is>
          <t>4,5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t="n">
        <v>122</v>
      </c>
      <c r="B602" t="inlineStr">
        <is>
          <t>TinaNatur</t>
        </is>
      </c>
      <c r="C602" t="inlineStr">
        <is>
          <t>Tina</t>
        </is>
      </c>
      <c r="D602" t="inlineStr">
        <is>
          <t>Tina Peñalver Valverde</t>
        </is>
      </c>
      <c r="E602" t="inlineStr">
        <is>
          <t>34819880L</t>
        </is>
      </c>
      <c r="F602" t="inlineStr">
        <is>
          <t>Tercera travesía del azarbe 10</t>
        </is>
      </c>
      <c r="G602" t="n">
        <v>30564</v>
      </c>
      <c r="H602" t="inlineStr">
        <is>
          <t>Lorquí</t>
        </is>
      </c>
      <c r="I602" t="n">
        <v>1</v>
      </c>
      <c r="J602" t="n">
        <v>0</v>
      </c>
      <c r="K602" t="inlineStr">
        <is>
          <t>tinanatur.tkunde@gmail.com</t>
        </is>
      </c>
      <c r="L602">
        <f>+34670791244</f>
        <v/>
      </c>
      <c r="M602" t="n">
        <v>1</v>
      </c>
      <c r="N602" t="n">
        <v>0</v>
      </c>
      <c r="O602" t="n">
        <v>0</v>
      </c>
      <c r="P602" t="n">
        <v>100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29/04/2022</t>
        </is>
      </c>
      <c r="V602" t="n">
        <v>446728087731482</v>
      </c>
      <c r="W602" t="inlineStr">
        <is>
          <t>https://docs.google.com/open?id=1GHyZqOp3Eiq19gys62xi0eihxn6qHNTu0da6ic_2PzI</t>
        </is>
      </c>
      <c r="X602" t="inlineStr">
        <is>
          <t>0,00</t>
        </is>
      </c>
      <c r="Y602" t="n">
        <v>0</v>
      </c>
      <c r="Z602" t="n">
        <v>450</v>
      </c>
      <c r="AA602" t="n">
        <v>0</v>
      </c>
      <c r="AB602" t="inlineStr">
        <is>
          <t>450,00</t>
        </is>
      </c>
      <c r="AC602" t="inlineStr">
        <is>
          <t>94,50</t>
        </is>
      </c>
      <c r="AD602" t="inlineStr">
        <is>
          <t>23,40</t>
        </is>
      </c>
      <c r="AE602" t="inlineStr">
        <is>
          <t>567,90</t>
        </is>
      </c>
      <c r="AF602" t="n">
        <v>0</v>
      </c>
      <c r="AG602" t="n">
        <v>0</v>
      </c>
      <c r="AH602" t="inlineStr">
        <is>
          <t>#¿NOMBRE?</t>
        </is>
      </c>
      <c r="AI602" t="inlineStr">
        <is>
          <t>4,5</t>
        </is>
      </c>
      <c r="AJ602" t="n">
        <v>0</v>
      </c>
      <c r="AK602" t="inlineStr">
        <is>
          <t>4,5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t="n">
        <v>123</v>
      </c>
      <c r="B606" t="inlineStr">
        <is>
          <t>YeBio</t>
        </is>
      </c>
      <c r="C606" t="inlineStr">
        <is>
          <t>Marta</t>
        </is>
      </c>
      <c r="D606" t="inlineStr">
        <is>
          <t>Juan Miguel Vera Guerri</t>
        </is>
      </c>
      <c r="E606" t="inlineStr">
        <is>
          <t>76958029Y</t>
        </is>
      </c>
      <c r="F606" t="inlineStr">
        <is>
          <t>C/ Luis Armiñán 26</t>
        </is>
      </c>
      <c r="G606" t="n">
        <v>33520</v>
      </c>
      <c r="H606" t="inlineStr">
        <is>
          <t>Nava</t>
        </is>
      </c>
      <c r="I606" t="n">
        <v>1</v>
      </c>
      <c r="J606" t="n">
        <v>0</v>
      </c>
      <c r="K606" t="inlineStr">
        <is>
          <t>info@yebio.es</t>
        </is>
      </c>
      <c r="L606" t="n">
        <v>0</v>
      </c>
      <c r="M606" t="n">
        <v>1</v>
      </c>
      <c r="N606" t="n">
        <v>12</v>
      </c>
      <c r="O606" t="n">
        <v>12</v>
      </c>
      <c r="P606" t="n">
        <v>0</v>
      </c>
      <c r="Q606" t="n">
        <v>4</v>
      </c>
      <c r="R606" t="inlineStr">
        <is>
          <t>Ninguna</t>
        </is>
      </c>
      <c r="S606" t="n">
        <v>0</v>
      </c>
      <c r="T606" t="n">
        <v>0</v>
      </c>
      <c r="U606" t="inlineStr">
        <is>
          <t>29/04/2022</t>
        </is>
      </c>
      <c r="V606" t="n">
        <v>0</v>
      </c>
      <c r="W606" t="inlineStr">
        <is>
          <t>https://docs.google.com/open?id=14UQD_SYdvvvEOLPeunYTyiVdruJD-1HvLJ3ecZRmhzc</t>
        </is>
      </c>
      <c r="X606" t="inlineStr">
        <is>
          <t>78,00</t>
        </is>
      </c>
      <c r="Y606" t="n">
        <v>78</v>
      </c>
      <c r="Z606" t="n">
        <v>0</v>
      </c>
      <c r="AA606" t="n">
        <v>18</v>
      </c>
      <c r="AB606" t="inlineStr">
        <is>
          <t>174,00</t>
        </is>
      </c>
      <c r="AC606" t="inlineStr">
        <is>
          <t>36,54</t>
        </is>
      </c>
      <c r="AD606" t="inlineStr">
        <is>
          <t>9,05</t>
        </is>
      </c>
      <c r="AE606" t="inlineStr">
        <is>
          <t>219,59</t>
        </is>
      </c>
      <c r="AF606" t="n">
        <v>15</v>
      </c>
      <c r="AG606" t="n">
        <v>15</v>
      </c>
      <c r="AH606" t="n">
        <v>0</v>
      </c>
      <c r="AI606" t="inlineStr">
        <is>
          <t>6,5</t>
        </is>
      </c>
      <c r="AJ606" t="n">
        <v>0</v>
      </c>
      <c r="AK606" t="inlineStr">
        <is>
          <t>4,5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t="n">
        <v>124</v>
      </c>
      <c r="B610" t="inlineStr">
        <is>
          <t>TinaNatur</t>
        </is>
      </c>
      <c r="C610" t="inlineStr">
        <is>
          <t>Tina</t>
        </is>
      </c>
      <c r="D610" t="inlineStr">
        <is>
          <t>Tina Peñalver Valverde</t>
        </is>
      </c>
      <c r="E610" t="inlineStr">
        <is>
          <t>34819880L</t>
        </is>
      </c>
      <c r="F610" t="inlineStr">
        <is>
          <t>Tercera travesía del azarbe 10</t>
        </is>
      </c>
      <c r="G610" t="n">
        <v>30564</v>
      </c>
      <c r="H610" t="inlineStr">
        <is>
          <t>Lorquí</t>
        </is>
      </c>
      <c r="I610" t="n">
        <v>1</v>
      </c>
      <c r="J610" t="n">
        <v>0</v>
      </c>
      <c r="K610" t="inlineStr">
        <is>
          <t>tinanatur.tkunde@gmail.com</t>
        </is>
      </c>
      <c r="L610">
        <f>+34670791244</f>
        <v/>
      </c>
      <c r="M610" t="n">
        <v>1</v>
      </c>
      <c r="N610" t="n">
        <v>0</v>
      </c>
      <c r="O610" t="n">
        <v>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29/04/2022</t>
        </is>
      </c>
      <c r="V610" t="n">
        <v>0</v>
      </c>
      <c r="W610" t="inlineStr">
        <is>
          <t>https://docs.google.com/open?id=1NN1mFQeSrn1wt9EMIwL1NKIFiB54_tLIqQin7BXgZy8</t>
        </is>
      </c>
      <c r="X610" t="inlineStr">
        <is>
          <t>0,00</t>
        </is>
      </c>
      <c r="Y610" t="n">
        <v>0</v>
      </c>
      <c r="Z610" t="n">
        <v>450</v>
      </c>
      <c r="AA610" t="n">
        <v>0</v>
      </c>
      <c r="AB610" t="inlineStr">
        <is>
          <t>450,00</t>
        </is>
      </c>
      <c r="AC610" t="inlineStr">
        <is>
          <t>94,50</t>
        </is>
      </c>
      <c r="AD610" t="inlineStr">
        <is>
          <t>23,40</t>
        </is>
      </c>
      <c r="AE610" t="inlineStr">
        <is>
          <t>567,90</t>
        </is>
      </c>
      <c r="AF610" t="n">
        <v>0</v>
      </c>
      <c r="AG610" t="n">
        <v>0</v>
      </c>
      <c r="AH610" t="inlineStr">
        <is>
          <t>#¿NOMBRE?</t>
        </is>
      </c>
      <c r="AI610" t="inlineStr">
        <is>
          <t>4,5</t>
        </is>
      </c>
      <c r="AJ610" t="n">
        <v>0</v>
      </c>
      <c r="AK610" t="inlineStr">
        <is>
          <t>4,5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t="n">
        <v>125</v>
      </c>
      <c r="B614" t="inlineStr">
        <is>
          <t>Herbolario Navarro</t>
        </is>
      </c>
      <c r="C614" t="inlineStr">
        <is>
          <t>Encargada de compras: Sonia</t>
        </is>
      </c>
      <c r="D614" t="inlineStr">
        <is>
          <t>PEPE NAVARRO, SL</t>
        </is>
      </c>
      <c r="E614" t="inlineStr">
        <is>
          <t>B-46432852</t>
        </is>
      </c>
      <c r="F614" t="inlineStr">
        <is>
          <t>C/Partida de la Dama, 25</t>
        </is>
      </c>
      <c r="G614" t="n">
        <v>46470</v>
      </c>
      <c r="H614" t="inlineStr">
        <is>
          <t>Massanassa</t>
        </is>
      </c>
      <c r="I614" t="n">
        <v>0</v>
      </c>
      <c r="J614" t="inlineStr">
        <is>
          <t>ARZOBISPO MAYORAL, 20    46002 VALENCIA.</t>
        </is>
      </c>
      <c r="K614" t="inlineStr">
        <is>
          <t>facturacion.logistica@herbolarionavarro.es</t>
        </is>
      </c>
      <c r="L614">
        <f>+34664644917</f>
        <v/>
      </c>
      <c r="M614" t="n">
        <v>0</v>
      </c>
      <c r="N614" t="n">
        <v>60</v>
      </c>
      <c r="O614" t="n">
        <v>100</v>
      </c>
      <c r="P614" t="n">
        <v>0</v>
      </c>
      <c r="Q614" t="n">
        <v>0</v>
      </c>
      <c r="R614" t="inlineStr">
        <is>
          <t>Ninguna</t>
        </is>
      </c>
      <c r="S614" t="inlineStr">
        <is>
          <t>SectorEco</t>
        </is>
      </c>
      <c r="T614" t="b">
        <v>1</v>
      </c>
      <c r="U614" t="inlineStr">
        <is>
          <t>29/04/2022</t>
        </is>
      </c>
      <c r="V614" t="inlineStr">
        <is>
          <t>t5f0hw7fk3045ruwst5f0hw6f4egvgb9</t>
        </is>
      </c>
      <c r="W614" t="inlineStr">
        <is>
          <t>https://docs.google.com/open?id=1RuCSHqCbqSx-OUwSUYuV1sCmwcH54abMEfP5oazqcas</t>
        </is>
      </c>
      <c r="X614" t="inlineStr">
        <is>
          <t>543,00</t>
        </is>
      </c>
      <c r="Y614" t="inlineStr">
        <is>
          <t>325,8</t>
        </is>
      </c>
      <c r="Z614" t="n">
        <v>0</v>
      </c>
      <c r="AA614" t="n">
        <v>0</v>
      </c>
      <c r="AB614" t="inlineStr">
        <is>
          <t>868,80</t>
        </is>
      </c>
      <c r="AC614" t="inlineStr">
        <is>
          <t>182,45</t>
        </is>
      </c>
      <c r="AD614" t="inlineStr">
        <is>
          <t>0,00</t>
        </is>
      </c>
      <c r="AE614" t="inlineStr">
        <is>
          <t>1051,25</t>
        </is>
      </c>
      <c r="AF614" t="n">
        <v>100</v>
      </c>
      <c r="AG614" t="n">
        <v>60</v>
      </c>
      <c r="AH614" t="inlineStr">
        <is>
          <t>#¿NOMBRE?</t>
        </is>
      </c>
      <c r="AI614" t="inlineStr">
        <is>
          <t>5,43</t>
        </is>
      </c>
      <c r="AJ614" t="inlineStr">
        <is>
          <t>#¡REF!</t>
        </is>
      </c>
      <c r="AK614" t="inlineStr">
        <is>
          <t>4,5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t="n">
        <v>126</v>
      </c>
      <c r="B618" t="inlineStr">
        <is>
          <t>Dragonería Granel</t>
        </is>
      </c>
      <c r="C618" t="inlineStr">
        <is>
          <t>Inés</t>
        </is>
      </c>
      <c r="D618" t="inlineStr">
        <is>
          <t>Inés Martín Perdomo</t>
        </is>
      </c>
      <c r="E618" t="inlineStr">
        <is>
          <t>47046535N</t>
        </is>
      </c>
      <c r="F618" t="inlineStr">
        <is>
          <t>Calle del Carmen, 9</t>
        </is>
      </c>
      <c r="G618" t="n">
        <v>28470</v>
      </c>
      <c r="H618" t="inlineStr">
        <is>
          <t>Cercedilla</t>
        </is>
      </c>
      <c r="I618" t="n">
        <v>0</v>
      </c>
      <c r="J618" t="inlineStr">
        <is>
          <t>Calle del Gorrión, parcela 16, chalet 12, 28470, Cercedilla (Madrid)</t>
        </is>
      </c>
      <c r="K618" t="inlineStr">
        <is>
          <t>javier@dragoneriagranel.es</t>
        </is>
      </c>
      <c r="L618">
        <f>+34684239397</f>
        <v/>
      </c>
      <c r="M618" t="n">
        <v>1</v>
      </c>
      <c r="N618" t="n">
        <v>5</v>
      </c>
      <c r="O618" t="n">
        <v>10</v>
      </c>
      <c r="P618" t="n">
        <v>5</v>
      </c>
      <c r="Q618" t="n">
        <v>6</v>
      </c>
      <c r="R618" t="n">
        <v>0</v>
      </c>
      <c r="S618" t="n">
        <v>0</v>
      </c>
      <c r="T618" t="b">
        <v>0</v>
      </c>
      <c r="U618" s="1" t="n">
        <v>44681.61023148148</v>
      </c>
      <c r="V618" t="inlineStr">
        <is>
          <t>v5psta2hz3wjlncv5pst2eh0g4k77gya</t>
        </is>
      </c>
      <c r="W618" t="inlineStr">
        <is>
          <t>https://docs.google.com/open?id=1tSOgIZMHWAO02YXp-qQaVsExxvD-tUKUK6MbqANTgVg</t>
        </is>
      </c>
      <c r="X618" t="inlineStr">
        <is>
          <t>65,00</t>
        </is>
      </c>
      <c r="Y618" t="inlineStr">
        <is>
          <t>32,5</t>
        </is>
      </c>
      <c r="Z618" t="inlineStr">
        <is>
          <t>32,5</t>
        </is>
      </c>
      <c r="AA618" t="n">
        <v>27</v>
      </c>
      <c r="AB618" t="inlineStr">
        <is>
          <t>157,00</t>
        </is>
      </c>
      <c r="AC618" t="inlineStr">
        <is>
          <t>32,97</t>
        </is>
      </c>
      <c r="AD618" t="inlineStr">
        <is>
          <t>8,16</t>
        </is>
      </c>
      <c r="AE618" t="inlineStr">
        <is>
          <t>198,13</t>
        </is>
      </c>
      <c r="AF618" t="n">
        <v>10</v>
      </c>
      <c r="AG618" t="n">
        <v>5</v>
      </c>
      <c r="AH618" t="inlineStr">
        <is>
          <t>#¿NOMBRE?</t>
        </is>
      </c>
      <c r="AI618" t="inlineStr">
        <is>
          <t>6,5</t>
        </is>
      </c>
      <c r="AJ618" t="n">
        <v>0</v>
      </c>
      <c r="AK618" t="inlineStr">
        <is>
          <t>4,5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t="n">
        <v>127</v>
      </c>
      <c r="B622" t="inlineStr">
        <is>
          <t>Coopolis Sociedad Cooperativa (Avecinal)</t>
        </is>
      </c>
      <c r="C622" t="inlineStr">
        <is>
          <t>Ujué Sarraseca Hernandez</t>
        </is>
      </c>
      <c r="D622" t="inlineStr">
        <is>
          <t>Coopolis Sociedad Cooperativa</t>
        </is>
      </c>
      <c r="E622" t="inlineStr">
        <is>
          <t>F99531881</t>
        </is>
      </c>
      <c r="F622" t="inlineStr">
        <is>
          <t>C/ Santiago Lapuente, 5</t>
        </is>
      </c>
      <c r="G622" t="inlineStr">
        <is>
          <t>50014 Zaragoza</t>
        </is>
      </c>
      <c r="H622" t="inlineStr">
        <is>
          <t>Zaragoza</t>
        </is>
      </c>
      <c r="I622" t="n">
        <v>1</v>
      </c>
      <c r="J622" t="n">
        <v>0</v>
      </c>
      <c r="K622" t="inlineStr">
        <is>
          <t>facturas@avecinal.org</t>
        </is>
      </c>
      <c r="L622">
        <f>+34609244184</f>
        <v/>
      </c>
      <c r="M622" t="n">
        <v>0</v>
      </c>
      <c r="N622" t="n">
        <v>10</v>
      </c>
      <c r="O622" t="n">
        <v>10</v>
      </c>
      <c r="P622" t="n">
        <v>0</v>
      </c>
      <c r="Q622" t="n">
        <v>0</v>
      </c>
      <c r="R622" t="n">
        <v>0</v>
      </c>
      <c r="S622" t="n">
        <v>0</v>
      </c>
      <c r="T622" t="b">
        <v>0</v>
      </c>
      <c r="U622" s="1" t="n">
        <v>44681</v>
      </c>
      <c r="V622" t="inlineStr">
        <is>
          <t>of1g8q6spxbfbgnof1g8k3ktn7ryjvvg</t>
        </is>
      </c>
      <c r="W622" t="inlineStr">
        <is>
          <t>https://docs.google.com/open?id=11L3tIFxez66zUEfDKPwZhWIEdvaRDLDpzv7Ny5GC59w</t>
        </is>
      </c>
      <c r="X622" t="inlineStr">
        <is>
          <t>65,00</t>
        </is>
      </c>
      <c r="Y622" t="n">
        <v>65</v>
      </c>
      <c r="Z622" t="n">
        <v>0</v>
      </c>
      <c r="AA622" t="n">
        <v>0</v>
      </c>
      <c r="AB622" t="inlineStr">
        <is>
          <t>130,00</t>
        </is>
      </c>
      <c r="AC622" t="inlineStr">
        <is>
          <t>27,30</t>
        </is>
      </c>
      <c r="AD622" t="inlineStr">
        <is>
          <t>0,00</t>
        </is>
      </c>
      <c r="AE622" t="inlineStr">
        <is>
          <t>157,30</t>
        </is>
      </c>
      <c r="AF622" t="n">
        <v>10</v>
      </c>
      <c r="AG622" t="n">
        <v>10</v>
      </c>
      <c r="AH622" t="inlineStr">
        <is>
          <t>#¿NOMBRE?</t>
        </is>
      </c>
      <c r="AI622" t="inlineStr">
        <is>
          <t>6,5</t>
        </is>
      </c>
      <c r="AJ622" t="n">
        <v>0</v>
      </c>
      <c r="AK622" t="inlineStr">
        <is>
          <t>4,5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t="n">
        <v>128</v>
      </c>
      <c r="B626" t="inlineStr">
        <is>
          <t>àFeito S. Coop. Galega</t>
        </is>
      </c>
      <c r="C626" t="inlineStr">
        <is>
          <t>Gimena</t>
        </is>
      </c>
      <c r="D626" t="inlineStr">
        <is>
          <t>àFeito S. Coop. Galega</t>
        </is>
      </c>
      <c r="E626" t="inlineStr">
        <is>
          <t>F16798050</t>
        </is>
      </c>
      <c r="F626" t="inlineStr">
        <is>
          <t>Lg Tolda 26, Bj, 15635, Bemantes, Miño, A Coruña</t>
        </is>
      </c>
      <c r="G626" t="n">
        <v>15635</v>
      </c>
      <c r="H626" t="inlineStr">
        <is>
          <t>Bemantes, Miño</t>
        </is>
      </c>
      <c r="I626" t="n">
        <v>1</v>
      </c>
      <c r="J626" t="n">
        <v>0</v>
      </c>
      <c r="K626" t="inlineStr">
        <is>
          <t>afeitonorural@gmail.com</t>
        </is>
      </c>
      <c r="L626">
        <f>+34690112438</f>
        <v/>
      </c>
      <c r="M626" t="n">
        <v>0</v>
      </c>
      <c r="N626" t="n">
        <v>10</v>
      </c>
      <c r="O626" t="n">
        <v>10</v>
      </c>
      <c r="P626" t="n">
        <v>0</v>
      </c>
      <c r="Q626" t="n">
        <v>0</v>
      </c>
      <c r="R626" t="n">
        <v>0</v>
      </c>
      <c r="S626" t="n">
        <v>0</v>
      </c>
      <c r="T626" t="b">
        <v>0</v>
      </c>
      <c r="U626" s="1" t="n">
        <v>44684.4056712963</v>
      </c>
      <c r="V626" t="inlineStr">
        <is>
          <t>0jpn69y9bmif1m04n0jpn69zntotxt5y</t>
        </is>
      </c>
      <c r="W626" t="inlineStr">
        <is>
          <t>https://docs.google.com/open?id=1FdkVr3u0x4niqxy7pjeBaoEnzRSe8mc_oJu8Y38oa0Y</t>
        </is>
      </c>
      <c r="X626" t="inlineStr">
        <is>
          <t>65,00</t>
        </is>
      </c>
      <c r="Y626" t="n">
        <v>65</v>
      </c>
      <c r="Z626" t="n">
        <v>0</v>
      </c>
      <c r="AA626" t="n">
        <v>0</v>
      </c>
      <c r="AB626" t="inlineStr">
        <is>
          <t>130,00</t>
        </is>
      </c>
      <c r="AC626" t="inlineStr">
        <is>
          <t>27,30</t>
        </is>
      </c>
      <c r="AD626" t="inlineStr">
        <is>
          <t>0,00</t>
        </is>
      </c>
      <c r="AE626" t="inlineStr">
        <is>
          <t>157,30</t>
        </is>
      </c>
      <c r="AF626" t="n">
        <v>10</v>
      </c>
      <c r="AG626" t="n">
        <v>10</v>
      </c>
      <c r="AH626" t="n">
        <v>0</v>
      </c>
      <c r="AI626" t="inlineStr">
        <is>
          <t>6,5</t>
        </is>
      </c>
      <c r="AJ626" t="n">
        <v>0</v>
      </c>
      <c r="AK626" t="inlineStr">
        <is>
          <t>4,5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t="n">
        <v>129</v>
      </c>
      <c r="B630" t="inlineStr">
        <is>
          <t>TinaNatur</t>
        </is>
      </c>
      <c r="C630" t="inlineStr">
        <is>
          <t>Tina</t>
        </is>
      </c>
      <c r="D630" t="inlineStr">
        <is>
          <t>Tina Peñalver Valverde</t>
        </is>
      </c>
      <c r="E630" t="inlineStr">
        <is>
          <t>34819880L</t>
        </is>
      </c>
      <c r="F630" t="inlineStr">
        <is>
          <t>Tercera travesía del azarbe 10</t>
        </is>
      </c>
      <c r="G630" t="n">
        <v>30564</v>
      </c>
      <c r="H630" t="inlineStr">
        <is>
          <t>Lorquí</t>
        </is>
      </c>
      <c r="I630" t="n">
        <v>1</v>
      </c>
      <c r="J630" t="n">
        <v>0</v>
      </c>
      <c r="K630" t="inlineStr">
        <is>
          <t>tinanatur.tkunde@gmail.com</t>
        </is>
      </c>
      <c r="L630">
        <f>+34670791244</f>
        <v/>
      </c>
      <c r="M630" t="n">
        <v>1</v>
      </c>
      <c r="N630" t="n">
        <v>0</v>
      </c>
      <c r="O630" t="n">
        <v>30</v>
      </c>
      <c r="P630" t="n">
        <v>70</v>
      </c>
      <c r="Q630" t="n">
        <v>0</v>
      </c>
      <c r="R630" t="n">
        <v>0</v>
      </c>
      <c r="S630" t="n">
        <v>0</v>
      </c>
      <c r="T630" t="n">
        <v>0</v>
      </c>
      <c r="U630" s="1" t="n">
        <v>44686</v>
      </c>
      <c r="V630" t="n">
        <v>0</v>
      </c>
      <c r="W630" t="inlineStr">
        <is>
          <t>https://docs.google.com/open?id=13f8YAFGBL5ruk-lFkAed4YM_Aq6q8-q-rAyn72zkxIs</t>
        </is>
      </c>
      <c r="X630" t="inlineStr">
        <is>
          <t>135,00</t>
        </is>
      </c>
      <c r="Y630" t="n">
        <v>0</v>
      </c>
      <c r="Z630" t="n">
        <v>315</v>
      </c>
      <c r="AA630" t="n">
        <v>0</v>
      </c>
      <c r="AB630" t="inlineStr">
        <is>
          <t>450,00</t>
        </is>
      </c>
      <c r="AC630" t="inlineStr">
        <is>
          <t>94,50</t>
        </is>
      </c>
      <c r="AD630" t="inlineStr">
        <is>
          <t>23,40</t>
        </is>
      </c>
      <c r="AE630" t="inlineStr">
        <is>
          <t>567,90</t>
        </is>
      </c>
      <c r="AF630" t="n">
        <v>30</v>
      </c>
      <c r="AG630" t="n">
        <v>0</v>
      </c>
      <c r="AH630" t="inlineStr">
        <is>
          <t>#¿NOMBRE?</t>
        </is>
      </c>
      <c r="AI630" t="inlineStr">
        <is>
          <t>4,5</t>
        </is>
      </c>
      <c r="AJ630" t="n">
        <v>0</v>
      </c>
      <c r="AK630" t="inlineStr">
        <is>
          <t>4,5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n">
        <v>130</v>
      </c>
      <c r="B634" t="inlineStr">
        <is>
          <t>BRANDCARE</t>
        </is>
      </c>
      <c r="C634" t="inlineStr">
        <is>
          <t>Elena Lozano</t>
        </is>
      </c>
      <c r="D634" t="inlineStr">
        <is>
          <t>BRANDCARE EST 2014</t>
        </is>
      </c>
      <c r="E634" t="inlineStr">
        <is>
          <t>B-86867611</t>
        </is>
      </c>
      <c r="F634" t="inlineStr">
        <is>
          <t>Calle Julián Camarillo, 47 Oficina D107</t>
        </is>
      </c>
      <c r="G634" t="n">
        <v>28037</v>
      </c>
      <c r="H634" t="inlineStr">
        <is>
          <t>Madrid</t>
        </is>
      </c>
      <c r="I634" t="n">
        <v>1</v>
      </c>
      <c r="J634" t="n">
        <v>0</v>
      </c>
      <c r="K634" t="inlineStr">
        <is>
          <t>elena.lozano@mybrandcare.es</t>
        </is>
      </c>
      <c r="L634" t="n">
        <v>629853257</v>
      </c>
      <c r="M634" t="n">
        <v>0</v>
      </c>
      <c r="N634" t="n">
        <v>2</v>
      </c>
      <c r="O634" t="n">
        <v>2</v>
      </c>
      <c r="P634" t="n">
        <v>2</v>
      </c>
      <c r="Q634" t="n">
        <v>0</v>
      </c>
      <c r="R634" t="inlineStr">
        <is>
          <t>Ninguna</t>
        </is>
      </c>
      <c r="S634" t="n">
        <v>0</v>
      </c>
      <c r="T634" t="n">
        <v>0</v>
      </c>
      <c r="U634" s="1" t="n">
        <v>44656</v>
      </c>
      <c r="V634" t="n">
        <v>0</v>
      </c>
      <c r="W634" t="inlineStr">
        <is>
          <t>https://docs.google.com/open?id=10ngEMGrbIUd6u-8iTyWdQCoMVXlDTb9fSWvrzmUg3sw</t>
        </is>
      </c>
      <c r="X634" t="inlineStr">
        <is>
          <t>13,00</t>
        </is>
      </c>
      <c r="Y634" t="n">
        <v>13</v>
      </c>
      <c r="Z634" t="n">
        <v>13</v>
      </c>
      <c r="AA634" t="n">
        <v>0</v>
      </c>
      <c r="AB634" t="inlineStr">
        <is>
          <t>39,00</t>
        </is>
      </c>
      <c r="AC634" t="inlineStr">
        <is>
          <t>8,19</t>
        </is>
      </c>
      <c r="AD634" t="inlineStr">
        <is>
          <t>0,00</t>
        </is>
      </c>
      <c r="AE634" t="inlineStr">
        <is>
          <t>47,19</t>
        </is>
      </c>
      <c r="AF634" t="n">
        <v>2</v>
      </c>
      <c r="AG634" t="n">
        <v>2</v>
      </c>
      <c r="AH634" t="inlineStr">
        <is>
          <t>#¿NOMBRE?</t>
        </is>
      </c>
      <c r="AI634" t="inlineStr">
        <is>
          <t>6,5</t>
        </is>
      </c>
      <c r="AJ634" t="n">
        <v>0</v>
      </c>
      <c r="AK634" t="inlineStr">
        <is>
          <t>4,5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t="n">
        <v>131</v>
      </c>
      <c r="B638" t="inlineStr">
        <is>
          <t>SaBó SaBó</t>
        </is>
      </c>
      <c r="C638" t="inlineStr">
        <is>
          <t>Roser Castells</t>
        </is>
      </c>
      <c r="D638" t="inlineStr">
        <is>
          <t>SaBó SaBó</t>
        </is>
      </c>
      <c r="E638" t="inlineStr">
        <is>
          <t>E67607952</t>
        </is>
      </c>
      <c r="F638" t="inlineStr">
        <is>
          <t>c. Castillejos, 275, local</t>
        </is>
      </c>
      <c r="G638" t="n">
        <v>8025</v>
      </c>
      <c r="H638" t="inlineStr">
        <is>
          <t>Barcelona</t>
        </is>
      </c>
      <c r="I638" t="n">
        <v>0</v>
      </c>
      <c r="J638" t="inlineStr">
        <is>
          <t>c. Nàpols, 343, 6-C, 08025 Barcelona</t>
        </is>
      </c>
      <c r="K638" t="inlineStr">
        <is>
          <t>ecologiaagranel@gmail.com</t>
        </is>
      </c>
      <c r="L638">
        <f>+34693007074</f>
        <v/>
      </c>
      <c r="M638" t="n">
        <v>1</v>
      </c>
      <c r="N638" t="n">
        <v>8</v>
      </c>
      <c r="O638" t="n">
        <v>4</v>
      </c>
      <c r="P638" t="n">
        <v>8</v>
      </c>
      <c r="Q638" t="n">
        <v>0</v>
      </c>
      <c r="R638" t="inlineStr">
        <is>
          <t>Ninguna</t>
        </is>
      </c>
      <c r="S638" t="n">
        <v>0</v>
      </c>
      <c r="T638" t="n">
        <v>0</v>
      </c>
      <c r="U638" s="1" t="n">
        <v>44686</v>
      </c>
      <c r="V638" t="n">
        <v>0</v>
      </c>
      <c r="W638" t="inlineStr">
        <is>
          <t>https://docs.google.com/open?id=1y53BNsCoQxaw4vDIlzICE_tTLDgRrllrPLGFSiU-u6E</t>
        </is>
      </c>
      <c r="X638" t="inlineStr">
        <is>
          <t>26,00</t>
        </is>
      </c>
      <c r="Y638" t="n">
        <v>52</v>
      </c>
      <c r="Z638" t="n">
        <v>52</v>
      </c>
      <c r="AA638" t="n">
        <v>0</v>
      </c>
      <c r="AB638" t="inlineStr">
        <is>
          <t>130,00</t>
        </is>
      </c>
      <c r="AC638" t="inlineStr">
        <is>
          <t>27,30</t>
        </is>
      </c>
      <c r="AD638" t="inlineStr">
        <is>
          <t>6,76</t>
        </is>
      </c>
      <c r="AE638" t="inlineStr">
        <is>
          <t>164,06</t>
        </is>
      </c>
      <c r="AF638" t="n">
        <v>4</v>
      </c>
      <c r="AG638" t="n">
        <v>8</v>
      </c>
      <c r="AH638" t="inlineStr">
        <is>
          <t>#¿NOMBRE?</t>
        </is>
      </c>
      <c r="AI638" t="inlineStr">
        <is>
          <t>6,5</t>
        </is>
      </c>
      <c r="AJ638" t="n">
        <v>0</v>
      </c>
      <c r="AK638" t="inlineStr">
        <is>
          <t>4,5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t="n">
        <v>132</v>
      </c>
      <c r="B642" t="inlineStr">
        <is>
          <t>lituania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inlineStr">
        <is>
          <t>0,00</t>
        </is>
      </c>
      <c r="Y642" t="n">
        <v>0</v>
      </c>
      <c r="Z642" t="n">
        <v>0</v>
      </c>
      <c r="AA642" t="n">
        <v>0</v>
      </c>
      <c r="AB642" t="inlineStr">
        <is>
          <t>0,00</t>
        </is>
      </c>
      <c r="AC642" t="inlineStr">
        <is>
          <t>0,00</t>
        </is>
      </c>
      <c r="AD642" t="inlineStr">
        <is>
          <t>0,00</t>
        </is>
      </c>
      <c r="AE642" t="inlineStr">
        <is>
          <t>0,00</t>
        </is>
      </c>
      <c r="AF642" t="n">
        <v>0</v>
      </c>
      <c r="AG642" t="n">
        <v>0</v>
      </c>
      <c r="AH642" t="inlineStr">
        <is>
          <t>#¿NOMBRE?</t>
        </is>
      </c>
      <c r="AI642" t="inlineStr">
        <is>
          <t>6,5</t>
        </is>
      </c>
      <c r="AJ642" t="n">
        <v>0</v>
      </c>
      <c r="AK642" t="inlineStr">
        <is>
          <t>4,5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t="n">
        <v>133</v>
      </c>
      <c r="B646" t="inlineStr">
        <is>
          <t>brandcare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inlineStr">
        <is>
          <t>0,00</t>
        </is>
      </c>
      <c r="Y646" t="n">
        <v>0</v>
      </c>
      <c r="Z646" t="n">
        <v>0</v>
      </c>
      <c r="AA646" t="n">
        <v>0</v>
      </c>
      <c r="AB646" t="inlineStr">
        <is>
          <t>0,00</t>
        </is>
      </c>
      <c r="AC646" t="inlineStr">
        <is>
          <t>0,00</t>
        </is>
      </c>
      <c r="AD646" t="inlineStr">
        <is>
          <t>0,00</t>
        </is>
      </c>
      <c r="AE646" t="inlineStr">
        <is>
          <t>0,00</t>
        </is>
      </c>
      <c r="AF646" t="n">
        <v>0</v>
      </c>
      <c r="AG646" t="n">
        <v>0</v>
      </c>
      <c r="AH646" t="inlineStr">
        <is>
          <t>#¿NOMBRE?</t>
        </is>
      </c>
      <c r="AI646" t="inlineStr">
        <is>
          <t>6,5</t>
        </is>
      </c>
      <c r="AJ646" t="n">
        <v>0</v>
      </c>
      <c r="AK646" t="inlineStr">
        <is>
          <t>4,5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t="n">
        <v>134</v>
      </c>
      <c r="B650" t="inlineStr">
        <is>
          <t>CA LA ROSA</t>
        </is>
      </c>
      <c r="C650" t="inlineStr">
        <is>
          <t>Rosa</t>
        </is>
      </c>
      <c r="D650" t="inlineStr">
        <is>
          <t>Rosa Roig Fabregat</t>
        </is>
      </c>
      <c r="E650" t="inlineStr">
        <is>
          <t>38086395M</t>
        </is>
      </c>
      <c r="F650" t="inlineStr">
        <is>
          <t>C/Carme 99 (tenda)</t>
        </is>
      </c>
      <c r="G650" t="n">
        <v>8380</v>
      </c>
      <c r="H650" t="inlineStr">
        <is>
          <t>Malgrat de Mar</t>
        </is>
      </c>
      <c r="I650" t="n">
        <v>1</v>
      </c>
      <c r="J650" t="n">
        <v>0</v>
      </c>
      <c r="K650" t="inlineStr">
        <is>
          <t>rosaroig1@hotmail.com</t>
        </is>
      </c>
      <c r="L650">
        <f>+34606233072</f>
        <v/>
      </c>
      <c r="M650" t="n">
        <v>0</v>
      </c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0</v>
      </c>
      <c r="T650" t="b">
        <v>0</v>
      </c>
      <c r="U650" s="1" t="n">
        <v>44685.31253472222</v>
      </c>
      <c r="V650" t="inlineStr">
        <is>
          <t>gqa5arigqy4d7q2qiv2m9ux0ek9gqa5a</t>
        </is>
      </c>
      <c r="W650" t="inlineStr">
        <is>
          <t>https://docs.google.com/open?id=1QRiwGBtbBc-OXbIi3kpk8DhMLqqla_QI-WpgPdB54fw</t>
        </is>
      </c>
      <c r="X650" t="inlineStr">
        <is>
          <t>32,50</t>
        </is>
      </c>
      <c r="Y650" t="inlineStr">
        <is>
          <t>32,5</t>
        </is>
      </c>
      <c r="Z650" t="n">
        <v>0</v>
      </c>
      <c r="AA650" t="n">
        <v>0</v>
      </c>
      <c r="AB650" t="inlineStr">
        <is>
          <t>65,00</t>
        </is>
      </c>
      <c r="AC650" t="inlineStr">
        <is>
          <t>13,65</t>
        </is>
      </c>
      <c r="AD650" t="inlineStr">
        <is>
          <t>0,00</t>
        </is>
      </c>
      <c r="AE650" t="inlineStr">
        <is>
          <t>78,65</t>
        </is>
      </c>
      <c r="AF650" t="n">
        <v>5</v>
      </c>
      <c r="AG650" t="n">
        <v>5</v>
      </c>
      <c r="AH650" t="inlineStr">
        <is>
          <t>#¿NOMBRE?</t>
        </is>
      </c>
      <c r="AI650" t="inlineStr">
        <is>
          <t>6,5</t>
        </is>
      </c>
      <c r="AJ650" t="n">
        <v>0</v>
      </c>
      <c r="AK650" t="inlineStr">
        <is>
          <t>4,5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t="n">
        <v>135</v>
      </c>
      <c r="B654" t="inlineStr">
        <is>
          <t>Autoservicio Martinez (proximo nombre tutienda)</t>
        </is>
      </c>
      <c r="C654" t="inlineStr">
        <is>
          <t>Javier Martinez</t>
        </is>
      </c>
      <c r="D654" t="inlineStr">
        <is>
          <t>13304539M</t>
        </is>
      </c>
      <c r="E654" t="inlineStr">
        <is>
          <t>13304539M</t>
        </is>
      </c>
      <c r="F654" t="inlineStr">
        <is>
          <t>Calle rio nº 27 bajo</t>
        </is>
      </c>
      <c r="G654" t="n">
        <v>9200</v>
      </c>
      <c r="H654" t="inlineStr">
        <is>
          <t>Miranda de Ebro</t>
        </is>
      </c>
      <c r="I654" t="n">
        <v>1</v>
      </c>
      <c r="J654" t="n">
        <v>0</v>
      </c>
      <c r="K654" t="inlineStr">
        <is>
          <t>javichu72@hotmail.com</t>
        </is>
      </c>
      <c r="L654">
        <f>+34947335414</f>
        <v/>
      </c>
      <c r="M654" t="n">
        <v>1</v>
      </c>
      <c r="N654" t="n">
        <v>7</v>
      </c>
      <c r="O654" t="n">
        <v>7</v>
      </c>
      <c r="P654" t="n">
        <v>6</v>
      </c>
      <c r="Q654" t="n">
        <v>2</v>
      </c>
      <c r="R654" t="n">
        <v>0</v>
      </c>
      <c r="S654" t="n">
        <v>0</v>
      </c>
      <c r="T654" t="b">
        <v>0</v>
      </c>
      <c r="U654" s="1" t="n">
        <v>44687.62168981481</v>
      </c>
      <c r="V654" t="inlineStr">
        <is>
          <t>eumpthw0fzfj46oe00cpeumptgu2w6tr</t>
        </is>
      </c>
      <c r="W654" t="inlineStr">
        <is>
          <t>https://docs.google.com/open?id=1ilSY9VadOyJ45FwCvgbLI5WrhG88PPwzuw1l7U2lzwE</t>
        </is>
      </c>
      <c r="X654" t="inlineStr">
        <is>
          <t>45,50</t>
        </is>
      </c>
      <c r="Y654" t="inlineStr">
        <is>
          <t>45,5</t>
        </is>
      </c>
      <c r="Z654" t="n">
        <v>39</v>
      </c>
      <c r="AA654" t="n">
        <v>9</v>
      </c>
      <c r="AB654" t="inlineStr">
        <is>
          <t>139,00</t>
        </is>
      </c>
      <c r="AC654" t="inlineStr">
        <is>
          <t>29,19</t>
        </is>
      </c>
      <c r="AD654" t="inlineStr">
        <is>
          <t>7,23</t>
        </is>
      </c>
      <c r="AE654" t="inlineStr">
        <is>
          <t>175,42</t>
        </is>
      </c>
      <c r="AF654" t="n">
        <v>7</v>
      </c>
      <c r="AG654" t="n">
        <v>7</v>
      </c>
      <c r="AH654" t="inlineStr">
        <is>
          <t>#¿NOMBRE?</t>
        </is>
      </c>
      <c r="AI654" t="inlineStr">
        <is>
          <t>6,5</t>
        </is>
      </c>
      <c r="AJ654" t="n">
        <v>0</v>
      </c>
      <c r="AK654" t="inlineStr">
        <is>
          <t>4,5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t="n">
        <v>136</v>
      </c>
      <c r="B658" t="inlineStr">
        <is>
          <t>ccc</t>
        </is>
      </c>
      <c r="C658" t="inlineStr">
        <is>
          <t>Vicent</t>
        </is>
      </c>
      <c r="D658" t="inlineStr">
        <is>
          <t>Associació el Menjador - Xarxa Agroecològica d'Alcoi</t>
        </is>
      </c>
      <c r="E658" t="inlineStr">
        <is>
          <t>G 54163407</t>
        </is>
      </c>
      <c r="F658" t="inlineStr">
        <is>
          <t>C/Murillo, 5 baix</t>
        </is>
      </c>
      <c r="G658" t="n">
        <v>3802</v>
      </c>
      <c r="H658" t="inlineStr">
        <is>
          <t>Alcoi</t>
        </is>
      </c>
      <c r="I658" t="n">
        <v>1</v>
      </c>
      <c r="J658" t="n">
        <v>0</v>
      </c>
      <c r="K658" t="inlineStr">
        <is>
          <t>laxarxaagroecologica@gmail.com</t>
        </is>
      </c>
      <c r="L658">
        <f>+34626992789</f>
        <v/>
      </c>
      <c r="M658" t="n">
        <v>0</v>
      </c>
      <c r="N658" t="n">
        <v>5</v>
      </c>
      <c r="O658" t="n">
        <v>5</v>
      </c>
      <c r="P658" t="n">
        <v>5</v>
      </c>
      <c r="Q658" t="n">
        <v>5</v>
      </c>
      <c r="R658" t="n">
        <v>0</v>
      </c>
      <c r="S658" t="n">
        <v>0</v>
      </c>
      <c r="T658" t="b">
        <v>0</v>
      </c>
      <c r="U658" s="1" t="n">
        <v>44691.31688657407</v>
      </c>
      <c r="V658" t="inlineStr">
        <is>
          <t>a599w2jw1epqm0szfa599v8vploueemu</t>
        </is>
      </c>
      <c r="W658" t="inlineStr">
        <is>
          <t>https://docs.google.com/open?id=1E3ZqKeVwIFv91BIybZfdsfLUe8SAIZy5yBPmWwBL0XU</t>
        </is>
      </c>
      <c r="X658" t="inlineStr">
        <is>
          <t>32,50</t>
        </is>
      </c>
      <c r="Y658" t="inlineStr">
        <is>
          <t>32,5</t>
        </is>
      </c>
      <c r="Z658" t="inlineStr">
        <is>
          <t>32,5</t>
        </is>
      </c>
      <c r="AA658" t="inlineStr">
        <is>
          <t>22,5</t>
        </is>
      </c>
      <c r="AB658" t="inlineStr">
        <is>
          <t>120,00</t>
        </is>
      </c>
      <c r="AC658" t="inlineStr">
        <is>
          <t>25,20</t>
        </is>
      </c>
      <c r="AD658" t="inlineStr">
        <is>
          <t>0,00</t>
        </is>
      </c>
      <c r="AE658" t="inlineStr">
        <is>
          <t>145,20</t>
        </is>
      </c>
      <c r="AF658" t="n">
        <v>5</v>
      </c>
      <c r="AG658" t="n">
        <v>5</v>
      </c>
      <c r="AH658" t="inlineStr">
        <is>
          <t>#¿NOMBRE?</t>
        </is>
      </c>
      <c r="AI658" t="inlineStr">
        <is>
          <t>6,5</t>
        </is>
      </c>
      <c r="AJ658" t="n">
        <v>0</v>
      </c>
      <c r="AK658" t="inlineStr">
        <is>
          <t>4,5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t="n">
        <v>137</v>
      </c>
      <c r="B662" t="inlineStr">
        <is>
          <t>Spin Food</t>
        </is>
      </c>
      <c r="C662" t="inlineStr">
        <is>
          <t>Jordá</t>
        </is>
      </c>
      <c r="D662" t="inlineStr">
        <is>
          <t>PAÑO FRUITS SL.</t>
        </is>
      </c>
      <c r="E662" t="inlineStr">
        <is>
          <t>B43465533</t>
        </is>
      </c>
      <c r="F662" t="inlineStr">
        <is>
          <t>av. De montblanc, 28</t>
        </is>
      </c>
      <c r="G662" t="n">
        <v>43460</v>
      </c>
      <c r="H662" t="inlineStr">
        <is>
          <t>Alcove. Tarragona</t>
        </is>
      </c>
      <c r="I662" t="n">
        <v>1</v>
      </c>
      <c r="J662" t="n">
        <v>0</v>
      </c>
      <c r="K662" t="inlineStr">
        <is>
          <t>jorda@spinfood.es</t>
        </is>
      </c>
      <c r="L662">
        <f>+34640106471</f>
        <v/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inlineStr">
        <is>
          <t>Implantación (20 +2)</t>
        </is>
      </c>
      <c r="S662" t="inlineStr">
        <is>
          <t>SectorEco</t>
        </is>
      </c>
      <c r="T662" t="b">
        <v>1</v>
      </c>
      <c r="U662" s="1" t="n">
        <v>44687.4184837963</v>
      </c>
      <c r="V662" t="inlineStr">
        <is>
          <t>y3qb7ok9rjyiyyrnqxq1y3qb7ok1omp5</t>
        </is>
      </c>
      <c r="W662" t="inlineStr">
        <is>
          <t>https://docs.google.com/open?id=17YYFttq1ljR4sCHTastWocJMH-G6oTHNgcl8xbjUm74</t>
        </is>
      </c>
      <c r="X662" t="inlineStr">
        <is>
          <t>0,00</t>
        </is>
      </c>
      <c r="Y662" t="inlineStr">
        <is>
          <t>138,2</t>
        </is>
      </c>
      <c r="Z662" t="n">
        <v>0</v>
      </c>
      <c r="AA662" t="n">
        <v>0</v>
      </c>
      <c r="AB662" t="inlineStr">
        <is>
          <t>138,20</t>
        </is>
      </c>
      <c r="AC662" t="inlineStr">
        <is>
          <t>29,02</t>
        </is>
      </c>
      <c r="AD662" t="inlineStr">
        <is>
          <t>0,00</t>
        </is>
      </c>
      <c r="AE662" t="inlineStr">
        <is>
          <t>167,22</t>
        </is>
      </c>
      <c r="AF662" t="n">
        <v>0</v>
      </c>
      <c r="AG662" t="n">
        <v>20</v>
      </c>
      <c r="AH662" t="inlineStr">
        <is>
          <t>#¿NOMBRE?</t>
        </is>
      </c>
      <c r="AI662" t="inlineStr">
        <is>
          <t>6,91</t>
        </is>
      </c>
      <c r="AJ662" t="inlineStr">
        <is>
          <t>transferencia</t>
        </is>
      </c>
      <c r="AK662" t="inlineStr">
        <is>
          <t>4,5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t="n">
        <v>138</v>
      </c>
      <c r="B666" t="inlineStr">
        <is>
          <t>Economato Macabeo</t>
        </is>
      </c>
      <c r="C666" t="inlineStr">
        <is>
          <t>Nuria</t>
        </is>
      </c>
      <c r="D666" t="inlineStr">
        <is>
          <t>Ecomacabeo, S.L.</t>
        </is>
      </c>
      <c r="E666" t="inlineStr">
        <is>
          <t>B 86631702</t>
        </is>
      </c>
      <c r="F666" t="inlineStr">
        <is>
          <t>C/Capellanía 5. 28411 Moralzarzal. Madrid</t>
        </is>
      </c>
      <c r="G666" t="n">
        <v>28411</v>
      </c>
      <c r="H666" t="inlineStr">
        <is>
          <t>Moralzarzal. Madrid</t>
        </is>
      </c>
      <c r="I666" t="n">
        <v>0</v>
      </c>
      <c r="J666" t="inlineStr">
        <is>
          <t>C/Berrocal 4. 28440 Collado Villalba. Madrid</t>
        </is>
      </c>
      <c r="K666" t="inlineStr">
        <is>
          <t>contabilidad@grupema.eu</t>
        </is>
      </c>
      <c r="L666">
        <f>+34918519600</f>
        <v/>
      </c>
      <c r="M666" t="n">
        <v>0</v>
      </c>
      <c r="N666" t="n">
        <v>0</v>
      </c>
      <c r="O666" t="n">
        <v>0</v>
      </c>
      <c r="P666" t="n">
        <v>20</v>
      </c>
      <c r="Q666" t="n">
        <v>20</v>
      </c>
      <c r="R666" t="inlineStr">
        <is>
          <t>Implantación (20 +2)</t>
        </is>
      </c>
      <c r="S666" t="inlineStr">
        <is>
          <t>SectorEco</t>
        </is>
      </c>
      <c r="T666" t="b">
        <v>1</v>
      </c>
      <c r="U666" s="1" t="n">
        <v>44690.42751157407</v>
      </c>
      <c r="V666" t="inlineStr">
        <is>
          <t>03slgawaqzxgb003slgavcvh5kw0cust</t>
        </is>
      </c>
      <c r="W666" t="inlineStr">
        <is>
          <t>https://docs.google.com/open?id=1H4Pufhce1a-MBnbCfY1wnoR3bg51UozIR5pgJe6RJYo</t>
        </is>
      </c>
      <c r="X666" t="inlineStr">
        <is>
          <t>0,00</t>
        </is>
      </c>
      <c r="Y666" t="n">
        <v>0</v>
      </c>
      <c r="Z666" t="inlineStr">
        <is>
          <t>138,2</t>
        </is>
      </c>
      <c r="AA666" t="n">
        <v>90</v>
      </c>
      <c r="AB666" t="inlineStr">
        <is>
          <t>228,20</t>
        </is>
      </c>
      <c r="AC666" t="inlineStr">
        <is>
          <t>47,92</t>
        </is>
      </c>
      <c r="AD666" t="inlineStr">
        <is>
          <t>0,00</t>
        </is>
      </c>
      <c r="AE666" t="inlineStr">
        <is>
          <t>276,12</t>
        </is>
      </c>
      <c r="AF666" t="n">
        <v>0</v>
      </c>
      <c r="AG666" t="n">
        <v>0</v>
      </c>
      <c r="AH666" t="inlineStr">
        <is>
          <t>#¿NOMBRE?</t>
        </is>
      </c>
      <c r="AI666" t="inlineStr">
        <is>
          <t>6,91</t>
        </is>
      </c>
      <c r="AJ666" t="inlineStr">
        <is>
          <t>ES10 2038 2493 4260 0042 7125</t>
        </is>
      </c>
      <c r="AK666" t="inlineStr">
        <is>
          <t>4,5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t="n">
        <v>139</v>
      </c>
      <c r="B670" t="inlineStr">
        <is>
          <t>shop client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inlineStr">
        <is>
          <t>0,00</t>
        </is>
      </c>
      <c r="Y670" t="n">
        <v>0</v>
      </c>
      <c r="Z670" t="n">
        <v>0</v>
      </c>
      <c r="AA670" t="n">
        <v>0</v>
      </c>
      <c r="AB670" t="inlineStr">
        <is>
          <t>0,00</t>
        </is>
      </c>
      <c r="AC670" t="inlineStr">
        <is>
          <t>0,00</t>
        </is>
      </c>
      <c r="AD670" t="inlineStr">
        <is>
          <t>0,00</t>
        </is>
      </c>
      <c r="AE670" t="inlineStr">
        <is>
          <t>0,00</t>
        </is>
      </c>
      <c r="AF670" t="n">
        <v>0</v>
      </c>
      <c r="AG670" t="n">
        <v>0</v>
      </c>
      <c r="AH670" t="inlineStr">
        <is>
          <t>#¿NOMBRE?</t>
        </is>
      </c>
      <c r="AI670" t="inlineStr">
        <is>
          <t>6,5</t>
        </is>
      </c>
      <c r="AJ670" t="n">
        <v>0</v>
      </c>
      <c r="AK670" t="inlineStr">
        <is>
          <t>4,5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t="n">
        <v>140</v>
      </c>
      <c r="B674" t="inlineStr">
        <is>
          <t>tinaNatur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https://docs.google.com/open?id=1GHwaBkbqqVhlI2266XTanEVwPgAgUByqZYiJdSGOkLU</t>
        </is>
      </c>
      <c r="X674" t="inlineStr">
        <is>
          <t>0,00</t>
        </is>
      </c>
      <c r="Y674" t="n">
        <v>0</v>
      </c>
      <c r="Z674" t="n">
        <v>0</v>
      </c>
      <c r="AA674" t="n">
        <v>0</v>
      </c>
      <c r="AB674" t="inlineStr">
        <is>
          <t>0,00</t>
        </is>
      </c>
      <c r="AC674" t="inlineStr">
        <is>
          <t>0,00</t>
        </is>
      </c>
      <c r="AD674" t="inlineStr">
        <is>
          <t>0,00</t>
        </is>
      </c>
      <c r="AE674" t="inlineStr">
        <is>
          <t>0,00</t>
        </is>
      </c>
      <c r="AF674" t="n">
        <v>0</v>
      </c>
      <c r="AG674" t="n">
        <v>0</v>
      </c>
      <c r="AH674" t="inlineStr">
        <is>
          <t>#¿NOMBRE?</t>
        </is>
      </c>
      <c r="AI674" t="inlineStr">
        <is>
          <t>6,5</t>
        </is>
      </c>
      <c r="AJ674" t="n">
        <v>0</v>
      </c>
      <c r="AK674" t="inlineStr">
        <is>
          <t>4,5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t="n">
        <v>141</v>
      </c>
      <c r="B678" t="inlineStr">
        <is>
          <t>shop client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https://docs.google.com/open?id=1zs7Yo9XSKnkQ00OiyOWgtTIOeBYTMRp9_KxMgS-HA1I</t>
        </is>
      </c>
      <c r="X678" t="inlineStr">
        <is>
          <t>0,00</t>
        </is>
      </c>
      <c r="Y678" t="n">
        <v>0</v>
      </c>
      <c r="Z678" t="n">
        <v>0</v>
      </c>
      <c r="AA678" t="n">
        <v>0</v>
      </c>
      <c r="AB678" t="inlineStr">
        <is>
          <t>0,00</t>
        </is>
      </c>
      <c r="AC678" t="inlineStr">
        <is>
          <t>0,00</t>
        </is>
      </c>
      <c r="AD678" t="inlineStr">
        <is>
          <t>0,00</t>
        </is>
      </c>
      <c r="AE678" t="inlineStr">
        <is>
          <t>0,00</t>
        </is>
      </c>
      <c r="AF678" t="n">
        <v>0</v>
      </c>
      <c r="AG678" t="n">
        <v>0</v>
      </c>
      <c r="AH678" t="inlineStr">
        <is>
          <t>#¿NOMBRE?</t>
        </is>
      </c>
      <c r="AI678" t="inlineStr">
        <is>
          <t>6,5</t>
        </is>
      </c>
      <c r="AJ678" t="n">
        <v>0</v>
      </c>
      <c r="AK678" t="inlineStr">
        <is>
          <t>4,5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t="n">
        <v>142</v>
      </c>
      <c r="B682" t="inlineStr">
        <is>
          <t>Granel Alcazar</t>
        </is>
      </c>
      <c r="C682" t="inlineStr">
        <is>
          <t>Vicenta Angulo Lopez</t>
        </is>
      </c>
      <c r="D682" t="inlineStr">
        <is>
          <t>Vicenta Angulo Lopez</t>
        </is>
      </c>
      <c r="E682" t="inlineStr">
        <is>
          <t>06219873Y</t>
        </is>
      </c>
      <c r="F682" t="inlineStr">
        <is>
          <t>C/ Concordia 7 local 3</t>
        </is>
      </c>
      <c r="G682" t="n">
        <v>13600</v>
      </c>
      <c r="H682" t="inlineStr">
        <is>
          <t>Alcazar de San Juan</t>
        </is>
      </c>
      <c r="I682" t="n">
        <v>1</v>
      </c>
      <c r="J682" t="n">
        <v>0</v>
      </c>
      <c r="K682" t="inlineStr">
        <is>
          <t>granelalcazar@gmail.com</t>
        </is>
      </c>
      <c r="L682">
        <f>+34682204124</f>
        <v/>
      </c>
      <c r="M682" t="n">
        <v>0</v>
      </c>
      <c r="N682" t="n">
        <v>10</v>
      </c>
      <c r="O682" t="n">
        <v>0</v>
      </c>
      <c r="P682" t="n">
        <v>10</v>
      </c>
      <c r="Q682" t="n">
        <v>0</v>
      </c>
      <c r="R682" t="n">
        <v>0</v>
      </c>
      <c r="S682" t="n">
        <v>0</v>
      </c>
      <c r="T682" t="b">
        <v>0</v>
      </c>
      <c r="U682" t="inlineStr">
        <is>
          <t>16/05/2022</t>
        </is>
      </c>
      <c r="V682" t="inlineStr">
        <is>
          <t>8f9hwxc5c2boeu3wl2o8f9hwxeflbek2</t>
        </is>
      </c>
      <c r="W682" t="inlineStr">
        <is>
          <t>https://docs.google.com/open?id=11GXi12i_PN15idBg14bTxOPXQUcB-xWV308Sk0ZWWSE</t>
        </is>
      </c>
      <c r="X682" t="inlineStr">
        <is>
          <t>0,00</t>
        </is>
      </c>
      <c r="Y682" t="n">
        <v>65</v>
      </c>
      <c r="Z682" t="n">
        <v>65</v>
      </c>
      <c r="AA682" t="n">
        <v>0</v>
      </c>
      <c r="AB682" t="inlineStr">
        <is>
          <t>130,00</t>
        </is>
      </c>
      <c r="AC682" t="inlineStr">
        <is>
          <t>27,30</t>
        </is>
      </c>
      <c r="AD682" t="inlineStr">
        <is>
          <t>0,00</t>
        </is>
      </c>
      <c r="AE682" t="inlineStr">
        <is>
          <t>157,30</t>
        </is>
      </c>
      <c r="AF682" t="n">
        <v>0</v>
      </c>
      <c r="AG682" t="n">
        <v>10</v>
      </c>
      <c r="AH682" t="inlineStr">
        <is>
          <t>#¿NOMBRE?</t>
        </is>
      </c>
      <c r="AI682" t="inlineStr">
        <is>
          <t>6,5</t>
        </is>
      </c>
      <c r="AJ682" t="n">
        <v>0</v>
      </c>
      <c r="AK682" t="inlineStr">
        <is>
          <t>4,5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t="n">
        <v>143</v>
      </c>
      <c r="B686" t="inlineStr">
        <is>
          <t>Ekonomato de Barrundia</t>
        </is>
      </c>
      <c r="C686" t="inlineStr">
        <is>
          <t>Susana</t>
        </is>
      </c>
      <c r="D686" t="inlineStr">
        <is>
          <t>OKT - BARRUNDIAKO KONTSUMITZAILE TALDEA</t>
        </is>
      </c>
      <c r="E686" t="inlineStr">
        <is>
          <t>G- 01466713</t>
        </is>
      </c>
      <c r="F686" t="inlineStr">
        <is>
          <t>Plaza del Ayuntamiento, 1</t>
        </is>
      </c>
      <c r="G686" t="n">
        <v>1206</v>
      </c>
      <c r="H686" t="inlineStr">
        <is>
          <t>Ozaeta</t>
        </is>
      </c>
      <c r="I686" t="n">
        <v>1</v>
      </c>
      <c r="J686" t="n">
        <v>0</v>
      </c>
      <c r="K686" t="inlineStr">
        <is>
          <t>oktekonomatoa@gmail.com</t>
        </is>
      </c>
      <c r="L686">
        <f>+34611434396</f>
        <v/>
      </c>
      <c r="M686" t="n">
        <v>0</v>
      </c>
      <c r="N686" t="n">
        <v>0</v>
      </c>
      <c r="O686" t="n">
        <v>0</v>
      </c>
      <c r="P686" t="n">
        <v>0</v>
      </c>
      <c r="Q686" t="n">
        <v>10</v>
      </c>
      <c r="R686" t="n">
        <v>0</v>
      </c>
      <c r="S686" t="n">
        <v>0</v>
      </c>
      <c r="T686" t="b">
        <v>0</v>
      </c>
      <c r="U686" t="inlineStr">
        <is>
          <t>16/05/2022</t>
        </is>
      </c>
      <c r="V686" t="inlineStr">
        <is>
          <t>m8dhiv042zwfh0qqm8dhb6sbav1dgmla</t>
        </is>
      </c>
      <c r="W686" t="inlineStr">
        <is>
          <t>https://docs.google.com/open?id=1gCZFgR28kfLYPUo3eIAY-JzWsVhWRYf7eq3o0e5xaj8</t>
        </is>
      </c>
      <c r="X686" t="inlineStr">
        <is>
          <t>0,00</t>
        </is>
      </c>
      <c r="Y686" t="n">
        <v>0</v>
      </c>
      <c r="Z686" t="n">
        <v>0</v>
      </c>
      <c r="AA686" t="n">
        <v>45</v>
      </c>
      <c r="AB686" t="inlineStr">
        <is>
          <t>45,00</t>
        </is>
      </c>
      <c r="AC686" t="inlineStr">
        <is>
          <t>9,45</t>
        </is>
      </c>
      <c r="AD686" t="inlineStr">
        <is>
          <t>0,00</t>
        </is>
      </c>
      <c r="AE686" t="inlineStr">
        <is>
          <t>54,45</t>
        </is>
      </c>
      <c r="AF686" t="n">
        <v>0</v>
      </c>
      <c r="AG686" t="n">
        <v>0</v>
      </c>
      <c r="AH686" t="inlineStr">
        <is>
          <t>#¿NOMBRE?</t>
        </is>
      </c>
      <c r="AI686" t="inlineStr">
        <is>
          <t>6,5</t>
        </is>
      </c>
      <c r="AJ686" t="n">
        <v>0</v>
      </c>
      <c r="AK686" t="inlineStr">
        <is>
          <t>4,5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t="n">
        <v>144</v>
      </c>
      <c r="B690" t="inlineStr">
        <is>
          <t>B&amp;B Buena Idea</t>
        </is>
      </c>
      <c r="C690" t="inlineStr">
        <is>
          <t>Jolanda</t>
        </is>
      </c>
      <c r="D690" t="inlineStr">
        <is>
          <t>Jolanda Vermeulen</t>
        </is>
      </c>
      <c r="E690" t="inlineStr">
        <is>
          <t>Y4453272-A</t>
        </is>
      </c>
      <c r="F690" t="inlineStr">
        <is>
          <t>Calle Lepanto 5b</t>
        </is>
      </c>
      <c r="G690" t="n">
        <v>3727</v>
      </c>
      <c r="H690" t="inlineStr">
        <is>
          <t>Xaló</t>
        </is>
      </c>
      <c r="I690" t="n">
        <v>0</v>
      </c>
      <c r="J690" t="inlineStr">
        <is>
          <t>Jolanda Vermeulen - Apt de Correos 101</t>
        </is>
      </c>
      <c r="K690" t="inlineStr">
        <is>
          <t>info@bnbspain.com</t>
        </is>
      </c>
      <c r="L690">
        <f>+34608606056</f>
        <v/>
      </c>
      <c r="M690" t="n">
        <v>0</v>
      </c>
      <c r="N690" t="n">
        <v>0</v>
      </c>
      <c r="O690" t="n">
        <v>0</v>
      </c>
      <c r="P690" t="n">
        <v>10</v>
      </c>
      <c r="Q690" t="n">
        <v>0</v>
      </c>
      <c r="R690" t="n">
        <v>0</v>
      </c>
      <c r="S690" t="n">
        <v>0</v>
      </c>
      <c r="T690" t="b">
        <v>0</v>
      </c>
      <c r="U690" t="inlineStr">
        <is>
          <t>16/05/2022</t>
        </is>
      </c>
      <c r="V690" t="inlineStr">
        <is>
          <t>8tsqwtojh7lq6zo8tsqwb8ryidhchp8b</t>
        </is>
      </c>
      <c r="W690" t="inlineStr">
        <is>
          <t>https://docs.google.com/open?id=1SWYbxJW0rIDAJXp3Dr_YflWNt_G_QlLEOidQKEtLlJM</t>
        </is>
      </c>
      <c r="X690" t="inlineStr">
        <is>
          <t>0,00</t>
        </is>
      </c>
      <c r="Y690" t="n">
        <v>0</v>
      </c>
      <c r="Z690" t="n">
        <v>55</v>
      </c>
      <c r="AA690" t="n">
        <v>0</v>
      </c>
      <c r="AB690" t="inlineStr">
        <is>
          <t>55,00</t>
        </is>
      </c>
      <c r="AC690" t="inlineStr">
        <is>
          <t>11,55</t>
        </is>
      </c>
      <c r="AD690" t="inlineStr">
        <is>
          <t>0,00</t>
        </is>
      </c>
      <c r="AE690" t="inlineStr">
        <is>
          <t>66,55</t>
        </is>
      </c>
      <c r="AF690" t="n">
        <v>0</v>
      </c>
      <c r="AG690" t="n">
        <v>0</v>
      </c>
      <c r="AH690" t="inlineStr">
        <is>
          <t>#¿NOMBRE?</t>
        </is>
      </c>
      <c r="AI690" t="inlineStr">
        <is>
          <t>5,5</t>
        </is>
      </c>
      <c r="AJ690" t="n">
        <v>0</v>
      </c>
      <c r="AK690" t="inlineStr">
        <is>
          <t>4,5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t="n">
        <v>145</v>
      </c>
      <c r="B694" t="inlineStr">
        <is>
          <t>Ecobe</t>
        </is>
      </c>
      <c r="C694" t="inlineStr">
        <is>
          <t>Dolors de la Torre Mezcua</t>
        </is>
      </c>
      <c r="D694" t="inlineStr">
        <is>
          <t>Ecobe Alimentació</t>
        </is>
      </c>
      <c r="E694" t="inlineStr">
        <is>
          <t>78090171L</t>
        </is>
      </c>
      <c r="F694" t="inlineStr">
        <is>
          <t>Av. Catalunya, 18</t>
        </is>
      </c>
      <c r="G694" t="n">
        <v>25250</v>
      </c>
      <c r="H694" t="inlineStr">
        <is>
          <t>Bellpuig</t>
        </is>
      </c>
      <c r="I694" t="n">
        <v>1</v>
      </c>
      <c r="J694" t="n">
        <v>0</v>
      </c>
      <c r="K694" t="inlineStr">
        <is>
          <t>ecobealimentacio@gmail.com</t>
        </is>
      </c>
      <c r="L694" t="n">
        <v>0</v>
      </c>
      <c r="M694" t="n">
        <v>1</v>
      </c>
      <c r="N694" t="n">
        <v>8</v>
      </c>
      <c r="O694" t="n">
        <v>0</v>
      </c>
      <c r="P694" t="n">
        <v>8</v>
      </c>
      <c r="Q694" t="n">
        <v>6</v>
      </c>
      <c r="R694" t="n">
        <v>0</v>
      </c>
      <c r="S694" t="n">
        <v>0</v>
      </c>
      <c r="T694" t="b">
        <v>0</v>
      </c>
      <c r="U694" t="inlineStr">
        <is>
          <t>16/05/2022</t>
        </is>
      </c>
      <c r="V694" t="inlineStr">
        <is>
          <t>nvmlss7rma5wruvsnvmr9feyxq8qgp6x</t>
        </is>
      </c>
      <c r="W694" t="inlineStr">
        <is>
          <t>https://docs.google.com/open?id=16-sCaEmVnyiPtGpbFT9RYGqA74BqtxS6fbgRXkvhhP0</t>
        </is>
      </c>
      <c r="X694" t="inlineStr">
        <is>
          <t>0,00</t>
        </is>
      </c>
      <c r="Y694" t="n">
        <v>52</v>
      </c>
      <c r="Z694" t="n">
        <v>52</v>
      </c>
      <c r="AA694" t="n">
        <v>27</v>
      </c>
      <c r="AB694" t="inlineStr">
        <is>
          <t>131,00</t>
        </is>
      </c>
      <c r="AC694" t="inlineStr">
        <is>
          <t>27,51</t>
        </is>
      </c>
      <c r="AD694" t="inlineStr">
        <is>
          <t>6,81</t>
        </is>
      </c>
      <c r="AE694" t="inlineStr">
        <is>
          <t>165,32</t>
        </is>
      </c>
      <c r="AF694" t="n">
        <v>0</v>
      </c>
      <c r="AG694" t="n">
        <v>8</v>
      </c>
      <c r="AH694" t="inlineStr">
        <is>
          <t>#¿NOMBRE?</t>
        </is>
      </c>
      <c r="AI694" t="inlineStr">
        <is>
          <t>6,5</t>
        </is>
      </c>
      <c r="AJ694" t="n">
        <v>0</v>
      </c>
      <c r="AK694" t="inlineStr">
        <is>
          <t>4,5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t="n">
        <v>146</v>
      </c>
      <c r="B698" t="inlineStr">
        <is>
          <t>Grano a Grano. Cero residuo</t>
        </is>
      </c>
      <c r="C698" t="inlineStr">
        <is>
          <t>Laura Lugo Calero</t>
        </is>
      </c>
      <c r="D698" t="inlineStr">
        <is>
          <t>Grano a Grano. Cero residuo</t>
        </is>
      </c>
      <c r="E698" t="inlineStr">
        <is>
          <t>44323811M</t>
        </is>
      </c>
      <c r="F698" t="inlineStr">
        <is>
          <t>c/Numancia 75 local</t>
        </is>
      </c>
      <c r="G698" t="n">
        <v>35010</v>
      </c>
      <c r="H698" t="inlineStr">
        <is>
          <t>Las Palmas de Gran Canaria</t>
        </is>
      </c>
      <c r="I698" t="n">
        <v>1</v>
      </c>
      <c r="J698" t="n">
        <v>0</v>
      </c>
      <c r="K698" t="inlineStr">
        <is>
          <t>residuocero.project@gmail.com</t>
        </is>
      </c>
      <c r="L698" t="n">
        <v>653064393</v>
      </c>
      <c r="M698" t="n">
        <v>0</v>
      </c>
      <c r="N698" t="n">
        <v>6</v>
      </c>
      <c r="O698" t="n">
        <v>6</v>
      </c>
      <c r="P698" t="inlineStr">
        <is>
          <t>6+2</t>
        </is>
      </c>
      <c r="Q698" t="n">
        <v>4</v>
      </c>
      <c r="R698" t="n">
        <v>0</v>
      </c>
      <c r="S698" t="n">
        <v>0</v>
      </c>
      <c r="T698" t="b">
        <v>0</v>
      </c>
      <c r="U698" t="inlineStr">
        <is>
          <t>16/05/2022</t>
        </is>
      </c>
      <c r="V698" t="inlineStr">
        <is>
          <t>3y60vjsjrfmgas6k8r3y60vjv95g6gi6</t>
        </is>
      </c>
      <c r="W698" t="inlineStr">
        <is>
          <t>https://docs.google.com/open?id=1t4QS5hNpwSOFxapyFjWshglwJul-SIkVIFX8btUoCao</t>
        </is>
      </c>
      <c r="X698" t="inlineStr">
        <is>
          <t>39,00</t>
        </is>
      </c>
      <c r="Y698" t="n">
        <v>39</v>
      </c>
      <c r="Z698" t="inlineStr">
        <is>
          <t>#¡VALOR!</t>
        </is>
      </c>
      <c r="AA698" t="n">
        <v>18</v>
      </c>
      <c r="AB698" t="inlineStr">
        <is>
          <t>#¡VALOR!</t>
        </is>
      </c>
      <c r="AC698" t="inlineStr">
        <is>
          <t>#¡VALOR!</t>
        </is>
      </c>
      <c r="AD698" t="inlineStr">
        <is>
          <t>0,00</t>
        </is>
      </c>
      <c r="AE698" t="inlineStr">
        <is>
          <t>#¡VALOR!</t>
        </is>
      </c>
      <c r="AF698" t="n">
        <v>0</v>
      </c>
      <c r="AG698" t="n">
        <v>0</v>
      </c>
      <c r="AH698" t="n">
        <v>0</v>
      </c>
      <c r="AI698" t="inlineStr">
        <is>
          <t>6,5</t>
        </is>
      </c>
      <c r="AJ698" t="n">
        <v>0</v>
      </c>
      <c r="AK698" t="inlineStr">
        <is>
          <t>4,5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t="n">
        <v>147</v>
      </c>
      <c r="B702" t="inlineStr">
        <is>
          <t>La Mariquita Carmen</t>
        </is>
      </c>
      <c r="C702" t="inlineStr">
        <is>
          <t>Cecilia Nereida</t>
        </is>
      </c>
      <c r="D702" t="inlineStr">
        <is>
          <t>La Mariquita Carmen</t>
        </is>
      </c>
      <c r="E702" t="inlineStr">
        <is>
          <t>54123698Y</t>
        </is>
      </c>
      <c r="F702" t="inlineStr">
        <is>
          <t>Calle Francisco Gourié n7 bis local</t>
        </is>
      </c>
      <c r="G702" t="n">
        <v>35400</v>
      </c>
      <c r="H702" t="inlineStr">
        <is>
          <t>Arucas</t>
        </is>
      </c>
      <c r="I702" t="n">
        <v>1</v>
      </c>
      <c r="J702" t="n">
        <v>0</v>
      </c>
      <c r="K702" t="inlineStr">
        <is>
          <t>nereidagonzalezcecilia@gmail.com</t>
        </is>
      </c>
      <c r="L702">
        <f>+34656749199</f>
        <v/>
      </c>
      <c r="M702" t="n">
        <v>0</v>
      </c>
      <c r="N702" t="n">
        <v>7</v>
      </c>
      <c r="O702" t="n">
        <v>0</v>
      </c>
      <c r="P702" t="n">
        <v>7</v>
      </c>
      <c r="Q702" t="n">
        <v>6</v>
      </c>
      <c r="R702" t="n">
        <v>0</v>
      </c>
      <c r="S702" t="n">
        <v>0</v>
      </c>
      <c r="T702" t="b">
        <v>0</v>
      </c>
      <c r="U702" t="inlineStr">
        <is>
          <t>16/05/2022</t>
        </is>
      </c>
      <c r="V702" t="inlineStr">
        <is>
          <t>46e1bb4wkwl29psixa0046e1bepehkxp</t>
        </is>
      </c>
      <c r="W702" t="inlineStr">
        <is>
          <t>https://docs.google.com/open?id=1v2mbZSLQp3Y-nDyQF29G66ioYFV-qhfewxhN1_4XJ5k</t>
        </is>
      </c>
      <c r="X702" t="inlineStr">
        <is>
          <t>0,00</t>
        </is>
      </c>
      <c r="Y702" t="inlineStr">
        <is>
          <t>45,5</t>
        </is>
      </c>
      <c r="Z702" t="inlineStr">
        <is>
          <t>45,5</t>
        </is>
      </c>
      <c r="AA702" t="n">
        <v>27</v>
      </c>
      <c r="AB702" t="inlineStr">
        <is>
          <t>118,00</t>
        </is>
      </c>
      <c r="AC702" t="inlineStr">
        <is>
          <t>24,78</t>
        </is>
      </c>
      <c r="AD702" t="inlineStr">
        <is>
          <t>0,00</t>
        </is>
      </c>
      <c r="AE702" t="inlineStr">
        <is>
          <t>142,78</t>
        </is>
      </c>
      <c r="AF702" t="n">
        <v>0</v>
      </c>
      <c r="AG702" t="n">
        <v>7</v>
      </c>
      <c r="AH702" t="inlineStr">
        <is>
          <t>#¿NOMBRE?</t>
        </is>
      </c>
      <c r="AI702" t="inlineStr">
        <is>
          <t>6,5</t>
        </is>
      </c>
      <c r="AJ702" t="n">
        <v>0</v>
      </c>
      <c r="AK702" t="inlineStr">
        <is>
          <t>4,5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t="n">
        <v>148</v>
      </c>
      <c r="B706" t="inlineStr">
        <is>
          <t>Marcris</t>
        </is>
      </c>
      <c r="C706" t="inlineStr">
        <is>
          <t>Marino</t>
        </is>
      </c>
      <c r="D706" t="inlineStr">
        <is>
          <t>Sánchez García Cristina 00280286L S.L.N.E</t>
        </is>
      </c>
      <c r="E706" t="inlineStr">
        <is>
          <t>B35770528</t>
        </is>
      </c>
      <c r="F706" t="inlineStr">
        <is>
          <t>Calle Aigües, 11</t>
        </is>
      </c>
      <c r="G706" t="n">
        <v>8391</v>
      </c>
      <c r="H706" t="inlineStr">
        <is>
          <t>Tiana</t>
        </is>
      </c>
      <c r="I706" t="n">
        <v>1</v>
      </c>
      <c r="J706" t="n">
        <v>0</v>
      </c>
      <c r="K706" t="inlineStr">
        <is>
          <t>info@marcris.net</t>
        </is>
      </c>
      <c r="L706">
        <f>+34678868735</f>
        <v/>
      </c>
      <c r="M706" t="n">
        <v>0</v>
      </c>
      <c r="N706" t="n">
        <v>240</v>
      </c>
      <c r="O706" t="n">
        <v>240</v>
      </c>
      <c r="P706" t="n">
        <v>240</v>
      </c>
      <c r="Q706" t="n">
        <v>0</v>
      </c>
      <c r="R706" t="n">
        <v>0</v>
      </c>
      <c r="S706" t="n">
        <v>0</v>
      </c>
      <c r="T706" t="b">
        <v>0</v>
      </c>
      <c r="U706" t="inlineStr">
        <is>
          <t>16/05/2022</t>
        </is>
      </c>
      <c r="V706" t="inlineStr">
        <is>
          <t>ram8qy7gofmm5sc43lnxqiram8r11wqj</t>
        </is>
      </c>
      <c r="W706" t="inlineStr">
        <is>
          <t>https://docs.google.com/open?id=1NApbI585prCN812PS3CCG1cOLLEjsn6kwgAjeuIDTEQ</t>
        </is>
      </c>
      <c r="X706" t="inlineStr">
        <is>
          <t>1.044,00</t>
        </is>
      </c>
      <c r="Y706" t="n">
        <v>1044</v>
      </c>
      <c r="Z706" t="n">
        <v>1044</v>
      </c>
      <c r="AA706" t="n">
        <v>0</v>
      </c>
      <c r="AB706" t="inlineStr">
        <is>
          <t>3.132,00</t>
        </is>
      </c>
      <c r="AC706" t="inlineStr">
        <is>
          <t>657,72</t>
        </is>
      </c>
      <c r="AD706" t="inlineStr">
        <is>
          <t>0,00</t>
        </is>
      </c>
      <c r="AE706" t="inlineStr">
        <is>
          <t>3789,72</t>
        </is>
      </c>
      <c r="AF706" t="n">
        <v>240</v>
      </c>
      <c r="AG706" t="n">
        <v>240</v>
      </c>
      <c r="AH706" t="inlineStr">
        <is>
          <t>#¿NOMBRE?</t>
        </is>
      </c>
      <c r="AI706" t="inlineStr">
        <is>
          <t>4,35</t>
        </is>
      </c>
      <c r="AJ706" t="n">
        <v>0</v>
      </c>
      <c r="AK706" t="inlineStr">
        <is>
          <t>4,5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t="n">
        <v>149</v>
      </c>
      <c r="B710" t="inlineStr">
        <is>
          <t>Marcris</t>
        </is>
      </c>
      <c r="C710" t="inlineStr">
        <is>
          <t>Marino</t>
        </is>
      </c>
      <c r="D710" t="inlineStr">
        <is>
          <t>Sánchez García Cristina 00280286L S.L.N.E</t>
        </is>
      </c>
      <c r="E710" t="inlineStr">
        <is>
          <t>B35770528</t>
        </is>
      </c>
      <c r="F710" t="inlineStr">
        <is>
          <t>Calle Aigües, 11</t>
        </is>
      </c>
      <c r="G710" t="n">
        <v>8391</v>
      </c>
      <c r="H710" t="inlineStr">
        <is>
          <t>Tiana</t>
        </is>
      </c>
      <c r="I710" t="n">
        <v>1</v>
      </c>
      <c r="J710" t="n">
        <v>0</v>
      </c>
      <c r="K710" t="inlineStr">
        <is>
          <t>info@marcris.net</t>
        </is>
      </c>
      <c r="L710">
        <f>+34678868735</f>
        <v/>
      </c>
      <c r="M710" t="n">
        <v>0</v>
      </c>
      <c r="N710" t="n">
        <v>100</v>
      </c>
      <c r="O710" t="n">
        <v>100</v>
      </c>
      <c r="P710" t="n">
        <v>100</v>
      </c>
      <c r="Q710" t="n">
        <v>0</v>
      </c>
      <c r="R710" t="n">
        <v>0</v>
      </c>
      <c r="S710" t="n">
        <v>0</v>
      </c>
      <c r="T710" t="b">
        <v>0</v>
      </c>
      <c r="U710" t="inlineStr">
        <is>
          <t>16/05/2022</t>
        </is>
      </c>
      <c r="V710" t="inlineStr">
        <is>
          <t>ram8qy7gofmm5sc43lnxqiram8r11wqj</t>
        </is>
      </c>
      <c r="W710" t="inlineStr">
        <is>
          <t>https://docs.google.com/open?id=1ubI4L8CF1EnmdSwbsfm_vmEY6O9-HAw9rd1xpFKUpD4</t>
        </is>
      </c>
      <c r="X710" t="inlineStr">
        <is>
          <t>435,00</t>
        </is>
      </c>
      <c r="Y710" t="n">
        <v>435</v>
      </c>
      <c r="Z710" t="n">
        <v>435</v>
      </c>
      <c r="AA710" t="n">
        <v>0</v>
      </c>
      <c r="AB710" t="inlineStr">
        <is>
          <t>1.305,00</t>
        </is>
      </c>
      <c r="AC710" t="inlineStr">
        <is>
          <t>274,05</t>
        </is>
      </c>
      <c r="AD710" t="inlineStr">
        <is>
          <t>0,00</t>
        </is>
      </c>
      <c r="AE710" t="inlineStr">
        <is>
          <t>1579,05</t>
        </is>
      </c>
      <c r="AF710" t="n">
        <v>100</v>
      </c>
      <c r="AG710" t="n">
        <v>100</v>
      </c>
      <c r="AH710" t="inlineStr">
        <is>
          <t>#¿NOMBRE?</t>
        </is>
      </c>
      <c r="AI710" t="inlineStr">
        <is>
          <t>4,35</t>
        </is>
      </c>
      <c r="AJ710" t="n">
        <v>0</v>
      </c>
      <c r="AK710" t="inlineStr">
        <is>
          <t>4,5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t="n">
        <v>150</v>
      </c>
      <c r="B714" t="inlineStr">
        <is>
          <t>shop client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https://docs.google.com/open?id=1B0rB6L8XZj-cJHSZ2Zso8KLDjQsrdMUBY_1cBlcl_Dg</t>
        </is>
      </c>
      <c r="X714" t="inlineStr">
        <is>
          <t>0,00</t>
        </is>
      </c>
      <c r="Y714" t="n">
        <v>0</v>
      </c>
      <c r="Z714" t="n">
        <v>0</v>
      </c>
      <c r="AA714" t="n">
        <v>0</v>
      </c>
      <c r="AB714" t="inlineStr">
        <is>
          <t>0,00</t>
        </is>
      </c>
      <c r="AC714" t="inlineStr">
        <is>
          <t>0,00</t>
        </is>
      </c>
      <c r="AD714" t="inlineStr">
        <is>
          <t>0,00</t>
        </is>
      </c>
      <c r="AE714" t="inlineStr">
        <is>
          <t>0,00</t>
        </is>
      </c>
      <c r="AF714" t="n">
        <v>0</v>
      </c>
      <c r="AG714" t="n">
        <v>0</v>
      </c>
      <c r="AH714" t="inlineStr">
        <is>
          <t>#¿NOMBRE?</t>
        </is>
      </c>
      <c r="AI714" t="inlineStr">
        <is>
          <t>6,5</t>
        </is>
      </c>
      <c r="AJ714" t="n">
        <v>0</v>
      </c>
      <c r="AK714" t="inlineStr">
        <is>
          <t>4,5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t="n">
        <v>151</v>
      </c>
      <c r="B718" t="inlineStr">
        <is>
          <t>shop client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>https://docs.google.com/open?id=1FG18EFN1Nx4kOD7k_WDSAj-l-QmHSCPPn_aBPra7rdc</t>
        </is>
      </c>
      <c r="X718" t="inlineStr">
        <is>
          <t>0,00</t>
        </is>
      </c>
      <c r="Y718" t="n">
        <v>0</v>
      </c>
      <c r="Z718" t="n">
        <v>0</v>
      </c>
      <c r="AA718" t="n">
        <v>0</v>
      </c>
      <c r="AB718" t="inlineStr">
        <is>
          <t>0,00</t>
        </is>
      </c>
      <c r="AC718" t="inlineStr">
        <is>
          <t>0,00</t>
        </is>
      </c>
      <c r="AD718" t="inlineStr">
        <is>
          <t>0,00</t>
        </is>
      </c>
      <c r="AE718" t="inlineStr">
        <is>
          <t>0,00</t>
        </is>
      </c>
      <c r="AF718" t="n">
        <v>0</v>
      </c>
      <c r="AG718" t="n">
        <v>0</v>
      </c>
      <c r="AH718" t="inlineStr">
        <is>
          <t>#¿NOMBRE?</t>
        </is>
      </c>
      <c r="AI718" t="inlineStr">
        <is>
          <t>6,5</t>
        </is>
      </c>
      <c r="AJ718" t="n">
        <v>0</v>
      </c>
      <c r="AK718" t="inlineStr">
        <is>
          <t>4,5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t="n">
        <v>152</v>
      </c>
      <c r="B722" t="inlineStr">
        <is>
          <t>shop client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>https://docs.google.com/open?id=1WH40PitLdlnbz2dIzpZezDwtRKsChMaZvy8kcbDvK9Q</t>
        </is>
      </c>
      <c r="X722" t="inlineStr">
        <is>
          <t>0,00</t>
        </is>
      </c>
      <c r="Y722" t="n">
        <v>0</v>
      </c>
      <c r="Z722" t="n">
        <v>0</v>
      </c>
      <c r="AA722" t="n">
        <v>0</v>
      </c>
      <c r="AB722" t="inlineStr">
        <is>
          <t>0,00</t>
        </is>
      </c>
      <c r="AC722" t="inlineStr">
        <is>
          <t>0,00</t>
        </is>
      </c>
      <c r="AD722" t="inlineStr">
        <is>
          <t>0,00</t>
        </is>
      </c>
      <c r="AE722" t="inlineStr">
        <is>
          <t>0,00</t>
        </is>
      </c>
      <c r="AF722" t="n">
        <v>0</v>
      </c>
      <c r="AG722" t="n">
        <v>0</v>
      </c>
      <c r="AH722" t="inlineStr">
        <is>
          <t>#¿NOMBRE?</t>
        </is>
      </c>
      <c r="AI722" t="inlineStr">
        <is>
          <t>6,5</t>
        </is>
      </c>
      <c r="AJ722" t="n">
        <v>0</v>
      </c>
      <c r="AK722" t="inlineStr">
        <is>
          <t>4,5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t="n">
        <v>153</v>
      </c>
      <c r="B726" t="inlineStr">
        <is>
          <t>Dietisur</t>
        </is>
      </c>
      <c r="C726" t="inlineStr">
        <is>
          <t>Dietisur</t>
        </is>
      </c>
      <c r="D726" t="inlineStr">
        <is>
          <t>Dietisur SL</t>
        </is>
      </c>
      <c r="E726" t="inlineStr">
        <is>
          <t>B41478298</t>
        </is>
      </c>
      <c r="F726" t="inlineStr">
        <is>
          <t>Ctra.Sevilla-Cádiz Km.555-7</t>
        </is>
      </c>
      <c r="G726" t="n">
        <v>41703</v>
      </c>
      <c r="H726" t="inlineStr">
        <is>
          <t>Dos Hermanas - Sevilla</t>
        </is>
      </c>
      <c r="I726" t="n">
        <v>1</v>
      </c>
      <c r="J726" t="n">
        <v>0</v>
      </c>
      <c r="K726" t="inlineStr">
        <is>
          <t>dietisur@dietisur.es</t>
        </is>
      </c>
      <c r="L726">
        <f>+34954692158</f>
        <v/>
      </c>
      <c r="M726" t="n">
        <v>0</v>
      </c>
      <c r="N726" t="n">
        <v>48</v>
      </c>
      <c r="O726" t="n">
        <v>36</v>
      </c>
      <c r="P726" t="n">
        <v>36</v>
      </c>
      <c r="Q726" t="n">
        <v>24</v>
      </c>
      <c r="R726" t="n">
        <v>0</v>
      </c>
      <c r="S726" t="n">
        <v>0</v>
      </c>
      <c r="T726" t="b">
        <v>0</v>
      </c>
      <c r="U726" t="inlineStr">
        <is>
          <t>20/5/2022</t>
        </is>
      </c>
      <c r="V726" t="inlineStr">
        <is>
          <t>13ydar6w7iss6zls13ydard40b67m4zr</t>
        </is>
      </c>
      <c r="W726" t="inlineStr">
        <is>
          <t>https://docs.google.com/open?id=1hquFuGH675Vw1Q2LgMHTplK56Pk_4JHeeMBdZSWYy0k</t>
        </is>
      </c>
      <c r="X726" t="inlineStr">
        <is>
          <t>180,00</t>
        </is>
      </c>
      <c r="Y726" t="n">
        <v>240</v>
      </c>
      <c r="Z726" t="n">
        <v>180</v>
      </c>
      <c r="AA726" t="inlineStr">
        <is>
          <t>87,6</t>
        </is>
      </c>
      <c r="AB726" t="inlineStr">
        <is>
          <t>687,60</t>
        </is>
      </c>
      <c r="AC726" t="inlineStr">
        <is>
          <t>144,40</t>
        </is>
      </c>
      <c r="AD726" t="inlineStr">
        <is>
          <t>0,00</t>
        </is>
      </c>
      <c r="AE726" t="inlineStr">
        <is>
          <t>832,00</t>
        </is>
      </c>
      <c r="AF726" t="n">
        <v>36</v>
      </c>
      <c r="AG726" t="n">
        <v>48</v>
      </c>
      <c r="AH726" t="inlineStr">
        <is>
          <t>36+3</t>
        </is>
      </c>
      <c r="AI726" t="n">
        <v>5</v>
      </c>
      <c r="AJ726" t="n">
        <v>0</v>
      </c>
      <c r="AK726" t="inlineStr">
        <is>
          <t>3,65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t="n">
        <v>154</v>
      </c>
      <c r="B730" t="inlineStr">
        <is>
          <t>GOTANATURAL A GRANEL</t>
        </is>
      </c>
      <c r="C730" t="inlineStr">
        <is>
          <t>Tetyana Byenska</t>
        </is>
      </c>
      <c r="D730" t="inlineStr">
        <is>
          <t>GOTANATURAL A GRANEL</t>
        </is>
      </c>
      <c r="E730" t="inlineStr">
        <is>
          <t>X6061502J</t>
        </is>
      </c>
      <c r="F730" t="inlineStr">
        <is>
          <t>c/ Rossend Nobas 1, bajo-local. Jueves la tienda está cerrada. Entrega de10-14:30 / 16:30-19:30.</t>
        </is>
      </c>
      <c r="G730" t="n">
        <v>8018</v>
      </c>
      <c r="H730" t="inlineStr">
        <is>
          <t>Barcelona</t>
        </is>
      </c>
      <c r="I730" t="n">
        <v>1</v>
      </c>
      <c r="J730" t="n">
        <v>0</v>
      </c>
      <c r="K730" t="inlineStr">
        <is>
          <t>gotanatural@gmail.com</t>
        </is>
      </c>
      <c r="L730">
        <f>+34635537293</f>
        <v/>
      </c>
      <c r="M730" t="n">
        <v>1</v>
      </c>
      <c r="N730" t="n">
        <v>30</v>
      </c>
      <c r="O730" t="n">
        <v>20</v>
      </c>
      <c r="P730" t="n">
        <v>30</v>
      </c>
      <c r="Q730" t="n">
        <v>0</v>
      </c>
      <c r="R730" t="n">
        <v>0</v>
      </c>
      <c r="S730" t="n">
        <v>0</v>
      </c>
      <c r="T730" t="b">
        <v>0</v>
      </c>
      <c r="U730" t="inlineStr">
        <is>
          <t>23/05/2022</t>
        </is>
      </c>
      <c r="V730" t="inlineStr">
        <is>
          <t>gymrhcplmks8mpgymdrszd8h2ea5l7dt</t>
        </is>
      </c>
      <c r="W730" t="inlineStr">
        <is>
          <t>https://docs.google.com/open?id=1QTzwVxRQqi9qRFiFekg15WjoUwppNy89sa558rFx2uE</t>
        </is>
      </c>
      <c r="X730" t="inlineStr">
        <is>
          <t>123,00</t>
        </is>
      </c>
      <c r="Y730" t="inlineStr">
        <is>
          <t>184,5</t>
        </is>
      </c>
      <c r="Z730" t="inlineStr">
        <is>
          <t>184,5</t>
        </is>
      </c>
      <c r="AA730" t="n">
        <v>0</v>
      </c>
      <c r="AB730" t="inlineStr">
        <is>
          <t>492,00</t>
        </is>
      </c>
      <c r="AC730" t="inlineStr">
        <is>
          <t>103,32</t>
        </is>
      </c>
      <c r="AD730" t="inlineStr">
        <is>
          <t>25,58</t>
        </is>
      </c>
      <c r="AE730" t="inlineStr">
        <is>
          <t>620,90</t>
        </is>
      </c>
      <c r="AF730" t="n">
        <v>20</v>
      </c>
      <c r="AG730" t="n">
        <v>30</v>
      </c>
      <c r="AH730" t="inlineStr">
        <is>
          <t>#¿NOMBRE?</t>
        </is>
      </c>
      <c r="AI730" t="inlineStr">
        <is>
          <t>6,15</t>
        </is>
      </c>
      <c r="AJ730" t="n">
        <v>0</v>
      </c>
      <c r="AK730" t="inlineStr">
        <is>
          <t>4,5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t="n">
        <v>155</v>
      </c>
      <c r="B734" t="inlineStr">
        <is>
          <t>shop client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>https://docs.google.com/open?id=1WNFhNDU35m5JW0g8DdETjSsGjzZJNUz5CEKHmQhQKV4</t>
        </is>
      </c>
      <c r="X734" t="inlineStr">
        <is>
          <t>0,00</t>
        </is>
      </c>
      <c r="Y734" t="n">
        <v>0</v>
      </c>
      <c r="Z734" t="n">
        <v>0</v>
      </c>
      <c r="AA734" t="n">
        <v>0</v>
      </c>
      <c r="AB734" t="inlineStr">
        <is>
          <t>0,00</t>
        </is>
      </c>
      <c r="AC734" t="inlineStr">
        <is>
          <t>0,00</t>
        </is>
      </c>
      <c r="AD734" t="inlineStr">
        <is>
          <t>0,00</t>
        </is>
      </c>
      <c r="AE734" t="inlineStr">
        <is>
          <t>0,00</t>
        </is>
      </c>
      <c r="AF734" t="n">
        <v>0</v>
      </c>
      <c r="AG734" t="n">
        <v>0</v>
      </c>
      <c r="AH734" t="inlineStr">
        <is>
          <t>#¿NOMBRE?</t>
        </is>
      </c>
      <c r="AI734" t="inlineStr">
        <is>
          <t>6,5</t>
        </is>
      </c>
      <c r="AJ734" t="n">
        <v>0</v>
      </c>
      <c r="AK734" t="inlineStr">
        <is>
          <t>4,5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t="n">
        <v>156</v>
      </c>
      <c r="B738" t="inlineStr">
        <is>
          <t>shop client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>
        <is>
          <t>https://docs.google.com/open?id=1UaxQVYi3njFfROey83a3bC8ZRX-ZbdKXAvDnOOVebD4</t>
        </is>
      </c>
      <c r="X738" t="inlineStr">
        <is>
          <t>0,00</t>
        </is>
      </c>
      <c r="Y738" t="n">
        <v>0</v>
      </c>
      <c r="Z738" t="n">
        <v>0</v>
      </c>
      <c r="AA738" t="n">
        <v>0</v>
      </c>
      <c r="AB738" t="inlineStr">
        <is>
          <t>0,00</t>
        </is>
      </c>
      <c r="AC738" t="inlineStr">
        <is>
          <t>0,00</t>
        </is>
      </c>
      <c r="AD738" t="inlineStr">
        <is>
          <t>0,00</t>
        </is>
      </c>
      <c r="AE738" t="inlineStr">
        <is>
          <t>0,00</t>
        </is>
      </c>
      <c r="AF738" t="n">
        <v>0</v>
      </c>
      <c r="AG738" t="n">
        <v>0</v>
      </c>
      <c r="AH738" t="inlineStr">
        <is>
          <t>#¿NOMBRE?</t>
        </is>
      </c>
      <c r="AI738" t="inlineStr">
        <is>
          <t>6,5</t>
        </is>
      </c>
      <c r="AJ738" t="n">
        <v>0</v>
      </c>
      <c r="AK738" t="inlineStr">
        <is>
          <t>4,5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t="n">
        <v>157</v>
      </c>
      <c r="B742" t="inlineStr">
        <is>
          <t>shop client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>https://docs.google.com/open?id=1zAbfZZLnXYkur_gizFDn3s5lN2kWWm65A3iONagT1eQ</t>
        </is>
      </c>
      <c r="X742" t="inlineStr">
        <is>
          <t>0,00</t>
        </is>
      </c>
      <c r="Y742" t="n">
        <v>0</v>
      </c>
      <c r="Z742" t="n">
        <v>0</v>
      </c>
      <c r="AA742" t="n">
        <v>0</v>
      </c>
      <c r="AB742" t="inlineStr">
        <is>
          <t>0,00</t>
        </is>
      </c>
      <c r="AC742" t="inlineStr">
        <is>
          <t>0,00</t>
        </is>
      </c>
      <c r="AD742" t="inlineStr">
        <is>
          <t>0,00</t>
        </is>
      </c>
      <c r="AE742" t="inlineStr">
        <is>
          <t>0,00</t>
        </is>
      </c>
      <c r="AF742" t="n">
        <v>0</v>
      </c>
      <c r="AG742" t="n">
        <v>0</v>
      </c>
      <c r="AH742" t="inlineStr">
        <is>
          <t>#¿NOMBRE?</t>
        </is>
      </c>
      <c r="AI742" t="inlineStr">
        <is>
          <t>6,5</t>
        </is>
      </c>
      <c r="AJ742" t="n">
        <v>0</v>
      </c>
      <c r="AK742" t="inlineStr">
        <is>
          <t>4,5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t="n">
        <v>158</v>
      </c>
      <c r="B746" t="inlineStr">
        <is>
          <t>shop client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https://docs.google.com/open?id=1ABbgR07j2lNwnv_X82Y8mp4gnu30BW9M4D6qtuWHAao</t>
        </is>
      </c>
      <c r="X746" t="inlineStr">
        <is>
          <t>0,00</t>
        </is>
      </c>
      <c r="Y746" t="n">
        <v>0</v>
      </c>
      <c r="Z746" t="n">
        <v>0</v>
      </c>
      <c r="AA746" t="n">
        <v>0</v>
      </c>
      <c r="AB746" t="inlineStr">
        <is>
          <t>0,00</t>
        </is>
      </c>
      <c r="AC746" t="inlineStr">
        <is>
          <t>0,00</t>
        </is>
      </c>
      <c r="AD746" t="inlineStr">
        <is>
          <t>0,00</t>
        </is>
      </c>
      <c r="AE746" t="inlineStr">
        <is>
          <t>0,00</t>
        </is>
      </c>
      <c r="AF746" t="n">
        <v>0</v>
      </c>
      <c r="AG746" t="n">
        <v>0</v>
      </c>
      <c r="AH746" t="inlineStr">
        <is>
          <t>#¿NOMBRE?</t>
        </is>
      </c>
      <c r="AI746" t="inlineStr">
        <is>
          <t>6,5</t>
        </is>
      </c>
      <c r="AJ746" t="n">
        <v>0</v>
      </c>
      <c r="AK746" t="inlineStr">
        <is>
          <t>4,5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t="n">
        <v>159</v>
      </c>
      <c r="B750" t="inlineStr">
        <is>
          <t>María Jabones</t>
        </is>
      </c>
      <c r="C750" t="inlineStr">
        <is>
          <t>María Jesús Luna Reche</t>
        </is>
      </c>
      <c r="D750" t="inlineStr">
        <is>
          <t>María Jesús Luna Reche</t>
        </is>
      </c>
      <c r="E750" t="inlineStr">
        <is>
          <t>17732107g</t>
        </is>
      </c>
      <c r="F750" t="inlineStr">
        <is>
          <t>Valderribas, 30 (puesto 26)</t>
        </is>
      </c>
      <c r="G750" t="n">
        <v>28007</v>
      </c>
      <c r="H750" t="inlineStr">
        <is>
          <t>Madrid</t>
        </is>
      </c>
      <c r="I750" t="n">
        <v>1</v>
      </c>
      <c r="J750" t="n">
        <v>0</v>
      </c>
      <c r="K750" t="inlineStr">
        <is>
          <t>info.mariajabones@gmail.com</t>
        </is>
      </c>
      <c r="L750">
        <f>+34677450440</f>
        <v/>
      </c>
      <c r="M750" t="n">
        <v>1</v>
      </c>
      <c r="N750" t="n">
        <v>6</v>
      </c>
      <c r="O750" t="n">
        <v>6</v>
      </c>
      <c r="P750" t="n">
        <v>6</v>
      </c>
      <c r="Q750" t="n">
        <v>6</v>
      </c>
      <c r="R750" t="n">
        <v>0</v>
      </c>
      <c r="S750" t="n">
        <v>0</v>
      </c>
      <c r="T750" t="b">
        <v>0</v>
      </c>
      <c r="U750" t="inlineStr">
        <is>
          <t>27/6/2022</t>
        </is>
      </c>
      <c r="V750" t="inlineStr">
        <is>
          <t>2rir6srfx4i9k2rir00uocn9gtfcr5al</t>
        </is>
      </c>
      <c r="W750" t="inlineStr">
        <is>
          <t>https://docs.google.com/open?id=1JGKlLDoNGZmaEW6lPQwwkz19eJvGW-xsyavRtnrdcDk</t>
        </is>
      </c>
      <c r="X750" t="inlineStr">
        <is>
          <t>39,00</t>
        </is>
      </c>
      <c r="Y750" t="n">
        <v>39</v>
      </c>
      <c r="Z750" t="n">
        <v>39</v>
      </c>
      <c r="AA750" t="n">
        <v>27</v>
      </c>
      <c r="AB750" t="inlineStr">
        <is>
          <t>144,00</t>
        </is>
      </c>
      <c r="AC750" t="inlineStr">
        <is>
          <t>30,24</t>
        </is>
      </c>
      <c r="AD750" t="inlineStr">
        <is>
          <t>7,49</t>
        </is>
      </c>
      <c r="AE750" t="inlineStr">
        <is>
          <t>181,73</t>
        </is>
      </c>
      <c r="AF750" t="n">
        <v>6</v>
      </c>
      <c r="AG750" t="n">
        <v>6</v>
      </c>
      <c r="AH750" t="inlineStr">
        <is>
          <t>6+2</t>
        </is>
      </c>
      <c r="AI750" t="inlineStr">
        <is>
          <t>6,5</t>
        </is>
      </c>
      <c r="AJ750" t="n">
        <v>0</v>
      </c>
      <c r="AK750" t="inlineStr">
        <is>
          <t>4,5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t="n">
        <v>160</v>
      </c>
      <c r="B754" t="inlineStr">
        <is>
          <t>La Flor de Shiva Ecoshop</t>
        </is>
      </c>
      <c r="C754" t="inlineStr">
        <is>
          <t>Roberta</t>
        </is>
      </c>
      <c r="D754" t="inlineStr">
        <is>
          <t>Ivan Tropea</t>
        </is>
      </c>
      <c r="E754" t="inlineStr">
        <is>
          <t>Y4571350E</t>
        </is>
      </c>
      <c r="F754" t="inlineStr">
        <is>
          <t>Calle Isla Bonita 39 Loc 2B</t>
        </is>
      </c>
      <c r="G754" t="n">
        <v>38687</v>
      </c>
      <c r="H754" t="inlineStr">
        <is>
          <t>Playa san Juan</t>
        </is>
      </c>
      <c r="I754" t="n">
        <v>1</v>
      </c>
      <c r="J754" t="n">
        <v>0</v>
      </c>
      <c r="K754" t="inlineStr">
        <is>
          <t>shivaecoshop@gmail.com</t>
        </is>
      </c>
      <c r="L754">
        <f>+34612222534</f>
        <v/>
      </c>
      <c r="M754" t="n">
        <v>0</v>
      </c>
      <c r="N754" t="n">
        <v>8</v>
      </c>
      <c r="O754" t="n">
        <v>4</v>
      </c>
      <c r="P754" t="n">
        <v>8</v>
      </c>
      <c r="Q754" t="n">
        <v>5</v>
      </c>
      <c r="R754" t="n">
        <v>0</v>
      </c>
      <c r="S754" t="n">
        <v>0</v>
      </c>
      <c r="T754" t="b">
        <v>0</v>
      </c>
      <c r="U754" t="inlineStr">
        <is>
          <t>26/05/2022</t>
        </is>
      </c>
      <c r="V754" t="inlineStr">
        <is>
          <t>y3tkkbr9hggf6p6gy3tkyl3xtdv8oh8m</t>
        </is>
      </c>
      <c r="W754" t="inlineStr">
        <is>
          <t>https://docs.google.com/open?id=1IjuZ7yrf4EEY6Bv0BeoTIXvGTWW0vETKM-qdkVbmYWc</t>
        </is>
      </c>
      <c r="X754" t="inlineStr">
        <is>
          <t>26,00</t>
        </is>
      </c>
      <c r="Y754" t="n">
        <v>52</v>
      </c>
      <c r="Z754" t="n">
        <v>52</v>
      </c>
      <c r="AA754" t="inlineStr">
        <is>
          <t>22,5</t>
        </is>
      </c>
      <c r="AB754" t="inlineStr">
        <is>
          <t>152,50</t>
        </is>
      </c>
      <c r="AC754" t="inlineStr">
        <is>
          <t>32,03</t>
        </is>
      </c>
      <c r="AD754" t="inlineStr">
        <is>
          <t>0,00</t>
        </is>
      </c>
      <c r="AE754" t="inlineStr">
        <is>
          <t>184,53</t>
        </is>
      </c>
      <c r="AF754" t="n">
        <v>4</v>
      </c>
      <c r="AG754" t="n">
        <v>8</v>
      </c>
      <c r="AH754" t="inlineStr">
        <is>
          <t>#¿NOMBRE?</t>
        </is>
      </c>
      <c r="AI754" t="inlineStr">
        <is>
          <t>6,5</t>
        </is>
      </c>
      <c r="AJ754" t="n">
        <v>0</v>
      </c>
      <c r="AK754" t="inlineStr">
        <is>
          <t>4,5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t="n">
        <v>161</v>
      </c>
      <c r="B758" t="inlineStr">
        <is>
          <t>shop client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>https://docs.google.com/open?id=1_dViC7HLr62lxOJ9LMKWVKcLagRQ0sgVDwf_EhQz3n8</t>
        </is>
      </c>
      <c r="X758" t="inlineStr">
        <is>
          <t>0,00</t>
        </is>
      </c>
      <c r="Y758" t="n">
        <v>0</v>
      </c>
      <c r="Z758" t="n">
        <v>0</v>
      </c>
      <c r="AA758" t="n">
        <v>0</v>
      </c>
      <c r="AB758" t="inlineStr">
        <is>
          <t>0,00</t>
        </is>
      </c>
      <c r="AC758" t="inlineStr">
        <is>
          <t>0,00</t>
        </is>
      </c>
      <c r="AD758" t="inlineStr">
        <is>
          <t>0,00</t>
        </is>
      </c>
      <c r="AE758" t="inlineStr">
        <is>
          <t>0,00</t>
        </is>
      </c>
      <c r="AF758" t="n">
        <v>0</v>
      </c>
      <c r="AG758" t="n">
        <v>0</v>
      </c>
      <c r="AH758" t="inlineStr">
        <is>
          <t>#¿NOMBRE?</t>
        </is>
      </c>
      <c r="AI758" t="inlineStr">
        <is>
          <t>6,5</t>
        </is>
      </c>
      <c r="AJ758" t="n">
        <v>0</v>
      </c>
      <c r="AK758" t="inlineStr">
        <is>
          <t>4,5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t="n">
        <v>162</v>
      </c>
      <c r="B762" t="inlineStr">
        <is>
          <t>TinaNatur</t>
        </is>
      </c>
      <c r="C762" t="inlineStr">
        <is>
          <t>Tina Peñalver Valverde</t>
        </is>
      </c>
      <c r="D762" t="inlineStr">
        <is>
          <t>Tina Peñalver Valverde</t>
        </is>
      </c>
      <c r="E762" t="inlineStr">
        <is>
          <t>34819880L</t>
        </is>
      </c>
      <c r="F762" t="inlineStr">
        <is>
          <t>C/ Tercera Travesía del Azarbe, 10</t>
        </is>
      </c>
      <c r="G762" t="n">
        <v>30564</v>
      </c>
      <c r="H762" t="inlineStr">
        <is>
          <t>Lorquí</t>
        </is>
      </c>
      <c r="I762" t="n">
        <v>1</v>
      </c>
      <c r="J762" t="n">
        <v>0</v>
      </c>
      <c r="K762" t="inlineStr">
        <is>
          <t>tinanatur.tkunde@gmail.com</t>
        </is>
      </c>
      <c r="L762">
        <f>+34670791244</f>
        <v/>
      </c>
      <c r="M762" t="n">
        <v>1</v>
      </c>
      <c r="N762" t="n">
        <v>0</v>
      </c>
      <c r="O762" t="n">
        <v>0</v>
      </c>
      <c r="P762" t="n">
        <v>60</v>
      </c>
      <c r="Q762" t="n">
        <v>0</v>
      </c>
      <c r="R762" t="n">
        <v>0</v>
      </c>
      <c r="S762" t="n">
        <v>0</v>
      </c>
      <c r="T762" t="b">
        <v>0</v>
      </c>
      <c r="U762" t="inlineStr">
        <is>
          <t>31/05/2022</t>
        </is>
      </c>
      <c r="V762" t="n">
        <v>0</v>
      </c>
      <c r="W762" t="inlineStr">
        <is>
          <t>https://docs.google.com/open?id=1yKPjI7G9okWbw4_b1xwYDMmpb9dBO-6PC9sXuR54XkM</t>
        </is>
      </c>
      <c r="X762" t="inlineStr">
        <is>
          <t>0,00</t>
        </is>
      </c>
      <c r="Y762" t="n">
        <v>0</v>
      </c>
      <c r="Z762" t="n">
        <v>270</v>
      </c>
      <c r="AA762" t="n">
        <v>0</v>
      </c>
      <c r="AB762" t="inlineStr">
        <is>
          <t>270,00</t>
        </is>
      </c>
      <c r="AC762" t="inlineStr">
        <is>
          <t>56,70</t>
        </is>
      </c>
      <c r="AD762" t="inlineStr">
        <is>
          <t>14,04</t>
        </is>
      </c>
      <c r="AE762" t="inlineStr">
        <is>
          <t>340,74</t>
        </is>
      </c>
      <c r="AF762" t="n">
        <v>0</v>
      </c>
      <c r="AG762" t="n">
        <v>0</v>
      </c>
      <c r="AH762" t="inlineStr">
        <is>
          <t>#¿NOMBRE?</t>
        </is>
      </c>
      <c r="AI762" t="inlineStr">
        <is>
          <t>4,5</t>
        </is>
      </c>
      <c r="AJ762" t="b">
        <v>0</v>
      </c>
      <c r="AK762" t="inlineStr">
        <is>
          <t>4,5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t="n">
        <v>163</v>
      </c>
      <c r="B766" t="inlineStr">
        <is>
          <t>Marcris</t>
        </is>
      </c>
      <c r="C766" t="inlineStr">
        <is>
          <t>Marino</t>
        </is>
      </c>
      <c r="D766" t="inlineStr">
        <is>
          <t>Sánchez García Cristina 00280286L S.L.N.E</t>
        </is>
      </c>
      <c r="E766" t="inlineStr">
        <is>
          <t>B35770528</t>
        </is>
      </c>
      <c r="F766" t="inlineStr">
        <is>
          <t>Calle Aigües, 11</t>
        </is>
      </c>
      <c r="G766" t="n">
        <v>8391</v>
      </c>
      <c r="H766" t="inlineStr">
        <is>
          <t>Tiana</t>
        </is>
      </c>
      <c r="I766" t="n">
        <v>1</v>
      </c>
      <c r="J766" t="n">
        <v>0</v>
      </c>
      <c r="K766" t="inlineStr">
        <is>
          <t>info@marcris.net</t>
        </is>
      </c>
      <c r="L766">
        <f>+34678868735</f>
        <v/>
      </c>
      <c r="M766" t="n">
        <v>0</v>
      </c>
      <c r="N766" t="n">
        <v>126</v>
      </c>
      <c r="O766" t="n">
        <v>90</v>
      </c>
      <c r="P766" t="n">
        <v>126</v>
      </c>
      <c r="Q766" t="n">
        <v>240</v>
      </c>
      <c r="R766" t="n">
        <v>0</v>
      </c>
      <c r="S766" t="n">
        <v>0</v>
      </c>
      <c r="T766" t="b">
        <v>0</v>
      </c>
      <c r="U766" s="1" t="n">
        <v>44567</v>
      </c>
      <c r="V766" t="inlineStr">
        <is>
          <t>ram8qy7gofmm5sc43lnxqiram8r11wqj</t>
        </is>
      </c>
      <c r="W766" t="inlineStr">
        <is>
          <t>https://docs.google.com/open?id=132ZIbJXU1go8jfdleNC0CawpUQBH3PR79Y-k4Ao2Q3o</t>
        </is>
      </c>
      <c r="X766" t="inlineStr">
        <is>
          <t>391,50</t>
        </is>
      </c>
      <c r="Y766" t="inlineStr">
        <is>
          <t>548,1</t>
        </is>
      </c>
      <c r="Z766" t="inlineStr">
        <is>
          <t>548,1</t>
        </is>
      </c>
      <c r="AA766" t="n">
        <v>792</v>
      </c>
      <c r="AB766" t="inlineStr">
        <is>
          <t>2.279,70</t>
        </is>
      </c>
      <c r="AC766" t="inlineStr">
        <is>
          <t>478,74</t>
        </is>
      </c>
      <c r="AD766" t="inlineStr">
        <is>
          <t>0,00</t>
        </is>
      </c>
      <c r="AE766" t="inlineStr">
        <is>
          <t>2758,44</t>
        </is>
      </c>
      <c r="AF766" t="n">
        <v>90</v>
      </c>
      <c r="AG766" t="n">
        <v>126</v>
      </c>
      <c r="AH766" t="inlineStr">
        <is>
          <t>#¿NOMBRE?</t>
        </is>
      </c>
      <c r="AI766" t="inlineStr">
        <is>
          <t>4,35</t>
        </is>
      </c>
      <c r="AJ766" t="n">
        <v>0</v>
      </c>
      <c r="AK766" t="inlineStr">
        <is>
          <t>3,3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t="n">
        <v>164</v>
      </c>
      <c r="B770" t="inlineStr">
        <is>
          <t>Herbolario Navarro</t>
        </is>
      </c>
      <c r="C770" t="inlineStr">
        <is>
          <t>Encargada de compras: Sonia</t>
        </is>
      </c>
      <c r="D770" t="inlineStr">
        <is>
          <t>PEPE NAVARRO, SL</t>
        </is>
      </c>
      <c r="E770" t="inlineStr">
        <is>
          <t>B-46432852</t>
        </is>
      </c>
      <c r="F770" t="inlineStr">
        <is>
          <t>C/Partida de la Dama, 25</t>
        </is>
      </c>
      <c r="G770" t="n">
        <v>46470</v>
      </c>
      <c r="H770" t="inlineStr">
        <is>
          <t>Massanassa</t>
        </is>
      </c>
      <c r="I770" t="n">
        <v>0</v>
      </c>
      <c r="J770" t="inlineStr">
        <is>
          <t>ARZOBISPO MAYORAL, 20    46002 VALENCIA.</t>
        </is>
      </c>
      <c r="K770" t="inlineStr">
        <is>
          <t>facturacion.logistica@herbolarionavarro.es</t>
        </is>
      </c>
      <c r="L770">
        <f>+34664644917</f>
        <v/>
      </c>
      <c r="M770" t="n">
        <v>0</v>
      </c>
      <c r="N770" t="n">
        <v>60</v>
      </c>
      <c r="O770" t="n">
        <v>100</v>
      </c>
      <c r="P770" t="n">
        <v>0</v>
      </c>
      <c r="Q770" t="n">
        <v>0</v>
      </c>
      <c r="R770" t="inlineStr">
        <is>
          <t>Ninguna</t>
        </is>
      </c>
      <c r="S770" t="inlineStr">
        <is>
          <t>SectorEco</t>
        </is>
      </c>
      <c r="T770" t="b">
        <v>1</v>
      </c>
      <c r="U770" s="1" t="n">
        <v>44598</v>
      </c>
      <c r="V770" s="1" t="n">
        <v>44598</v>
      </c>
      <c r="W770" t="inlineStr">
        <is>
          <t>https://docs.google.com/open?id=11LvpcAldDyLszVJn6RaHR9iR34plelI-GVjEvATVFnA</t>
        </is>
      </c>
      <c r="X770" t="inlineStr">
        <is>
          <t>543,00</t>
        </is>
      </c>
      <c r="Y770" t="inlineStr">
        <is>
          <t>325,8</t>
        </is>
      </c>
      <c r="Z770" t="n">
        <v>0</v>
      </c>
      <c r="AA770" t="n">
        <v>0</v>
      </c>
      <c r="AB770" t="inlineStr">
        <is>
          <t>868,80</t>
        </is>
      </c>
      <c r="AC770" t="inlineStr">
        <is>
          <t>182,45</t>
        </is>
      </c>
      <c r="AD770" t="inlineStr">
        <is>
          <t>0,00</t>
        </is>
      </c>
      <c r="AE770" t="inlineStr">
        <is>
          <t>1051,25</t>
        </is>
      </c>
      <c r="AF770" t="n">
        <v>100</v>
      </c>
      <c r="AG770" t="n">
        <v>60</v>
      </c>
      <c r="AH770" t="inlineStr">
        <is>
          <t>#¿NOMBRE?</t>
        </is>
      </c>
      <c r="AI770" t="inlineStr">
        <is>
          <t>5,43</t>
        </is>
      </c>
      <c r="AJ770" t="n">
        <v>44680</v>
      </c>
      <c r="AK770" t="inlineStr">
        <is>
          <t>4,5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</row>
    <row r="774">
      <c r="A774" t="n">
        <v>165</v>
      </c>
      <c r="B774" t="inlineStr">
        <is>
          <t>drogueria&amp;perfumeria toto</t>
        </is>
      </c>
      <c r="C774" t="inlineStr">
        <is>
          <t>Antonio G. Lázaro Rojo</t>
        </is>
      </c>
      <c r="D774" t="inlineStr">
        <is>
          <t>Antonio G. Lázaro Rojo</t>
        </is>
      </c>
      <c r="E774" t="inlineStr">
        <is>
          <t>07013483R</t>
        </is>
      </c>
      <c r="F774" t="inlineStr">
        <is>
          <t>Avda Antonio Hurtado 24</t>
        </is>
      </c>
      <c r="G774" t="n">
        <v>10002</v>
      </c>
      <c r="H774" t="inlineStr">
        <is>
          <t>Cáceres</t>
        </is>
      </c>
      <c r="I774" t="n">
        <v>1</v>
      </c>
      <c r="J774" t="n">
        <v>0</v>
      </c>
      <c r="K774" t="inlineStr">
        <is>
          <t>totodroper@gmail.com</t>
        </is>
      </c>
      <c r="L774">
        <f>+34689314169</f>
        <v/>
      </c>
      <c r="M774" t="n">
        <v>1</v>
      </c>
      <c r="N774" t="n">
        <v>11</v>
      </c>
      <c r="O774" t="n">
        <v>11</v>
      </c>
      <c r="P774" t="n">
        <v>11</v>
      </c>
      <c r="Q774" t="n">
        <v>1</v>
      </c>
      <c r="R774" t="n">
        <v>0</v>
      </c>
      <c r="S774" t="n">
        <v>0</v>
      </c>
      <c r="T774" t="b">
        <v>0</v>
      </c>
      <c r="U774" s="1" t="n">
        <v>44708.77553240741</v>
      </c>
      <c r="V774" t="inlineStr">
        <is>
          <t>wkiqyw0g21xmyb327towkiqywvajui2a</t>
        </is>
      </c>
      <c r="W774" t="inlineStr">
        <is>
          <t>https://docs.google.com/open?id=1RbzdcGqk1ibxKhqC42kTVNXkVQughKiisxW30RWylyQ</t>
        </is>
      </c>
      <c r="X774" t="inlineStr">
        <is>
          <t>71,50</t>
        </is>
      </c>
      <c r="Y774" t="inlineStr">
        <is>
          <t>71,5</t>
        </is>
      </c>
      <c r="Z774" t="inlineStr">
        <is>
          <t>71,5</t>
        </is>
      </c>
      <c r="AA774" t="inlineStr">
        <is>
          <t>4,5</t>
        </is>
      </c>
      <c r="AB774" t="inlineStr">
        <is>
          <t>219,00</t>
        </is>
      </c>
      <c r="AC774" t="inlineStr">
        <is>
          <t>45,99</t>
        </is>
      </c>
      <c r="AD774" t="inlineStr">
        <is>
          <t>11,39</t>
        </is>
      </c>
      <c r="AE774" t="inlineStr">
        <is>
          <t>276,38</t>
        </is>
      </c>
      <c r="AF774" t="n">
        <v>11</v>
      </c>
      <c r="AG774" t="n">
        <v>11</v>
      </c>
      <c r="AH774" t="inlineStr">
        <is>
          <t>#¿NOMBRE?</t>
        </is>
      </c>
      <c r="AI774" t="inlineStr">
        <is>
          <t>6,5</t>
        </is>
      </c>
      <c r="AJ774" t="n">
        <v>0</v>
      </c>
      <c r="AK774" t="inlineStr">
        <is>
          <t>4,5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t="n">
        <v>166</v>
      </c>
      <c r="B778" t="inlineStr">
        <is>
          <t>Salir del Paso</t>
        </is>
      </c>
      <c r="C778" t="inlineStr">
        <is>
          <t>Sandra</t>
        </is>
      </c>
      <c r="D778" t="inlineStr">
        <is>
          <t>SANDRA MINGUEZ MAULEON</t>
        </is>
      </c>
      <c r="E778" t="inlineStr">
        <is>
          <t>44638316P</t>
        </is>
      </c>
      <c r="F778" t="inlineStr">
        <is>
          <t>C/SAN NICOLAS Nº6 BAJO</t>
        </is>
      </c>
      <c r="G778" t="n">
        <v>31200</v>
      </c>
      <c r="H778" t="inlineStr">
        <is>
          <t>Estella, Navarra</t>
        </is>
      </c>
      <c r="I778" t="n">
        <v>1</v>
      </c>
      <c r="J778" t="n">
        <v>0</v>
      </c>
      <c r="K778" t="inlineStr">
        <is>
          <t>salirdelpaso6@gmail.comz</t>
        </is>
      </c>
      <c r="L778">
        <f>+34646666166</f>
        <v/>
      </c>
      <c r="M778" t="n">
        <v>1</v>
      </c>
      <c r="N778" t="n">
        <v>10</v>
      </c>
      <c r="O778" t="n">
        <v>0</v>
      </c>
      <c r="P778" t="n">
        <v>0</v>
      </c>
      <c r="Q778" t="n">
        <v>0</v>
      </c>
      <c r="R778" t="inlineStr">
        <is>
          <t>Implantación (10+portes)</t>
        </is>
      </c>
      <c r="S778" t="inlineStr">
        <is>
          <t>Sector Eco</t>
        </is>
      </c>
      <c r="T778" t="b">
        <v>1</v>
      </c>
      <c r="U778" s="1" t="n">
        <v>44718</v>
      </c>
      <c r="V778" t="inlineStr">
        <is>
          <t>6vacpuxrw6y9w0k8y6vac7ln2n8ki4yi</t>
        </is>
      </c>
      <c r="W778" t="inlineStr">
        <is>
          <t>https://docs.google.com/open?id=12cAFKu_evrzXIMatLwt1QQ7xzgAp4u1c91f2N2-PyC0</t>
        </is>
      </c>
      <c r="X778" t="inlineStr">
        <is>
          <t>0,00</t>
        </is>
      </c>
      <c r="Y778" t="inlineStr">
        <is>
          <t>69,1</t>
        </is>
      </c>
      <c r="Z778" t="n">
        <v>0</v>
      </c>
      <c r="AA778" t="n">
        <v>0</v>
      </c>
      <c r="AB778" t="inlineStr">
        <is>
          <t>69,10</t>
        </is>
      </c>
      <c r="AC778" t="inlineStr">
        <is>
          <t>14,51</t>
        </is>
      </c>
      <c r="AD778" t="inlineStr">
        <is>
          <t>3,59</t>
        </is>
      </c>
      <c r="AE778" t="inlineStr">
        <is>
          <t>87,20</t>
        </is>
      </c>
      <c r="AF778" t="n">
        <v>0</v>
      </c>
      <c r="AG778" t="n">
        <v>0</v>
      </c>
      <c r="AH778" t="n">
        <v>0</v>
      </c>
      <c r="AI778" t="inlineStr">
        <is>
          <t>6,91</t>
        </is>
      </c>
      <c r="AJ778" t="inlineStr">
        <is>
          <t>Transferencia</t>
        </is>
      </c>
      <c r="AK778" t="inlineStr">
        <is>
          <t>4,5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t="n">
        <v>167</v>
      </c>
      <c r="B782" t="inlineStr">
        <is>
          <t>Shop client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https://docs.google.com/open?id=1EieWIOeyOdkaYbGT8NzcECjM0T5r5t1wFHKGsHBvJO8</t>
        </is>
      </c>
      <c r="X782" t="inlineStr">
        <is>
          <t>0,00</t>
        </is>
      </c>
      <c r="Y782" t="n">
        <v>0</v>
      </c>
      <c r="Z782" t="n">
        <v>0</v>
      </c>
      <c r="AA782" t="n">
        <v>0</v>
      </c>
      <c r="AB782" t="inlineStr">
        <is>
          <t>0,00</t>
        </is>
      </c>
      <c r="AC782" t="inlineStr">
        <is>
          <t>0,00</t>
        </is>
      </c>
      <c r="AD782" t="inlineStr">
        <is>
          <t>0,00</t>
        </is>
      </c>
      <c r="AE782" t="inlineStr">
        <is>
          <t>0,00</t>
        </is>
      </c>
      <c r="AF782" t="n">
        <v>0</v>
      </c>
      <c r="AG782" t="n">
        <v>0</v>
      </c>
      <c r="AH782" t="inlineStr">
        <is>
          <t>#¿NOMBRE?</t>
        </is>
      </c>
      <c r="AI782" t="inlineStr">
        <is>
          <t>6,5</t>
        </is>
      </c>
      <c r="AJ782" t="n">
        <v>0</v>
      </c>
      <c r="AK782" t="inlineStr">
        <is>
          <t>4,5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t="n">
        <v>168</v>
      </c>
      <c r="B786" t="inlineStr">
        <is>
          <t>Shop client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>https://docs.google.com/open?id=10hiLI9oSza1q1T7ntq8ePWvrfmdpgsPgBVXcIjvv6IY</t>
        </is>
      </c>
      <c r="X786" t="inlineStr">
        <is>
          <t>0,00</t>
        </is>
      </c>
      <c r="Y786" t="n">
        <v>0</v>
      </c>
      <c r="Z786" t="n">
        <v>0</v>
      </c>
      <c r="AA786" t="n">
        <v>0</v>
      </c>
      <c r="AB786" t="inlineStr">
        <is>
          <t>0,00</t>
        </is>
      </c>
      <c r="AC786" t="inlineStr">
        <is>
          <t>0,00</t>
        </is>
      </c>
      <c r="AD786" t="inlineStr">
        <is>
          <t>0,00</t>
        </is>
      </c>
      <c r="AE786" t="inlineStr">
        <is>
          <t>0,00</t>
        </is>
      </c>
      <c r="AF786" t="n">
        <v>0</v>
      </c>
      <c r="AG786" t="n">
        <v>0</v>
      </c>
      <c r="AH786" t="inlineStr">
        <is>
          <t>#¿NOMBRE?</t>
        </is>
      </c>
      <c r="AI786" t="inlineStr">
        <is>
          <t>6,5</t>
        </is>
      </c>
      <c r="AJ786" t="n">
        <v>0</v>
      </c>
      <c r="AK786" t="inlineStr">
        <is>
          <t>4,5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t="n">
        <v>169</v>
      </c>
      <c r="B790" t="inlineStr">
        <is>
          <t>Miss Maryclean</t>
        </is>
      </c>
      <c r="C790" t="inlineStr">
        <is>
          <t>María José Ávalos Mansilla</t>
        </is>
      </c>
      <c r="D790" t="inlineStr">
        <is>
          <t>María José Ávalos Mansilla</t>
        </is>
      </c>
      <c r="E790" t="inlineStr">
        <is>
          <t>44505993G</t>
        </is>
      </c>
      <c r="F790" t="inlineStr">
        <is>
          <t>Paseo del Rollo 96</t>
        </is>
      </c>
      <c r="G790" t="n">
        <v>37003</v>
      </c>
      <c r="H790" t="inlineStr">
        <is>
          <t>Salamanca</t>
        </is>
      </c>
      <c r="I790" t="n">
        <v>1</v>
      </c>
      <c r="J790" t="n">
        <v>0</v>
      </c>
      <c r="K790" t="inlineStr">
        <is>
          <t>missmaryclean@gmail.com</t>
        </is>
      </c>
      <c r="L790">
        <f>+34654225677</f>
        <v/>
      </c>
      <c r="M790" t="n">
        <v>1</v>
      </c>
      <c r="N790" t="n">
        <v>8</v>
      </c>
      <c r="O790" t="n">
        <v>8</v>
      </c>
      <c r="P790" t="n">
        <v>8</v>
      </c>
      <c r="Q790" t="n">
        <v>0</v>
      </c>
      <c r="R790" t="n">
        <v>0</v>
      </c>
      <c r="S790" t="n">
        <v>0</v>
      </c>
      <c r="T790" t="b">
        <v>0</v>
      </c>
      <c r="U790" s="1" t="n">
        <v>44810</v>
      </c>
      <c r="V790" t="inlineStr">
        <is>
          <t>h06scntnmpih06pe99v1wymal2zrm3d0</t>
        </is>
      </c>
      <c r="W790" t="inlineStr">
        <is>
          <t>https://docs.google.com/open?id=1wZXD3t-w0OD5jlLAHnconG4Gfhurrca1-fQ9yL_cHEA</t>
        </is>
      </c>
      <c r="X790" t="inlineStr">
        <is>
          <t>52,00</t>
        </is>
      </c>
      <c r="Y790" t="n">
        <v>52</v>
      </c>
      <c r="Z790" t="n">
        <v>52</v>
      </c>
      <c r="AA790" t="n">
        <v>0</v>
      </c>
      <c r="AB790" t="inlineStr">
        <is>
          <t>156,00</t>
        </is>
      </c>
      <c r="AC790" t="inlineStr">
        <is>
          <t>32,76</t>
        </is>
      </c>
      <c r="AD790" t="inlineStr">
        <is>
          <t>8,11</t>
        </is>
      </c>
      <c r="AE790" t="inlineStr">
        <is>
          <t>196,87</t>
        </is>
      </c>
      <c r="AF790" t="n">
        <v>8</v>
      </c>
      <c r="AG790" t="n">
        <v>8</v>
      </c>
      <c r="AH790" t="inlineStr">
        <is>
          <t>#¿NOMBRE?</t>
        </is>
      </c>
      <c r="AI790" t="inlineStr">
        <is>
          <t>6,5</t>
        </is>
      </c>
      <c r="AJ790" t="n">
        <v>0</v>
      </c>
      <c r="AK790" t="inlineStr">
        <is>
          <t>4,5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t="n">
        <v>170</v>
      </c>
      <c r="B794" t="inlineStr">
        <is>
          <t>àFeito</t>
        </is>
      </c>
      <c r="C794" t="inlineStr">
        <is>
          <t>Gimena</t>
        </is>
      </c>
      <c r="D794" t="inlineStr">
        <is>
          <t>àFeito S. Coop. Galega</t>
        </is>
      </c>
      <c r="E794" t="inlineStr">
        <is>
          <t>F16798050</t>
        </is>
      </c>
      <c r="F794" t="inlineStr">
        <is>
          <t>LG TOLDA 26 BJ</t>
        </is>
      </c>
      <c r="G794" t="n">
        <v>15635</v>
      </c>
      <c r="H794" t="inlineStr">
        <is>
          <t>BEMANTES - MIÑO</t>
        </is>
      </c>
      <c r="I794" t="n">
        <v>1</v>
      </c>
      <c r="J794" t="n">
        <v>0</v>
      </c>
      <c r="K794" t="inlineStr">
        <is>
          <t>afeitonorural@gmail.com</t>
        </is>
      </c>
      <c r="L794">
        <f>+34690112438</f>
        <v/>
      </c>
      <c r="M794" t="n">
        <v>0</v>
      </c>
      <c r="N794" t="n">
        <v>0</v>
      </c>
      <c r="O794" t="n">
        <v>0</v>
      </c>
      <c r="P794" t="n">
        <v>0</v>
      </c>
      <c r="Q794" t="n">
        <v>20</v>
      </c>
      <c r="R794" t="n">
        <v>0</v>
      </c>
      <c r="S794" t="n">
        <v>0</v>
      </c>
      <c r="T794" t="b">
        <v>0</v>
      </c>
      <c r="U794" s="1" t="n">
        <v>44726.32304398148</v>
      </c>
      <c r="V794" t="inlineStr">
        <is>
          <t>lf4g5wmzhdbiq9mklf4g5etmyj6jogfz</t>
        </is>
      </c>
      <c r="W794" t="inlineStr">
        <is>
          <t>https://docs.google.com/open?id=1UgdpjtBdtLLgK8aofT7t0aZWOwDrBm-M1aL3cqtoWoc</t>
        </is>
      </c>
      <c r="X794" t="inlineStr">
        <is>
          <t>0,00</t>
        </is>
      </c>
      <c r="Y794" t="n">
        <v>0</v>
      </c>
      <c r="Z794" t="n">
        <v>0</v>
      </c>
      <c r="AA794" t="n">
        <v>90</v>
      </c>
      <c r="AB794" t="inlineStr">
        <is>
          <t>90,00</t>
        </is>
      </c>
      <c r="AC794" t="inlineStr">
        <is>
          <t>18,90</t>
        </is>
      </c>
      <c r="AD794" t="inlineStr">
        <is>
          <t>0,00</t>
        </is>
      </c>
      <c r="AE794" t="inlineStr">
        <is>
          <t>108,90</t>
        </is>
      </c>
      <c r="AF794" t="n">
        <v>0</v>
      </c>
      <c r="AG794" t="n">
        <v>0</v>
      </c>
      <c r="AH794" t="inlineStr">
        <is>
          <t>#¿NOMBRE?</t>
        </is>
      </c>
      <c r="AI794" t="inlineStr">
        <is>
          <t>6,5</t>
        </is>
      </c>
      <c r="AJ794" t="n">
        <v>0</v>
      </c>
      <c r="AK794" t="inlineStr">
        <is>
          <t>4,5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t="n">
        <v>171</v>
      </c>
      <c r="B798" t="inlineStr">
        <is>
          <t>Salazones Cabedo, C.B</t>
        </is>
      </c>
      <c r="C798" t="inlineStr">
        <is>
          <t>Ester Cabedo García</t>
        </is>
      </c>
      <c r="D798" t="inlineStr">
        <is>
          <t>Salazones Cabedo, C.B.</t>
        </is>
      </c>
      <c r="E798" t="inlineStr">
        <is>
          <t>E-12.752.648</t>
        </is>
      </c>
      <c r="F798" t="inlineStr">
        <is>
          <t>C/Ermita, 162</t>
        </is>
      </c>
      <c r="G798" t="n">
        <v>12540</v>
      </c>
      <c r="H798" t="inlineStr">
        <is>
          <t>Vila-real</t>
        </is>
      </c>
      <c r="I798" t="n">
        <v>1</v>
      </c>
      <c r="J798" t="n">
        <v>0</v>
      </c>
      <c r="K798" t="inlineStr">
        <is>
          <t>salazones_cabedo@hotmail.com</t>
        </is>
      </c>
      <c r="L798">
        <f>+34964528033</f>
        <v/>
      </c>
      <c r="M798" t="n">
        <v>1</v>
      </c>
      <c r="N798" t="n">
        <v>10</v>
      </c>
      <c r="O798" t="n">
        <v>10</v>
      </c>
      <c r="Q798" t="n">
        <v>0</v>
      </c>
      <c r="R798" t="n">
        <v>0</v>
      </c>
      <c r="S798" t="n">
        <v>0</v>
      </c>
      <c r="T798" t="b">
        <v>0</v>
      </c>
      <c r="U798" t="inlineStr">
        <is>
          <t>15/6/2022</t>
        </is>
      </c>
      <c r="V798" t="inlineStr">
        <is>
          <t>pgwqz0iz672lma72lpgwq0lnrr3jen1u</t>
        </is>
      </c>
      <c r="W798" t="inlineStr">
        <is>
          <t>https://docs.google.com/open?id=1vrk6-EvB28ev0lghamWggw-q1No_gF_yMv2Q0ja0fCM</t>
        </is>
      </c>
      <c r="X798" t="inlineStr">
        <is>
          <t>65,00</t>
        </is>
      </c>
      <c r="Y798" t="n">
        <v>65</v>
      </c>
      <c r="Z798" t="n">
        <v>0</v>
      </c>
      <c r="AA798" t="n">
        <v>0</v>
      </c>
      <c r="AB798" t="inlineStr">
        <is>
          <t>130,00</t>
        </is>
      </c>
      <c r="AC798" t="inlineStr">
        <is>
          <t>27,30</t>
        </is>
      </c>
      <c r="AD798" t="inlineStr">
        <is>
          <t>6,76</t>
        </is>
      </c>
      <c r="AE798" t="inlineStr">
        <is>
          <t>164,06</t>
        </is>
      </c>
      <c r="AF798" t="n">
        <v>10</v>
      </c>
      <c r="AG798" t="n">
        <v>10</v>
      </c>
      <c r="AH798" t="n">
        <v>1</v>
      </c>
      <c r="AI798" t="inlineStr">
        <is>
          <t>6,5</t>
        </is>
      </c>
      <c r="AJ798" t="n">
        <v>0</v>
      </c>
      <c r="AK798" t="inlineStr">
        <is>
          <t>4,5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t="n">
        <v>172</v>
      </c>
      <c r="B802" t="inlineStr">
        <is>
          <t>Detycel</t>
        </is>
      </c>
      <c r="C802" t="inlineStr">
        <is>
          <t>Salvador Pons Mata</t>
        </is>
      </c>
      <c r="D802" t="inlineStr">
        <is>
          <t>Salvador Pons Mata</t>
        </is>
      </c>
      <c r="E802" t="inlineStr">
        <is>
          <t>52782800P</t>
        </is>
      </c>
      <c r="F802" t="inlineStr">
        <is>
          <t>C/ROQUETES 5</t>
        </is>
      </c>
      <c r="G802" t="n">
        <v>3740</v>
      </c>
      <c r="H802" t="inlineStr">
        <is>
          <t>GATA DE GORGOS</t>
        </is>
      </c>
      <c r="I802" t="n">
        <v>1</v>
      </c>
      <c r="J802" t="n">
        <v>0</v>
      </c>
      <c r="K802" t="inlineStr">
        <is>
          <t>info@detycel.es</t>
        </is>
      </c>
      <c r="L802">
        <f>+34650271208</f>
        <v/>
      </c>
      <c r="M802" t="n">
        <v>0</v>
      </c>
      <c r="N802" t="n">
        <v>6</v>
      </c>
      <c r="O802" t="n">
        <v>6</v>
      </c>
      <c r="P802" t="n">
        <v>6</v>
      </c>
      <c r="Q802" t="n">
        <v>0</v>
      </c>
      <c r="R802" t="n">
        <v>0</v>
      </c>
      <c r="S802" t="n">
        <v>0</v>
      </c>
      <c r="T802" t="b">
        <v>0</v>
      </c>
      <c r="U802" t="inlineStr">
        <is>
          <t>18/06/2022</t>
        </is>
      </c>
      <c r="V802" t="n">
        <v>0</v>
      </c>
      <c r="W802" t="inlineStr">
        <is>
          <t>https://docs.google.com/open?id=1-V7h1XNHeIe_dC0HaTLDqK1ADET1c6CxS25YSjD7MeQ</t>
        </is>
      </c>
      <c r="X802" t="inlineStr">
        <is>
          <t>39,00</t>
        </is>
      </c>
      <c r="Y802" t="n">
        <v>39</v>
      </c>
      <c r="Z802" t="n">
        <v>39</v>
      </c>
      <c r="AA802" t="n">
        <v>0</v>
      </c>
      <c r="AB802" t="inlineStr">
        <is>
          <t>117,00</t>
        </is>
      </c>
      <c r="AC802" t="inlineStr">
        <is>
          <t>24,57</t>
        </is>
      </c>
      <c r="AD802" t="inlineStr">
        <is>
          <t>0,00</t>
        </is>
      </c>
      <c r="AE802" t="inlineStr">
        <is>
          <t>141,57</t>
        </is>
      </c>
      <c r="AF802" t="n">
        <v>0</v>
      </c>
      <c r="AG802" t="n">
        <v>0</v>
      </c>
      <c r="AH802" t="inlineStr">
        <is>
          <t>6+1</t>
        </is>
      </c>
      <c r="AI802" t="inlineStr">
        <is>
          <t>6,5</t>
        </is>
      </c>
      <c r="AJ802" t="inlineStr">
        <is>
          <t>ES40 2100 7970 2202 0006 9888</t>
        </is>
      </c>
      <c r="AK802" t="inlineStr">
        <is>
          <t>4,5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</row>
    <row r="806">
      <c r="A806" t="n">
        <v>173</v>
      </c>
      <c r="B806" t="inlineStr">
        <is>
          <t>IDUN NATURE</t>
        </is>
      </c>
      <c r="C806" t="inlineStr">
        <is>
          <t>TAMARA PRIETO</t>
        </is>
      </c>
      <c r="D806" t="inlineStr">
        <is>
          <t>QUARK GLOBALSERVICES SL</t>
        </is>
      </c>
      <c r="E806" t="inlineStr">
        <is>
          <t>B47633102</t>
        </is>
      </c>
      <c r="F806" t="inlineStr">
        <is>
          <t>C/ DE LA CÁRCEL DE LA CORONA Nº 3</t>
        </is>
      </c>
      <c r="G806" t="inlineStr">
        <is>
          <t>47005 Valladolid</t>
        </is>
      </c>
      <c r="H806" t="inlineStr">
        <is>
          <t>Valladolid</t>
        </is>
      </c>
      <c r="I806" t="n">
        <v>0</v>
      </c>
      <c r="J806" t="inlineStr">
        <is>
          <t>C/ DE LA CÁRCEL DE LA CORONA Nº 3 LOCAL IDUN NATURE</t>
        </is>
      </c>
      <c r="K806" t="inlineStr">
        <is>
          <t>TPRIETO@IDUN-NATURE.COM</t>
        </is>
      </c>
      <c r="L806">
        <f>+34983840571</f>
        <v/>
      </c>
      <c r="M806" t="n">
        <v>0</v>
      </c>
      <c r="N806" t="n">
        <v>5</v>
      </c>
      <c r="O806" t="n">
        <v>0</v>
      </c>
      <c r="P806" t="n">
        <v>5</v>
      </c>
      <c r="Q806" t="n">
        <v>10</v>
      </c>
      <c r="R806" t="inlineStr">
        <is>
          <t>Implantación (20 +2)</t>
        </is>
      </c>
      <c r="S806" t="inlineStr">
        <is>
          <t>la unidad de regalo en detergente la quiere de lavanda - GRACIAS</t>
        </is>
      </c>
      <c r="T806" t="b">
        <v>1</v>
      </c>
      <c r="U806" s="1" t="n">
        <v>44733.36511574074</v>
      </c>
      <c r="V806" t="inlineStr">
        <is>
          <t>tgopj7grmih8nq5qq6sttgopakbxt8aq</t>
        </is>
      </c>
      <c r="W806" t="inlineStr">
        <is>
          <t>https://docs.google.com/open?id=1IY9faM0Ltiwk2DWbTz6ZYy6luZ8r8cxDe1MdseAGZXw</t>
        </is>
      </c>
      <c r="X806" t="inlineStr">
        <is>
          <t>0,00</t>
        </is>
      </c>
      <c r="Y806" t="inlineStr">
        <is>
          <t>34,55</t>
        </is>
      </c>
      <c r="Z806" t="inlineStr">
        <is>
          <t>34,55</t>
        </is>
      </c>
      <c r="AA806" t="n">
        <v>45</v>
      </c>
      <c r="AB806" t="inlineStr">
        <is>
          <t>114,10</t>
        </is>
      </c>
      <c r="AC806" t="inlineStr">
        <is>
          <t>23,96</t>
        </is>
      </c>
      <c r="AD806" t="inlineStr">
        <is>
          <t>0,00</t>
        </is>
      </c>
      <c r="AE806" t="inlineStr">
        <is>
          <t>138,06</t>
        </is>
      </c>
      <c r="AF806" t="n">
        <v>0</v>
      </c>
      <c r="AG806" t="n">
        <v>5</v>
      </c>
      <c r="AH806" t="inlineStr">
        <is>
          <t>#¿NOMBRE?</t>
        </is>
      </c>
      <c r="AI806" t="inlineStr">
        <is>
          <t>6,91</t>
        </is>
      </c>
      <c r="AJ806" t="inlineStr">
        <is>
          <t>Es un cliente con mucho potencial, solicita pago a 30 días por recibo, ¿es posible?, en tal caso por favor solicitarles el SEPA en el mail de bienvenida. GRACIAS</t>
        </is>
      </c>
      <c r="AK806" t="inlineStr">
        <is>
          <t>4,5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</row>
    <row r="810">
      <c r="A810" t="n">
        <v>174</v>
      </c>
      <c r="B810" t="inlineStr">
        <is>
          <t>Factura rectificativa</t>
        </is>
      </c>
      <c r="C810" t="inlineStr">
        <is>
          <t>Sara Brunet Garrido</t>
        </is>
      </c>
      <c r="D810" t="inlineStr">
        <is>
          <t>sempervirensshop@gmail.com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inlineStr">
        <is>
          <t>0,00</t>
        </is>
      </c>
      <c r="Y810" t="n">
        <v>0</v>
      </c>
      <c r="Z810" t="n">
        <v>0</v>
      </c>
      <c r="AA810" t="n">
        <v>0</v>
      </c>
      <c r="AB810" t="inlineStr">
        <is>
          <t>0,00</t>
        </is>
      </c>
      <c r="AC810" t="inlineStr">
        <is>
          <t>0,00</t>
        </is>
      </c>
      <c r="AD810" t="inlineStr">
        <is>
          <t>0,00</t>
        </is>
      </c>
      <c r="AE810" t="inlineStr">
        <is>
          <t>0,00</t>
        </is>
      </c>
      <c r="AF810" t="n">
        <v>0</v>
      </c>
      <c r="AG810" t="n">
        <v>0</v>
      </c>
      <c r="AH810" t="inlineStr">
        <is>
          <t>#¿NOMBRE?</t>
        </is>
      </c>
      <c r="AI810" t="inlineStr">
        <is>
          <t>6,5</t>
        </is>
      </c>
      <c r="AJ810" t="n">
        <v>0</v>
      </c>
      <c r="AK810" t="inlineStr">
        <is>
          <t>4,5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</row>
    <row r="814">
      <c r="A814" t="n">
        <v>175</v>
      </c>
      <c r="B814" t="inlineStr">
        <is>
          <t>Factura</t>
        </is>
      </c>
      <c r="C814" t="inlineStr">
        <is>
          <t>Sara Brunet Garrido</t>
        </is>
      </c>
      <c r="D814" t="inlineStr">
        <is>
          <t>sempervirensshop@gmail.com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inlineStr">
        <is>
          <t>0,00</t>
        </is>
      </c>
      <c r="Y814" t="n">
        <v>0</v>
      </c>
      <c r="Z814" t="n">
        <v>0</v>
      </c>
      <c r="AA814" t="n">
        <v>0</v>
      </c>
      <c r="AB814" t="inlineStr">
        <is>
          <t>0,00</t>
        </is>
      </c>
      <c r="AC814" t="inlineStr">
        <is>
          <t>0,00</t>
        </is>
      </c>
      <c r="AD814" t="inlineStr">
        <is>
          <t>0,00</t>
        </is>
      </c>
      <c r="AE814" t="inlineStr">
        <is>
          <t>0,00</t>
        </is>
      </c>
      <c r="AF814" t="n">
        <v>0</v>
      </c>
      <c r="AG814" t="n">
        <v>0</v>
      </c>
      <c r="AH814" t="inlineStr">
        <is>
          <t>#¿NOMBRE?</t>
        </is>
      </c>
      <c r="AI814" t="inlineStr">
        <is>
          <t>6,5</t>
        </is>
      </c>
      <c r="AJ814" t="n">
        <v>0</v>
      </c>
      <c r="AK814" t="inlineStr">
        <is>
          <t>4,5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</row>
    <row r="818">
      <c r="A818" t="n">
        <v>176</v>
      </c>
      <c r="B818" t="inlineStr">
        <is>
          <t>Herbolario Oh!Bio</t>
        </is>
      </c>
      <c r="C818" t="inlineStr">
        <is>
          <t>Carola Scholtz</t>
        </is>
      </c>
      <c r="D818" t="inlineStr">
        <is>
          <t>Herbolario Oh!Bio</t>
        </is>
      </c>
      <c r="E818" t="inlineStr">
        <is>
          <t>Y5636047A</t>
        </is>
      </c>
      <c r="F818" t="inlineStr">
        <is>
          <t>Carretera General nº16</t>
        </is>
      </c>
      <c r="G818" t="inlineStr">
        <is>
          <t>38730 Villa de Mazo</t>
        </is>
      </c>
      <c r="H818" t="inlineStr">
        <is>
          <t>Santa Cruz de Tenerife</t>
        </is>
      </c>
      <c r="I818" t="n">
        <v>1</v>
      </c>
      <c r="J818" t="n">
        <v>0</v>
      </c>
      <c r="K818" t="inlineStr">
        <is>
          <t>ohbioherbolario@gmail.com</t>
        </is>
      </c>
      <c r="L818" t="n">
        <v>609706548</v>
      </c>
      <c r="M818" t="n">
        <v>0</v>
      </c>
      <c r="N818" t="n">
        <v>10</v>
      </c>
      <c r="O818" t="n">
        <v>10</v>
      </c>
      <c r="P818" t="n">
        <v>5</v>
      </c>
      <c r="Q818" t="n">
        <v>5</v>
      </c>
      <c r="R818" t="n">
        <v>0</v>
      </c>
      <c r="S818" t="n">
        <v>0</v>
      </c>
      <c r="T818" t="b">
        <v>0</v>
      </c>
      <c r="U818" t="inlineStr">
        <is>
          <t>21/06/2022</t>
        </is>
      </c>
      <c r="V818" t="n">
        <v>0</v>
      </c>
      <c r="W818" t="inlineStr">
        <is>
          <t>https://docs.google.com/open?id=1Pmp_O-S11TYgVR6vXN3JhsiEVwSWWvhuXmzVotBox0c</t>
        </is>
      </c>
      <c r="X818" t="inlineStr">
        <is>
          <t>65,00</t>
        </is>
      </c>
      <c r="Y818" t="n">
        <v>65</v>
      </c>
      <c r="Z818" t="inlineStr">
        <is>
          <t>32,5</t>
        </is>
      </c>
      <c r="AA818" t="inlineStr">
        <is>
          <t>22,5</t>
        </is>
      </c>
      <c r="AB818" t="inlineStr">
        <is>
          <t>185,00</t>
        </is>
      </c>
      <c r="AC818" t="inlineStr">
        <is>
          <t>38,85</t>
        </is>
      </c>
      <c r="AD818" t="inlineStr">
        <is>
          <t>0,00</t>
        </is>
      </c>
      <c r="AE818" t="inlineStr">
        <is>
          <t>223,85</t>
        </is>
      </c>
      <c r="AF818" t="n">
        <v>10</v>
      </c>
      <c r="AG818" t="n">
        <v>10</v>
      </c>
      <c r="AH818" t="inlineStr">
        <is>
          <t>#¿NOMBRE?</t>
        </is>
      </c>
      <c r="AI818" t="inlineStr">
        <is>
          <t>6,5</t>
        </is>
      </c>
      <c r="AJ818" t="n">
        <v>0</v>
      </c>
      <c r="AK818" t="inlineStr">
        <is>
          <t>4,5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t="n">
        <v>177</v>
      </c>
      <c r="B822" t="inlineStr">
        <is>
          <t>ASORSUM BALEARES S.L.</t>
        </is>
      </c>
      <c r="C822" t="inlineStr">
        <is>
          <t>Juan Carlos</t>
        </is>
      </c>
      <c r="D822" t="inlineStr">
        <is>
          <t>ASORSUM BALEARES S.L.</t>
        </is>
      </c>
      <c r="E822" t="inlineStr">
        <is>
          <t>B57979049</t>
        </is>
      </c>
      <c r="F822" t="inlineStr">
        <is>
          <t>CALLE DEL D’ESTRE,47B</t>
        </is>
      </c>
      <c r="G822" t="n">
        <v>7120</v>
      </c>
      <c r="H822" t="inlineStr">
        <is>
          <t>Palma De Mallorca</t>
        </is>
      </c>
      <c r="I822" t="n">
        <v>1</v>
      </c>
      <c r="J822" t="n">
        <v>0</v>
      </c>
      <c r="K822" t="inlineStr">
        <is>
          <t>juancarlos@mundhoreca.com</t>
        </is>
      </c>
      <c r="L822" t="n">
        <v>639636753</v>
      </c>
      <c r="M822" t="n">
        <v>0</v>
      </c>
      <c r="N822" t="n">
        <v>0</v>
      </c>
      <c r="O822" t="n">
        <v>0</v>
      </c>
      <c r="P822" t="n">
        <v>50</v>
      </c>
      <c r="Q822" t="n">
        <v>5</v>
      </c>
      <c r="R822" t="inlineStr">
        <is>
          <t>Implementación (2 cajas de floral de regalo para dar a probar + 1 de friegasuelos + 10 mostradores + 10 dípticos)</t>
        </is>
      </c>
      <c r="S822" t="n">
        <v>0</v>
      </c>
      <c r="T822" t="n">
        <v>0</v>
      </c>
      <c r="U822" t="inlineStr">
        <is>
          <t>21/06/2022</t>
        </is>
      </c>
      <c r="V822" t="n">
        <v>0</v>
      </c>
      <c r="W822" t="inlineStr">
        <is>
          <t>https://docs.google.com/open?id=1hcMCnZaUdOBT6NJZiNB_hUOyxhrtCywHpz5i4NcF4qY</t>
        </is>
      </c>
      <c r="X822" t="inlineStr">
        <is>
          <t>0,00</t>
        </is>
      </c>
      <c r="Y822" t="n">
        <v>0</v>
      </c>
      <c r="Z822" t="n">
        <v>265</v>
      </c>
      <c r="AA822" t="inlineStr">
        <is>
          <t>22,5</t>
        </is>
      </c>
      <c r="AB822" t="inlineStr">
        <is>
          <t>287,50</t>
        </is>
      </c>
      <c r="AC822" t="inlineStr">
        <is>
          <t>60,38</t>
        </is>
      </c>
      <c r="AD822" t="inlineStr">
        <is>
          <t>0,00</t>
        </is>
      </c>
      <c r="AE822" t="inlineStr">
        <is>
          <t>347,88</t>
        </is>
      </c>
      <c r="AF822" t="n">
        <v>0</v>
      </c>
      <c r="AG822" t="n">
        <v>0</v>
      </c>
      <c r="AH822" t="inlineStr">
        <is>
          <t>1000+2</t>
        </is>
      </c>
      <c r="AI822" t="inlineStr">
        <is>
          <t>5,3</t>
        </is>
      </c>
      <c r="AJ822" t="n">
        <v>0</v>
      </c>
      <c r="AK822" t="inlineStr">
        <is>
          <t>4,5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</row>
    <row r="826">
      <c r="A826" t="n">
        <v>178</v>
      </c>
      <c r="B826" t="inlineStr">
        <is>
          <t>Shop client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inlineStr">
        <is>
          <t>0,00</t>
        </is>
      </c>
      <c r="Y826" t="n">
        <v>0</v>
      </c>
      <c r="Z826" t="n">
        <v>0</v>
      </c>
      <c r="AA826" t="n">
        <v>0</v>
      </c>
      <c r="AB826" t="inlineStr">
        <is>
          <t>0,00</t>
        </is>
      </c>
      <c r="AC826" t="inlineStr">
        <is>
          <t>0,00</t>
        </is>
      </c>
      <c r="AD826" t="inlineStr">
        <is>
          <t>0,00</t>
        </is>
      </c>
      <c r="AE826" t="inlineStr">
        <is>
          <t>0,00</t>
        </is>
      </c>
      <c r="AF826" t="n">
        <v>0</v>
      </c>
      <c r="AG826" t="n">
        <v>0</v>
      </c>
      <c r="AH826" t="inlineStr">
        <is>
          <t>#¿NOMBRE?</t>
        </is>
      </c>
      <c r="AI826" t="inlineStr">
        <is>
          <t>6,5</t>
        </is>
      </c>
      <c r="AJ826" t="n">
        <v>0</v>
      </c>
      <c r="AK826" t="inlineStr">
        <is>
          <t>4,5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</row>
    <row r="830">
      <c r="A830" t="n">
        <v>179</v>
      </c>
      <c r="B830" t="inlineStr">
        <is>
          <t>Factura rectificativa</t>
        </is>
      </c>
      <c r="C830" t="inlineStr">
        <is>
          <t>El Bazar Natural</t>
        </is>
      </c>
      <c r="D830" t="inlineStr">
        <is>
          <t>correo@elbazarnatural.com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inlineStr">
        <is>
          <t>0,00</t>
        </is>
      </c>
      <c r="Y830" t="n">
        <v>0</v>
      </c>
      <c r="Z830" t="n">
        <v>0</v>
      </c>
      <c r="AA830" t="n">
        <v>0</v>
      </c>
      <c r="AB830" t="inlineStr">
        <is>
          <t>0,00</t>
        </is>
      </c>
      <c r="AC830" t="inlineStr">
        <is>
          <t>0,00</t>
        </is>
      </c>
      <c r="AD830" t="inlineStr">
        <is>
          <t>0,00</t>
        </is>
      </c>
      <c r="AE830" t="inlineStr">
        <is>
          <t>0,00</t>
        </is>
      </c>
      <c r="AF830" t="n">
        <v>0</v>
      </c>
      <c r="AG830" t="n">
        <v>0</v>
      </c>
      <c r="AH830" t="inlineStr">
        <is>
          <t>#¿NOMBRE?</t>
        </is>
      </c>
      <c r="AI830" t="inlineStr">
        <is>
          <t>6,5</t>
        </is>
      </c>
      <c r="AJ830" t="n">
        <v>0</v>
      </c>
      <c r="AK830" t="inlineStr">
        <is>
          <t>4,5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</row>
    <row r="834">
      <c r="A834" t="n">
        <v>180</v>
      </c>
      <c r="B834" t="inlineStr">
        <is>
          <t>Factura</t>
        </is>
      </c>
      <c r="C834" t="inlineStr">
        <is>
          <t>El Bazar Natural</t>
        </is>
      </c>
      <c r="D834" t="inlineStr">
        <is>
          <t>correo@elbazarnatural.com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>https://docs.google.com/open?id=1mkgwQU0_3SM8csiOFXvpvZ2NkIcxdytb1zkDAPQdMVo</t>
        </is>
      </c>
      <c r="X834" t="inlineStr">
        <is>
          <t>0,00</t>
        </is>
      </c>
      <c r="Y834" t="n">
        <v>0</v>
      </c>
      <c r="Z834" t="n">
        <v>0</v>
      </c>
      <c r="AA834" t="n">
        <v>0</v>
      </c>
      <c r="AB834" t="inlineStr">
        <is>
          <t>0,00</t>
        </is>
      </c>
      <c r="AC834" t="inlineStr">
        <is>
          <t>0,00</t>
        </is>
      </c>
      <c r="AD834" t="inlineStr">
        <is>
          <t>0,00</t>
        </is>
      </c>
      <c r="AE834" t="inlineStr">
        <is>
          <t>0,00</t>
        </is>
      </c>
      <c r="AF834" t="n">
        <v>0</v>
      </c>
      <c r="AG834" t="n">
        <v>0</v>
      </c>
      <c r="AH834" t="inlineStr">
        <is>
          <t>#¿NOMBRE?</t>
        </is>
      </c>
      <c r="AI834" t="inlineStr">
        <is>
          <t>6,5</t>
        </is>
      </c>
      <c r="AJ834" t="n">
        <v>0</v>
      </c>
      <c r="AK834" t="inlineStr">
        <is>
          <t>4,5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</row>
    <row r="838">
      <c r="A838" t="n">
        <v>181</v>
      </c>
      <c r="B838" t="inlineStr">
        <is>
          <t>Associació el Menjador - Xarxa Agroecològica d'Alcoi</t>
        </is>
      </c>
      <c r="C838" t="inlineStr">
        <is>
          <t>Vicent Galbis i Matarredona</t>
        </is>
      </c>
      <c r="D838" t="inlineStr">
        <is>
          <t>Associació el Menjador - Xarxa Agroecològica d'Alcoi</t>
        </is>
      </c>
      <c r="E838" t="inlineStr">
        <is>
          <t>G 54163407</t>
        </is>
      </c>
      <c r="F838" t="inlineStr">
        <is>
          <t>C/Murillo, 5 baix</t>
        </is>
      </c>
      <c r="G838" t="n">
        <v>3802</v>
      </c>
      <c r="H838" t="inlineStr">
        <is>
          <t>Alcoi</t>
        </is>
      </c>
      <c r="I838" t="n">
        <v>1</v>
      </c>
      <c r="J838" t="n">
        <v>0</v>
      </c>
      <c r="K838" t="inlineStr">
        <is>
          <t>laxarxaagroecologica@gmail.com</t>
        </is>
      </c>
      <c r="L838">
        <f>+34626992789</f>
        <v/>
      </c>
      <c r="M838" t="n">
        <v>0</v>
      </c>
      <c r="N838" t="n">
        <v>10</v>
      </c>
      <c r="O838" t="n">
        <v>0</v>
      </c>
      <c r="P838" t="n">
        <v>10</v>
      </c>
      <c r="Q838" t="n">
        <v>0</v>
      </c>
      <c r="R838" t="n">
        <v>0</v>
      </c>
      <c r="S838" t="n">
        <v>0</v>
      </c>
      <c r="T838" t="b">
        <v>0</v>
      </c>
      <c r="U838" t="inlineStr">
        <is>
          <t>23/6/2022</t>
        </is>
      </c>
      <c r="V838" t="inlineStr">
        <is>
          <t>a599w2jw1epqm0szfa599v8vploueemu</t>
        </is>
      </c>
      <c r="W838" t="inlineStr">
        <is>
          <t>https://docs.google.com/open?id=1dB4aA4ppvT7O5b1O-XaY77V_JHQYhSapZQUbW8dtFYU</t>
        </is>
      </c>
      <c r="X838" t="inlineStr">
        <is>
          <t>0,00</t>
        </is>
      </c>
      <c r="Y838" t="n">
        <v>65</v>
      </c>
      <c r="Z838" t="n">
        <v>65</v>
      </c>
      <c r="AA838" t="n">
        <v>0</v>
      </c>
      <c r="AB838" t="inlineStr">
        <is>
          <t>130,00</t>
        </is>
      </c>
      <c r="AC838" t="inlineStr">
        <is>
          <t>27,30</t>
        </is>
      </c>
      <c r="AD838" t="inlineStr">
        <is>
          <t>0,00</t>
        </is>
      </c>
      <c r="AE838" t="inlineStr">
        <is>
          <t>157,30</t>
        </is>
      </c>
      <c r="AF838" t="n">
        <v>0</v>
      </c>
      <c r="AG838" t="n">
        <v>10</v>
      </c>
      <c r="AH838" t="inlineStr">
        <is>
          <t>#¿NOMBRE?</t>
        </is>
      </c>
      <c r="AI838" t="inlineStr">
        <is>
          <t>6,5</t>
        </is>
      </c>
      <c r="AJ838" t="n">
        <v>0</v>
      </c>
      <c r="AK838" t="inlineStr">
        <is>
          <t>4,5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</row>
    <row r="842">
      <c r="A842" t="n">
        <v>182</v>
      </c>
      <c r="B842" t="inlineStr">
        <is>
          <t>Shop client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inlineStr">
        <is>
          <t>0,00</t>
        </is>
      </c>
      <c r="Y842" t="n">
        <v>0</v>
      </c>
      <c r="Z842" t="n">
        <v>0</v>
      </c>
      <c r="AA842" t="n">
        <v>0</v>
      </c>
      <c r="AB842" t="inlineStr">
        <is>
          <t>0,00</t>
        </is>
      </c>
      <c r="AC842" t="inlineStr">
        <is>
          <t>0,00</t>
        </is>
      </c>
      <c r="AD842" t="inlineStr">
        <is>
          <t>0,00</t>
        </is>
      </c>
      <c r="AE842" t="inlineStr">
        <is>
          <t>0,00</t>
        </is>
      </c>
      <c r="AF842" t="n">
        <v>0</v>
      </c>
      <c r="AG842" t="n">
        <v>0</v>
      </c>
      <c r="AH842" t="inlineStr">
        <is>
          <t>#¿NOMBRE?</t>
        </is>
      </c>
      <c r="AI842" t="inlineStr">
        <is>
          <t>6,5</t>
        </is>
      </c>
      <c r="AJ842" t="n">
        <v>0</v>
      </c>
      <c r="AK842" t="inlineStr">
        <is>
          <t>4,5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</row>
    <row r="846">
      <c r="A846" t="n">
        <v>183</v>
      </c>
      <c r="B846" t="inlineStr">
        <is>
          <t>Shop client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inlineStr">
        <is>
          <t>0,00</t>
        </is>
      </c>
      <c r="Y846" t="n">
        <v>0</v>
      </c>
      <c r="Z846" t="n">
        <v>0</v>
      </c>
      <c r="AA846" t="n">
        <v>0</v>
      </c>
      <c r="AB846" t="inlineStr">
        <is>
          <t>0,00</t>
        </is>
      </c>
      <c r="AC846" t="inlineStr">
        <is>
          <t>0,00</t>
        </is>
      </c>
      <c r="AD846" t="inlineStr">
        <is>
          <t>0,00</t>
        </is>
      </c>
      <c r="AE846" t="inlineStr">
        <is>
          <t>0,00</t>
        </is>
      </c>
      <c r="AF846" t="n">
        <v>0</v>
      </c>
      <c r="AG846" t="n">
        <v>0</v>
      </c>
      <c r="AH846" t="inlineStr">
        <is>
          <t>#¿NOMBRE?</t>
        </is>
      </c>
      <c r="AI846" t="inlineStr">
        <is>
          <t>6,5</t>
        </is>
      </c>
      <c r="AJ846" t="n">
        <v>0</v>
      </c>
      <c r="AK846" t="inlineStr">
        <is>
          <t>4,5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</row>
    <row r="850">
      <c r="A850" t="n">
        <v>184</v>
      </c>
      <c r="B850" t="inlineStr">
        <is>
          <t>Shop client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inlineStr">
        <is>
          <t>0,00</t>
        </is>
      </c>
      <c r="Y850" t="n">
        <v>0</v>
      </c>
      <c r="Z850" t="n">
        <v>0</v>
      </c>
      <c r="AA850" t="n">
        <v>0</v>
      </c>
      <c r="AB850" t="inlineStr">
        <is>
          <t>0,00</t>
        </is>
      </c>
      <c r="AC850" t="inlineStr">
        <is>
          <t>0,00</t>
        </is>
      </c>
      <c r="AD850" t="inlineStr">
        <is>
          <t>0,00</t>
        </is>
      </c>
      <c r="AE850" t="inlineStr">
        <is>
          <t>0,00</t>
        </is>
      </c>
      <c r="AF850" t="n">
        <v>0</v>
      </c>
      <c r="AG850" t="n">
        <v>0</v>
      </c>
      <c r="AH850" t="inlineStr">
        <is>
          <t>#¿NOMBRE?</t>
        </is>
      </c>
      <c r="AI850" t="inlineStr">
        <is>
          <t>6,5</t>
        </is>
      </c>
      <c r="AJ850" t="n">
        <v>0</v>
      </c>
      <c r="AK850" t="inlineStr">
        <is>
          <t>4,5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</row>
    <row r="854">
      <c r="A854" t="n">
        <v>185</v>
      </c>
      <c r="B854" t="inlineStr">
        <is>
          <t>YeBio</t>
        </is>
      </c>
      <c r="C854" t="inlineStr">
        <is>
          <t>Marta</t>
        </is>
      </c>
      <c r="D854" t="inlineStr">
        <is>
          <t>Juan Miguel Vera Guerri</t>
        </is>
      </c>
      <c r="E854" t="inlineStr">
        <is>
          <t>76958029Y</t>
        </is>
      </c>
      <c r="F854" t="inlineStr">
        <is>
          <t>C/ Luis Armiñán 26</t>
        </is>
      </c>
      <c r="G854" t="n">
        <v>33520</v>
      </c>
      <c r="H854" t="inlineStr">
        <is>
          <t>Nava</t>
        </is>
      </c>
      <c r="I854" t="n">
        <v>1</v>
      </c>
      <c r="J854" t="n">
        <v>0</v>
      </c>
      <c r="K854" t="inlineStr">
        <is>
          <t>info@yebio.es</t>
        </is>
      </c>
      <c r="L854" t="n">
        <v>0</v>
      </c>
      <c r="M854" t="n">
        <v>1</v>
      </c>
      <c r="N854" t="n">
        <v>9</v>
      </c>
      <c r="O854" t="n">
        <v>0</v>
      </c>
      <c r="P854" t="n">
        <v>0</v>
      </c>
      <c r="Q854" t="n">
        <v>9</v>
      </c>
      <c r="R854" t="inlineStr">
        <is>
          <t>Ninguna</t>
        </is>
      </c>
      <c r="S854" t="n">
        <v>0</v>
      </c>
      <c r="T854" t="n">
        <v>0</v>
      </c>
      <c r="U854" t="inlineStr">
        <is>
          <t>30/06/2022</t>
        </is>
      </c>
      <c r="V854" t="n">
        <v>0</v>
      </c>
      <c r="W854" t="inlineStr">
        <is>
          <t>https://docs.google.com/open?id=1NyieyToxvNsjj_3qSyXmqvai5-o0TB7g0QBWcIGOKns</t>
        </is>
      </c>
      <c r="X854" t="inlineStr">
        <is>
          <t>0,00</t>
        </is>
      </c>
      <c r="Y854" t="inlineStr">
        <is>
          <t>58,5</t>
        </is>
      </c>
      <c r="Z854" t="n">
        <v>0</v>
      </c>
      <c r="AA854" t="inlineStr">
        <is>
          <t>40,5</t>
        </is>
      </c>
      <c r="AB854" t="inlineStr">
        <is>
          <t>99,00</t>
        </is>
      </c>
      <c r="AC854" t="inlineStr">
        <is>
          <t>20,79</t>
        </is>
      </c>
      <c r="AD854" t="inlineStr">
        <is>
          <t>5,15</t>
        </is>
      </c>
      <c r="AE854" t="inlineStr">
        <is>
          <t>124,94</t>
        </is>
      </c>
      <c r="AF854" t="n">
        <v>0</v>
      </c>
      <c r="AG854" t="n">
        <v>9</v>
      </c>
      <c r="AH854" t="inlineStr">
        <is>
          <t>#¿NOMBRE?</t>
        </is>
      </c>
      <c r="AI854" t="inlineStr">
        <is>
          <t>6,5</t>
        </is>
      </c>
      <c r="AJ854" t="n">
        <v>0</v>
      </c>
      <c r="AK854" t="inlineStr">
        <is>
          <t>4,5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</row>
    <row r="858">
      <c r="A858" t="n">
        <v>186</v>
      </c>
      <c r="B858" t="inlineStr">
        <is>
          <t>Herbolario Flor de Loto</t>
        </is>
      </c>
      <c r="C858" t="inlineStr">
        <is>
          <t>ESTELA</t>
        </is>
      </c>
      <c r="D858" t="inlineStr">
        <is>
          <t>FLOR DE LOTO CB</t>
        </is>
      </c>
      <c r="E858" t="inlineStr">
        <is>
          <t>E34233338</t>
        </is>
      </c>
      <c r="F858" t="inlineStr">
        <is>
          <t>CALLE MARQUES DE ALBAIDA, 2</t>
        </is>
      </c>
      <c r="G858" t="n">
        <v>34005</v>
      </c>
      <c r="H858" t="inlineStr">
        <is>
          <t>PALENCIA</t>
        </is>
      </c>
      <c r="I858" t="n">
        <v>1</v>
      </c>
      <c r="J858" t="n">
        <v>0</v>
      </c>
      <c r="K858" t="inlineStr">
        <is>
          <t>flordelotocb@gmail.com</t>
        </is>
      </c>
      <c r="L858">
        <f>+34601486553</f>
        <v/>
      </c>
      <c r="M858" t="n">
        <v>1</v>
      </c>
      <c r="N858" t="n">
        <v>0</v>
      </c>
      <c r="O858" t="n">
        <v>2</v>
      </c>
      <c r="P858" t="n">
        <v>2</v>
      </c>
      <c r="Q858" t="n">
        <v>0</v>
      </c>
      <c r="R858" t="n">
        <v>0</v>
      </c>
      <c r="S858" t="n">
        <v>0</v>
      </c>
      <c r="T858" t="b">
        <v>0</v>
      </c>
      <c r="U858" t="inlineStr">
        <is>
          <t>30/06/2022</t>
        </is>
      </c>
      <c r="V858" t="inlineStr">
        <is>
          <t>b1zdukoe3bt46qzvv9b1zdue6gvqb3wu</t>
        </is>
      </c>
      <c r="W858" t="inlineStr">
        <is>
          <t>https://docs.google.com/open?id=1BfPl8UkyMz6RR4ZhoxvCymlumKdpe-9oqOUVcQrTQT0</t>
        </is>
      </c>
      <c r="X858" t="inlineStr">
        <is>
          <t>13,00</t>
        </is>
      </c>
      <c r="Y858" t="n">
        <v>0</v>
      </c>
      <c r="Z858" t="n">
        <v>13</v>
      </c>
      <c r="AA858" t="n">
        <v>0</v>
      </c>
      <c r="AB858" t="inlineStr">
        <is>
          <t>26,00</t>
        </is>
      </c>
      <c r="AC858" t="inlineStr">
        <is>
          <t>5,46</t>
        </is>
      </c>
      <c r="AD858" t="inlineStr">
        <is>
          <t>1,35</t>
        </is>
      </c>
      <c r="AE858" t="inlineStr">
        <is>
          <t>32,81</t>
        </is>
      </c>
      <c r="AF858" t="n">
        <v>2</v>
      </c>
      <c r="AG858" t="n">
        <v>0</v>
      </c>
      <c r="AH858" t="inlineStr">
        <is>
          <t>#¿NOMBRE?</t>
        </is>
      </c>
      <c r="AI858" t="inlineStr">
        <is>
          <t>6,5</t>
        </is>
      </c>
      <c r="AJ858" t="n">
        <v>0</v>
      </c>
      <c r="AK858" t="inlineStr">
        <is>
          <t>4,5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</row>
    <row r="862">
      <c r="A862" t="n">
        <v>187</v>
      </c>
      <c r="B862" t="inlineStr">
        <is>
          <t>Marcris</t>
        </is>
      </c>
      <c r="C862" t="inlineStr">
        <is>
          <t>Marino</t>
        </is>
      </c>
      <c r="D862" t="inlineStr">
        <is>
          <t>Sánchez García Cristina 00280286L S.L.N.E</t>
        </is>
      </c>
      <c r="E862" t="inlineStr">
        <is>
          <t>B35770528</t>
        </is>
      </c>
      <c r="F862" t="inlineStr">
        <is>
          <t>Calle Aigües, 11</t>
        </is>
      </c>
      <c r="G862" t="n">
        <v>8391</v>
      </c>
      <c r="H862" t="inlineStr">
        <is>
          <t>Tiana</t>
        </is>
      </c>
      <c r="I862" t="n">
        <v>1</v>
      </c>
      <c r="J862" t="n">
        <v>0</v>
      </c>
      <c r="K862" t="inlineStr">
        <is>
          <t>info@marcris.net</t>
        </is>
      </c>
      <c r="L862">
        <f>+34678868735</f>
        <v/>
      </c>
      <c r="M862" t="n">
        <v>0</v>
      </c>
      <c r="N862" t="n">
        <v>126</v>
      </c>
      <c r="O862" t="n">
        <v>90</v>
      </c>
      <c r="P862" t="n">
        <v>126</v>
      </c>
      <c r="Q862" t="n">
        <v>240</v>
      </c>
      <c r="R862" t="n">
        <v>0</v>
      </c>
      <c r="S862" t="n">
        <v>0</v>
      </c>
      <c r="T862" t="b">
        <v>0</v>
      </c>
      <c r="U862" s="1" t="n">
        <v>44567</v>
      </c>
      <c r="V862" t="n">
        <v>0</v>
      </c>
      <c r="W862" t="inlineStr">
        <is>
          <t>https://docs.google.com/open?id=1y5ku6mLGy-8erYDX3Kv1T376eqaUcDPsO6hS9fTqOIo</t>
        </is>
      </c>
      <c r="X862" t="inlineStr">
        <is>
          <t>585,00</t>
        </is>
      </c>
      <c r="Y862" t="n">
        <v>819</v>
      </c>
      <c r="Z862" t="n">
        <v>819</v>
      </c>
      <c r="AA862" t="n">
        <v>1080</v>
      </c>
      <c r="AB862" t="inlineStr">
        <is>
          <t>3.303,00</t>
        </is>
      </c>
      <c r="AC862" t="inlineStr">
        <is>
          <t>693,63</t>
        </is>
      </c>
      <c r="AD862" t="inlineStr">
        <is>
          <t>0,00</t>
        </is>
      </c>
      <c r="AE862" t="inlineStr">
        <is>
          <t>3996,63</t>
        </is>
      </c>
      <c r="AF862" t="n">
        <v>90</v>
      </c>
      <c r="AG862" t="n">
        <v>126</v>
      </c>
      <c r="AH862" t="inlineStr">
        <is>
          <t>#¿NOMBRE?</t>
        </is>
      </c>
      <c r="AI862" t="inlineStr">
        <is>
          <t>6,5</t>
        </is>
      </c>
      <c r="AJ862" t="inlineStr">
        <is>
          <t>SEPA: 60 dias // IBAN: ES03 2100 0877 8502 0021 6962</t>
        </is>
      </c>
      <c r="AK862" t="inlineStr">
        <is>
          <t>4,5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</row>
    <row r="866">
      <c r="A866" t="n">
        <v>188</v>
      </c>
      <c r="B866" t="inlineStr">
        <is>
          <t>Ekonomato de Barrundia</t>
        </is>
      </c>
      <c r="C866" t="inlineStr">
        <is>
          <t>Susana</t>
        </is>
      </c>
      <c r="D866" t="inlineStr">
        <is>
          <t>OKT - BARRUNDIAKO KONTSUMITZAILE TALDEA</t>
        </is>
      </c>
      <c r="E866" t="inlineStr">
        <is>
          <t>G- 01466713</t>
        </is>
      </c>
      <c r="F866" t="inlineStr">
        <is>
          <t>Plaza del Ayuntamiento, 1</t>
        </is>
      </c>
      <c r="G866" t="n">
        <v>1206</v>
      </c>
      <c r="H866" t="inlineStr">
        <is>
          <t>Ozaeta</t>
        </is>
      </c>
      <c r="I866" t="n">
        <v>1</v>
      </c>
      <c r="J866" t="n">
        <v>0</v>
      </c>
      <c r="K866" t="inlineStr">
        <is>
          <t>oktekonomatoa@gmail.com</t>
        </is>
      </c>
      <c r="L866">
        <f>+34611434396</f>
        <v/>
      </c>
      <c r="M866" t="n">
        <v>0</v>
      </c>
      <c r="N866" t="n">
        <v>15</v>
      </c>
      <c r="O866" t="n">
        <v>3</v>
      </c>
      <c r="P866" t="n">
        <v>0</v>
      </c>
      <c r="Q866" t="n">
        <v>3</v>
      </c>
      <c r="R866" t="n">
        <v>0</v>
      </c>
      <c r="S866" t="n">
        <v>0</v>
      </c>
      <c r="T866" t="b">
        <v>0</v>
      </c>
      <c r="U866" s="1" t="n">
        <v>44687</v>
      </c>
      <c r="V866" t="inlineStr">
        <is>
          <t>m8dhiv042zwfh0qqm8dhb6sbav1dgmla</t>
        </is>
      </c>
      <c r="W866" t="inlineStr">
        <is>
          <t>https://docs.google.com/open?id=1E06w9gd_Hl9-WP4eiSjaaHouOrT9DxeROvKtPZpA9iU</t>
        </is>
      </c>
      <c r="X866" t="inlineStr">
        <is>
          <t>19,50</t>
        </is>
      </c>
      <c r="Y866" t="inlineStr">
        <is>
          <t>97,5</t>
        </is>
      </c>
      <c r="Z866" t="n">
        <v>0</v>
      </c>
      <c r="AA866" t="inlineStr">
        <is>
          <t>13,5</t>
        </is>
      </c>
      <c r="AB866" t="inlineStr">
        <is>
          <t>130,50</t>
        </is>
      </c>
      <c r="AC866" t="inlineStr">
        <is>
          <t>27,41</t>
        </is>
      </c>
      <c r="AD866" t="inlineStr">
        <is>
          <t>0,00</t>
        </is>
      </c>
      <c r="AE866" t="inlineStr">
        <is>
          <t>157,91</t>
        </is>
      </c>
      <c r="AF866" t="n">
        <v>3</v>
      </c>
      <c r="AG866" t="n">
        <v>15</v>
      </c>
      <c r="AH866" t="inlineStr">
        <is>
          <t>#¿NOMBRE?</t>
        </is>
      </c>
      <c r="AI866" t="inlineStr">
        <is>
          <t>6,5</t>
        </is>
      </c>
      <c r="AJ866" t="n">
        <v>0</v>
      </c>
      <c r="AK866" t="inlineStr">
        <is>
          <t>4,5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</row>
    <row r="870">
      <c r="A870" t="n">
        <v>189</v>
      </c>
      <c r="B870" t="inlineStr">
        <is>
          <t>autoservicio unide</t>
        </is>
      </c>
      <c r="C870" t="inlineStr">
        <is>
          <t>Alicia vaina labayen</t>
        </is>
      </c>
      <c r="D870" t="inlineStr">
        <is>
          <t>Alicia carmona labayen</t>
        </is>
      </c>
      <c r="E870" t="inlineStr">
        <is>
          <t>72680682s</t>
        </is>
      </c>
      <c r="F870" t="inlineStr">
        <is>
          <t>mayor,21</t>
        </is>
      </c>
      <c r="G870" t="n">
        <v>31440</v>
      </c>
      <c r="H870" t="inlineStr">
        <is>
          <t>lumbier</t>
        </is>
      </c>
      <c r="I870" t="n">
        <v>1</v>
      </c>
      <c r="J870" t="n">
        <v>0</v>
      </c>
      <c r="K870" t="inlineStr">
        <is>
          <t>udacolumbier@gmail.com</t>
        </is>
      </c>
      <c r="L870">
        <f>+34670763844</f>
        <v/>
      </c>
      <c r="M870" t="n">
        <v>1</v>
      </c>
      <c r="N870" t="n">
        <v>15</v>
      </c>
      <c r="O870" t="n">
        <v>15</v>
      </c>
      <c r="P870" t="n">
        <v>15</v>
      </c>
      <c r="Q870" t="n">
        <v>15</v>
      </c>
      <c r="R870" t="n">
        <v>0</v>
      </c>
      <c r="S870" t="n">
        <v>0</v>
      </c>
      <c r="T870" t="b">
        <v>0</v>
      </c>
      <c r="U870" s="1" t="n">
        <v>44687</v>
      </c>
      <c r="V870" t="inlineStr">
        <is>
          <t>n6i1037i3f122kt10r3men6i103jf2fg</t>
        </is>
      </c>
      <c r="W870" t="inlineStr">
        <is>
          <t>https://docs.google.com/open?id=1sYVL7tX11lG-tkDIHSocpd51ppxuzmtin81IhEqRPsE</t>
        </is>
      </c>
      <c r="X870" t="inlineStr">
        <is>
          <t>97,50</t>
        </is>
      </c>
      <c r="Y870" t="inlineStr">
        <is>
          <t>97,5</t>
        </is>
      </c>
      <c r="Z870" t="inlineStr">
        <is>
          <t>97,5</t>
        </is>
      </c>
      <c r="AA870" t="inlineStr">
        <is>
          <t>67,5</t>
        </is>
      </c>
      <c r="AB870" t="inlineStr">
        <is>
          <t>360,00</t>
        </is>
      </c>
      <c r="AC870" t="inlineStr">
        <is>
          <t>75,60</t>
        </is>
      </c>
      <c r="AD870" t="inlineStr">
        <is>
          <t>18,72</t>
        </is>
      </c>
      <c r="AE870" t="inlineStr">
        <is>
          <t>454,32</t>
        </is>
      </c>
      <c r="AF870" t="n">
        <v>15</v>
      </c>
      <c r="AG870" t="n">
        <v>15</v>
      </c>
      <c r="AH870" t="inlineStr">
        <is>
          <t>#¿NOMBRE?</t>
        </is>
      </c>
      <c r="AI870" t="inlineStr">
        <is>
          <t>6,5</t>
        </is>
      </c>
      <c r="AJ870" t="n">
        <v>0</v>
      </c>
      <c r="AK870" t="inlineStr">
        <is>
          <t>4,5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</row>
    <row r="874">
      <c r="A874" t="n">
        <v>190</v>
      </c>
      <c r="B874" t="inlineStr">
        <is>
          <t>Shopclient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inlineStr">
        <is>
          <t>0,00</t>
        </is>
      </c>
      <c r="Y874" t="n">
        <v>0</v>
      </c>
      <c r="Z874" t="n">
        <v>0</v>
      </c>
      <c r="AA874" t="n">
        <v>0</v>
      </c>
      <c r="AB874" t="inlineStr">
        <is>
          <t>0,00</t>
        </is>
      </c>
      <c r="AC874" t="inlineStr">
        <is>
          <t>0,00</t>
        </is>
      </c>
      <c r="AD874" t="inlineStr">
        <is>
          <t>0,00</t>
        </is>
      </c>
      <c r="AE874" t="inlineStr">
        <is>
          <t>0,00</t>
        </is>
      </c>
      <c r="AF874" t="n">
        <v>0</v>
      </c>
      <c r="AG874" t="n">
        <v>0</v>
      </c>
      <c r="AH874" t="inlineStr">
        <is>
          <t>#¿NOMBRE?</t>
        </is>
      </c>
      <c r="AI874" t="inlineStr">
        <is>
          <t>6,5</t>
        </is>
      </c>
      <c r="AJ874" t="n">
        <v>0</v>
      </c>
      <c r="AK874" t="inlineStr">
        <is>
          <t>4,5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</row>
    <row r="878">
      <c r="A878" t="n">
        <v>191</v>
      </c>
      <c r="B878" t="inlineStr">
        <is>
          <t>Ecoecorial</t>
        </is>
      </c>
      <c r="C878" t="inlineStr">
        <is>
          <t>Alejandra</t>
        </is>
      </c>
      <c r="D878" t="inlineStr">
        <is>
          <t>Alejandra Fdez-Sordo Bravo</t>
        </is>
      </c>
      <c r="E878" t="inlineStr">
        <is>
          <t>51386400 F</t>
        </is>
      </c>
      <c r="F878" t="inlineStr">
        <is>
          <t>Calle Concha Nuñez, 4, 2ºB</t>
        </is>
      </c>
      <c r="G878" t="n">
        <v>28280</v>
      </c>
      <c r="H878" t="inlineStr">
        <is>
          <t>Madrid</t>
        </is>
      </c>
      <c r="I878" t="n">
        <v>1</v>
      </c>
      <c r="J878" t="n">
        <v>0</v>
      </c>
      <c r="K878" t="inlineStr">
        <is>
          <t>alejandrafsb@gmail.com</t>
        </is>
      </c>
      <c r="L878">
        <f>+34625551062</f>
        <v/>
      </c>
      <c r="M878" t="n">
        <v>0</v>
      </c>
      <c r="N878" t="n">
        <v>1</v>
      </c>
      <c r="O878" t="n">
        <v>2</v>
      </c>
      <c r="P878" t="n">
        <v>9</v>
      </c>
      <c r="Q878" t="n">
        <v>5</v>
      </c>
      <c r="R878" t="n">
        <v>0</v>
      </c>
      <c r="S878" t="n">
        <v>0</v>
      </c>
      <c r="T878" t="n">
        <v>0</v>
      </c>
      <c r="U878" s="1" t="n">
        <v>44719</v>
      </c>
      <c r="V878" t="n">
        <v>0</v>
      </c>
      <c r="W878" t="inlineStr">
        <is>
          <t>https://docs.google.com/open?id=1l_CpW1dAfNJeSVLcWfZTR3p2r_6rrKX-v32fMBb1Anw</t>
        </is>
      </c>
      <c r="X878" t="inlineStr">
        <is>
          <t>13,00</t>
        </is>
      </c>
      <c r="Y878" t="inlineStr">
        <is>
          <t>6,5</t>
        </is>
      </c>
      <c r="Z878" t="inlineStr">
        <is>
          <t>58,5</t>
        </is>
      </c>
      <c r="AA878" t="inlineStr">
        <is>
          <t>22,5</t>
        </is>
      </c>
      <c r="AB878" t="inlineStr">
        <is>
          <t>100,50</t>
        </is>
      </c>
      <c r="AC878" t="inlineStr">
        <is>
          <t>21,11</t>
        </is>
      </c>
      <c r="AD878" t="inlineStr">
        <is>
          <t>0,00</t>
        </is>
      </c>
      <c r="AE878" t="inlineStr">
        <is>
          <t>121,61</t>
        </is>
      </c>
      <c r="AF878" t="n">
        <v>2</v>
      </c>
      <c r="AG878" t="n">
        <v>1</v>
      </c>
      <c r="AH878" t="inlineStr">
        <is>
          <t>#¿NOMBRE?</t>
        </is>
      </c>
      <c r="AI878" t="inlineStr">
        <is>
          <t>6,5</t>
        </is>
      </c>
      <c r="AJ878" t="n">
        <v>0</v>
      </c>
      <c r="AK878" t="inlineStr">
        <is>
          <t>4,5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</row>
    <row r="882">
      <c r="A882" t="n">
        <v>192</v>
      </c>
      <c r="B882" t="inlineStr">
        <is>
          <t>A Granel El Gibrell SL</t>
        </is>
      </c>
      <c r="C882" t="inlineStr">
        <is>
          <t>Anna</t>
        </is>
      </c>
      <c r="D882" t="inlineStr">
        <is>
          <t>A Granel el Gibrell SL</t>
        </is>
      </c>
      <c r="E882" t="inlineStr">
        <is>
          <t>B01795186</t>
        </is>
      </c>
      <c r="F882" t="inlineStr">
        <is>
          <t>C/Begur, 56 baixos</t>
        </is>
      </c>
      <c r="G882" t="n">
        <v>8028</v>
      </c>
      <c r="H882" t="inlineStr">
        <is>
          <t>Barcelona</t>
        </is>
      </c>
      <c r="I882" t="n">
        <v>1</v>
      </c>
      <c r="J882" t="n">
        <v>0</v>
      </c>
      <c r="K882" t="inlineStr">
        <is>
          <t>unapregunta@elgibrell.com</t>
        </is>
      </c>
      <c r="L882" t="n">
        <v>0</v>
      </c>
      <c r="M882" t="n">
        <v>0</v>
      </c>
      <c r="N882" t="n">
        <v>40</v>
      </c>
      <c r="O882" t="n">
        <v>40</v>
      </c>
      <c r="P882" t="n">
        <v>20</v>
      </c>
      <c r="Q882" t="n">
        <v>0</v>
      </c>
      <c r="R882" t="n">
        <v>0</v>
      </c>
      <c r="S882" t="n">
        <v>0</v>
      </c>
      <c r="T882" t="b">
        <v>0</v>
      </c>
      <c r="U882" s="1" t="n">
        <v>44719</v>
      </c>
      <c r="V882" t="inlineStr">
        <is>
          <t>m0l79ik4ruxyznhmm0ljzfvj4zyjtdou</t>
        </is>
      </c>
      <c r="W882" t="inlineStr">
        <is>
          <t>https://docs.google.com/open?id=1aQGofnDLzo05nyJ8zkTFpQdov9QlE5N1J8hNhfvzLFc</t>
        </is>
      </c>
      <c r="X882" t="inlineStr">
        <is>
          <t>260,00</t>
        </is>
      </c>
      <c r="Y882" t="n">
        <v>260</v>
      </c>
      <c r="Z882" t="n">
        <v>130</v>
      </c>
      <c r="AA882" t="n">
        <v>0</v>
      </c>
      <c r="AB882" t="inlineStr">
        <is>
          <t>650,00</t>
        </is>
      </c>
      <c r="AC882" t="inlineStr">
        <is>
          <t>136,50</t>
        </is>
      </c>
      <c r="AD882" t="inlineStr">
        <is>
          <t>0,00</t>
        </is>
      </c>
      <c r="AE882" t="inlineStr">
        <is>
          <t>786,50</t>
        </is>
      </c>
      <c r="AF882" t="n">
        <v>40</v>
      </c>
      <c r="AG882" t="n">
        <v>40</v>
      </c>
      <c r="AH882" t="inlineStr">
        <is>
          <t>#¿NOMBRE?</t>
        </is>
      </c>
      <c r="AI882" t="inlineStr">
        <is>
          <t>6,5</t>
        </is>
      </c>
      <c r="AJ882" t="n">
        <v>0</v>
      </c>
      <c r="AK882" t="inlineStr">
        <is>
          <t>4,5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</row>
    <row r="886">
      <c r="A886" t="n">
        <v>193</v>
      </c>
      <c r="B886" t="inlineStr">
        <is>
          <t>Wearebond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inlineStr">
        <is>
          <t>0,00</t>
        </is>
      </c>
      <c r="Y886" t="n">
        <v>0</v>
      </c>
      <c r="Z886" t="n">
        <v>0</v>
      </c>
      <c r="AA886" t="n">
        <v>0</v>
      </c>
      <c r="AB886" t="inlineStr">
        <is>
          <t>0,00</t>
        </is>
      </c>
      <c r="AC886" t="inlineStr">
        <is>
          <t>0,00</t>
        </is>
      </c>
      <c r="AD886" t="inlineStr">
        <is>
          <t>0,00</t>
        </is>
      </c>
      <c r="AE886" t="inlineStr">
        <is>
          <t>0,00</t>
        </is>
      </c>
      <c r="AF886" t="n">
        <v>0</v>
      </c>
      <c r="AG886" t="n">
        <v>0</v>
      </c>
      <c r="AH886" t="inlineStr">
        <is>
          <t>#¿NOMBRE?</t>
        </is>
      </c>
      <c r="AI886" t="inlineStr">
        <is>
          <t>6,5</t>
        </is>
      </c>
      <c r="AJ886" t="n">
        <v>0</v>
      </c>
      <c r="AK886" t="inlineStr">
        <is>
          <t>4,5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</row>
    <row r="890">
      <c r="A890" t="n">
        <v>194</v>
      </c>
      <c r="B890" t="inlineStr">
        <is>
          <t>follooow rectificativa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inlineStr">
        <is>
          <t>0,00</t>
        </is>
      </c>
      <c r="Y890" t="n">
        <v>0</v>
      </c>
      <c r="Z890" t="n">
        <v>0</v>
      </c>
      <c r="AA890" t="n">
        <v>0</v>
      </c>
      <c r="AB890" t="inlineStr">
        <is>
          <t>0,00</t>
        </is>
      </c>
      <c r="AC890" t="inlineStr">
        <is>
          <t>0,00</t>
        </is>
      </c>
      <c r="AD890" t="inlineStr">
        <is>
          <t>0,00</t>
        </is>
      </c>
      <c r="AE890" t="inlineStr">
        <is>
          <t>0,00</t>
        </is>
      </c>
      <c r="AF890" t="n">
        <v>0</v>
      </c>
      <c r="AG890" t="n">
        <v>0</v>
      </c>
      <c r="AH890" t="inlineStr">
        <is>
          <t>#¿NOMBRE?</t>
        </is>
      </c>
      <c r="AI890" t="inlineStr">
        <is>
          <t>6,5</t>
        </is>
      </c>
      <c r="AJ890" t="n">
        <v>0</v>
      </c>
      <c r="AK890" t="inlineStr">
        <is>
          <t>4,5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</row>
    <row r="894">
      <c r="A894" t="n">
        <v>195</v>
      </c>
      <c r="B894" t="inlineStr">
        <is>
          <t>sargo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inlineStr">
        <is>
          <t>0,00</t>
        </is>
      </c>
      <c r="Y894" t="n">
        <v>0</v>
      </c>
      <c r="Z894" t="n">
        <v>0</v>
      </c>
      <c r="AA894" t="n">
        <v>0</v>
      </c>
      <c r="AB894" t="inlineStr">
        <is>
          <t>0,00</t>
        </is>
      </c>
      <c r="AC894" t="inlineStr">
        <is>
          <t>0,00</t>
        </is>
      </c>
      <c r="AD894" t="inlineStr">
        <is>
          <t>0,00</t>
        </is>
      </c>
      <c r="AE894" t="inlineStr">
        <is>
          <t>0,00</t>
        </is>
      </c>
      <c r="AF894" t="n">
        <v>0</v>
      </c>
      <c r="AG894" t="n">
        <v>0</v>
      </c>
      <c r="AH894" t="inlineStr">
        <is>
          <t>#¿NOMBRE?</t>
        </is>
      </c>
      <c r="AI894" t="inlineStr">
        <is>
          <t>6,5</t>
        </is>
      </c>
      <c r="AJ894" t="n">
        <v>0</v>
      </c>
      <c r="AK894" t="inlineStr">
        <is>
          <t>4,5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</row>
    <row r="898">
      <c r="A898" t="n">
        <v>196</v>
      </c>
      <c r="B898" t="inlineStr">
        <is>
          <t>La Vereda</t>
        </is>
      </c>
      <c r="C898" t="inlineStr">
        <is>
          <t>Lara Cejas de la Rosa</t>
        </is>
      </c>
      <c r="D898" t="inlineStr">
        <is>
          <t>Núñez Cejas S.C.</t>
        </is>
      </c>
      <c r="E898" t="inlineStr">
        <is>
          <t>J09772831</t>
        </is>
      </c>
      <c r="F898" t="inlineStr">
        <is>
          <t>C/ San Clemente, 23</t>
        </is>
      </c>
      <c r="G898" t="n">
        <v>38003</v>
      </c>
      <c r="H898" t="inlineStr">
        <is>
          <t>Santa Cruz de Tenerife</t>
        </is>
      </c>
      <c r="I898" t="n">
        <v>0</v>
      </c>
      <c r="J898" t="inlineStr">
        <is>
          <t>C/Rubens Marichal López 67A, vvda 45 - 38004, Santa Cruz de Tenerife</t>
        </is>
      </c>
      <c r="K898" t="inlineStr">
        <is>
          <t>info@laveredatenerife.com</t>
        </is>
      </c>
      <c r="L898">
        <f>+34620140203</f>
        <v/>
      </c>
      <c r="M898" t="n">
        <v>0</v>
      </c>
      <c r="N898" t="n">
        <v>5</v>
      </c>
      <c r="O898" t="n">
        <v>3</v>
      </c>
      <c r="P898" t="n">
        <v>5</v>
      </c>
      <c r="Q898" t="n">
        <v>7</v>
      </c>
      <c r="R898" t="n">
        <v>0</v>
      </c>
      <c r="S898" t="n">
        <v>0</v>
      </c>
      <c r="T898" t="b">
        <v>0</v>
      </c>
      <c r="U898" s="1" t="n">
        <v>44780</v>
      </c>
      <c r="V898" t="inlineStr">
        <is>
          <t>vah3r6uom1dp38hiuurevah3r6vw1f3q</t>
        </is>
      </c>
      <c r="W898" t="inlineStr">
        <is>
          <t>https://docs.google.com/open?id=1jjCv0Oq63ZcKAkJXsH9q5CMWtbEFtukaUuc_0lF0Au4</t>
        </is>
      </c>
      <c r="X898" t="inlineStr">
        <is>
          <t>19,50</t>
        </is>
      </c>
      <c r="Y898" t="inlineStr">
        <is>
          <t>32,5</t>
        </is>
      </c>
      <c r="Z898" t="inlineStr">
        <is>
          <t>32,5</t>
        </is>
      </c>
      <c r="AA898" t="inlineStr">
        <is>
          <t>31,5</t>
        </is>
      </c>
      <c r="AB898" t="inlineStr">
        <is>
          <t>116,00</t>
        </is>
      </c>
      <c r="AC898" t="inlineStr">
        <is>
          <t>24,36</t>
        </is>
      </c>
      <c r="AD898" t="inlineStr">
        <is>
          <t>0,00</t>
        </is>
      </c>
      <c r="AE898" t="inlineStr">
        <is>
          <t>140,36</t>
        </is>
      </c>
      <c r="AF898" t="n">
        <v>3</v>
      </c>
      <c r="AG898" t="n">
        <v>5</v>
      </c>
      <c r="AH898" t="inlineStr">
        <is>
          <t>#¿NOMBRE?</t>
        </is>
      </c>
      <c r="AI898" t="inlineStr">
        <is>
          <t>6,5</t>
        </is>
      </c>
      <c r="AJ898" t="n">
        <v>0</v>
      </c>
      <c r="AK898" t="inlineStr">
        <is>
          <t>4,5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</row>
    <row r="902">
      <c r="A902" t="n">
        <v>197</v>
      </c>
      <c r="B902" t="inlineStr">
        <is>
          <t>Shopclient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inlineStr">
        <is>
          <t>0,00</t>
        </is>
      </c>
      <c r="Y902" t="n">
        <v>0</v>
      </c>
      <c r="Z902" t="n">
        <v>0</v>
      </c>
      <c r="AA902" t="n">
        <v>0</v>
      </c>
      <c r="AB902" t="inlineStr">
        <is>
          <t>0,00</t>
        </is>
      </c>
      <c r="AC902" t="inlineStr">
        <is>
          <t>0,00</t>
        </is>
      </c>
      <c r="AD902" t="inlineStr">
        <is>
          <t>0,00</t>
        </is>
      </c>
      <c r="AE902" t="inlineStr">
        <is>
          <t>0,00</t>
        </is>
      </c>
      <c r="AF902" t="n">
        <v>0</v>
      </c>
      <c r="AG902" t="n">
        <v>0</v>
      </c>
      <c r="AH902" t="inlineStr">
        <is>
          <t>#¿NOMBRE?</t>
        </is>
      </c>
      <c r="AI902" t="inlineStr">
        <is>
          <t>6,5</t>
        </is>
      </c>
      <c r="AJ902" t="n">
        <v>0</v>
      </c>
      <c r="AK902" t="inlineStr">
        <is>
          <t>4,5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t="n">
        <v>198</v>
      </c>
      <c r="B906" t="inlineStr">
        <is>
          <t>Shopclient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inlineStr">
        <is>
          <t>0,00</t>
        </is>
      </c>
      <c r="Y906" t="n">
        <v>0</v>
      </c>
      <c r="Z906" t="n">
        <v>0</v>
      </c>
      <c r="AA906" t="n">
        <v>0</v>
      </c>
      <c r="AB906" t="inlineStr">
        <is>
          <t>0,00</t>
        </is>
      </c>
      <c r="AC906" t="inlineStr">
        <is>
          <t>0,00</t>
        </is>
      </c>
      <c r="AD906" t="inlineStr">
        <is>
          <t>0,00</t>
        </is>
      </c>
      <c r="AE906" t="inlineStr">
        <is>
          <t>0,00</t>
        </is>
      </c>
      <c r="AF906" t="n">
        <v>0</v>
      </c>
      <c r="AG906" t="n">
        <v>0</v>
      </c>
      <c r="AH906" t="inlineStr">
        <is>
          <t>#¿NOMBRE?</t>
        </is>
      </c>
      <c r="AI906" t="inlineStr">
        <is>
          <t>6,5</t>
        </is>
      </c>
      <c r="AJ906" t="n">
        <v>0</v>
      </c>
      <c r="AK906" t="inlineStr">
        <is>
          <t>4,5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</row>
    <row r="910">
      <c r="A910" t="n">
        <v>199</v>
      </c>
      <c r="B910" t="inlineStr">
        <is>
          <t>Shopclient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inlineStr">
        <is>
          <t>0,00</t>
        </is>
      </c>
      <c r="Y910" t="n">
        <v>0</v>
      </c>
      <c r="Z910" t="n">
        <v>0</v>
      </c>
      <c r="AA910" t="n">
        <v>0</v>
      </c>
      <c r="AB910" t="inlineStr">
        <is>
          <t>0,00</t>
        </is>
      </c>
      <c r="AC910" t="inlineStr">
        <is>
          <t>0,00</t>
        </is>
      </c>
      <c r="AD910" t="inlineStr">
        <is>
          <t>0,00</t>
        </is>
      </c>
      <c r="AE910" t="inlineStr">
        <is>
          <t>0,00</t>
        </is>
      </c>
      <c r="AF910" t="n">
        <v>0</v>
      </c>
      <c r="AG910" t="n">
        <v>0</v>
      </c>
      <c r="AH910" t="inlineStr">
        <is>
          <t>#¿NOMBRE?</t>
        </is>
      </c>
      <c r="AI910" t="inlineStr">
        <is>
          <t>6,5</t>
        </is>
      </c>
      <c r="AJ910" t="n">
        <v>0</v>
      </c>
      <c r="AK910" t="inlineStr">
        <is>
          <t>4,5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</row>
    <row r="914">
      <c r="A914" t="n">
        <v>200</v>
      </c>
      <c r="B914" t="inlineStr">
        <is>
          <t>Shopclient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inlineStr">
        <is>
          <t>0,00</t>
        </is>
      </c>
      <c r="Y914" t="n">
        <v>0</v>
      </c>
      <c r="Z914" t="n">
        <v>0</v>
      </c>
      <c r="AA914" t="n">
        <v>0</v>
      </c>
      <c r="AB914" t="inlineStr">
        <is>
          <t>0,00</t>
        </is>
      </c>
      <c r="AC914" t="inlineStr">
        <is>
          <t>0,00</t>
        </is>
      </c>
      <c r="AD914" t="inlineStr">
        <is>
          <t>0,00</t>
        </is>
      </c>
      <c r="AE914" t="inlineStr">
        <is>
          <t>0,00</t>
        </is>
      </c>
      <c r="AF914" t="n">
        <v>0</v>
      </c>
      <c r="AG914" t="n">
        <v>0</v>
      </c>
      <c r="AH914" t="inlineStr">
        <is>
          <t>#¿NOMBRE?</t>
        </is>
      </c>
      <c r="AI914" t="inlineStr">
        <is>
          <t>6,5</t>
        </is>
      </c>
      <c r="AJ914" t="n">
        <v>0</v>
      </c>
      <c r="AK914" t="inlineStr">
        <is>
          <t>4,5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</row>
    <row r="918">
      <c r="A918" t="n">
        <v>201</v>
      </c>
      <c r="B918" t="inlineStr">
        <is>
          <t>Shopclient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inlineStr">
        <is>
          <t>0,00</t>
        </is>
      </c>
      <c r="Y918" t="n">
        <v>0</v>
      </c>
      <c r="Z918" t="n">
        <v>0</v>
      </c>
      <c r="AA918" t="n">
        <v>0</v>
      </c>
      <c r="AB918" t="inlineStr">
        <is>
          <t>0,00</t>
        </is>
      </c>
      <c r="AC918" t="inlineStr">
        <is>
          <t>0,00</t>
        </is>
      </c>
      <c r="AD918" t="inlineStr">
        <is>
          <t>0,00</t>
        </is>
      </c>
      <c r="AE918" t="inlineStr">
        <is>
          <t>0,00</t>
        </is>
      </c>
      <c r="AF918" t="n">
        <v>0</v>
      </c>
      <c r="AG918" t="n">
        <v>0</v>
      </c>
      <c r="AH918" t="inlineStr">
        <is>
          <t>#¿NOMBRE?</t>
        </is>
      </c>
      <c r="AI918" t="inlineStr">
        <is>
          <t>6,5</t>
        </is>
      </c>
      <c r="AJ918" t="n">
        <v>0</v>
      </c>
      <c r="AK918" t="inlineStr">
        <is>
          <t>4,5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</row>
    <row r="922">
      <c r="A922" t="n">
        <v>202</v>
      </c>
      <c r="B922" t="inlineStr">
        <is>
          <t>Shopclient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s="2" t="n">
        <v>0</v>
      </c>
      <c r="V922" s="2" t="n">
        <v>0</v>
      </c>
      <c r="W922" t="n">
        <v>1</v>
      </c>
      <c r="X922" t="inlineStr">
        <is>
          <t>0,00</t>
        </is>
      </c>
      <c r="Y922" t="n">
        <v>0</v>
      </c>
      <c r="Z922" t="n">
        <v>0</v>
      </c>
      <c r="AA922" t="n">
        <v>0</v>
      </c>
      <c r="AB922" t="inlineStr">
        <is>
          <t>0,00</t>
        </is>
      </c>
      <c r="AC922" t="inlineStr">
        <is>
          <t>0,00</t>
        </is>
      </c>
      <c r="AD922" t="inlineStr">
        <is>
          <t>0,00</t>
        </is>
      </c>
      <c r="AE922" t="inlineStr">
        <is>
          <t>0,00</t>
        </is>
      </c>
      <c r="AF922" t="n">
        <v>0</v>
      </c>
      <c r="AG922" t="n">
        <v>0</v>
      </c>
      <c r="AH922" t="inlineStr">
        <is>
          <t>#¿NOMBRE?</t>
        </is>
      </c>
      <c r="AI922" t="inlineStr">
        <is>
          <t>6,5</t>
        </is>
      </c>
      <c r="AJ922" t="n">
        <v>0</v>
      </c>
      <c r="AK922" t="inlineStr">
        <is>
          <t>4,5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t="n">
        <v>203</v>
      </c>
      <c r="B926" t="inlineStr">
        <is>
          <t>Shopclient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s="2" t="n">
        <v>0</v>
      </c>
      <c r="V926" s="2" t="n">
        <v>0</v>
      </c>
      <c r="W926" t="n">
        <v>1</v>
      </c>
      <c r="X926" t="inlineStr">
        <is>
          <t>0,00</t>
        </is>
      </c>
      <c r="Y926" t="n">
        <v>0</v>
      </c>
      <c r="Z926" t="n">
        <v>0</v>
      </c>
      <c r="AA926" t="n">
        <v>0</v>
      </c>
      <c r="AB926" t="inlineStr">
        <is>
          <t>0,00</t>
        </is>
      </c>
      <c r="AC926" t="inlineStr">
        <is>
          <t>0,00</t>
        </is>
      </c>
      <c r="AD926" t="inlineStr">
        <is>
          <t>0,00</t>
        </is>
      </c>
      <c r="AE926" t="inlineStr">
        <is>
          <t>0,00</t>
        </is>
      </c>
      <c r="AF926" t="n">
        <v>0</v>
      </c>
      <c r="AG926" t="n">
        <v>0</v>
      </c>
      <c r="AH926" t="inlineStr">
        <is>
          <t>#¿NOMBRE?</t>
        </is>
      </c>
      <c r="AI926" t="inlineStr">
        <is>
          <t>6,5</t>
        </is>
      </c>
      <c r="AJ926" t="n">
        <v>0</v>
      </c>
      <c r="AK926" t="inlineStr">
        <is>
          <t>4,5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t="n">
        <v>204</v>
      </c>
      <c r="B930" t="inlineStr">
        <is>
          <t>Shopclient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s="2" t="n">
        <v>0</v>
      </c>
      <c r="V930" s="2" t="n">
        <v>0</v>
      </c>
      <c r="W930" t="n">
        <v>1</v>
      </c>
      <c r="X930" t="inlineStr">
        <is>
          <t>0,00</t>
        </is>
      </c>
      <c r="Y930" t="n">
        <v>0</v>
      </c>
      <c r="Z930" t="n">
        <v>0</v>
      </c>
      <c r="AA930" t="n">
        <v>0</v>
      </c>
      <c r="AB930" t="inlineStr">
        <is>
          <t>0,00</t>
        </is>
      </c>
      <c r="AC930" t="inlineStr">
        <is>
          <t>0,00</t>
        </is>
      </c>
      <c r="AD930" t="inlineStr">
        <is>
          <t>0,00</t>
        </is>
      </c>
      <c r="AE930" t="inlineStr">
        <is>
          <t>0,00</t>
        </is>
      </c>
      <c r="AF930" t="n">
        <v>0</v>
      </c>
      <c r="AG930" t="n">
        <v>0</v>
      </c>
      <c r="AH930" t="inlineStr">
        <is>
          <t>#¿NOMBRE?</t>
        </is>
      </c>
      <c r="AI930" t="inlineStr">
        <is>
          <t>6,5</t>
        </is>
      </c>
      <c r="AJ930" t="n">
        <v>0</v>
      </c>
      <c r="AK930" t="inlineStr">
        <is>
          <t>4,5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</row>
    <row r="934">
      <c r="A934" t="n">
        <v>204</v>
      </c>
      <c r="B934" t="inlineStr">
        <is>
          <t>QUIOSC MARIA CINTA</t>
        </is>
      </c>
      <c r="C934" t="inlineStr">
        <is>
          <t>Maria Cinta Roca Jovė</t>
        </is>
      </c>
      <c r="D934" t="inlineStr">
        <is>
          <t>Maria Cinta Roca Jovė</t>
        </is>
      </c>
      <c r="E934" t="inlineStr">
        <is>
          <t>40890065K</t>
        </is>
      </c>
      <c r="F934" t="inlineStr">
        <is>
          <t>AVINGUDA DE LLEIDA, nº7 local comercial</t>
        </is>
      </c>
      <c r="G934" t="n">
        <v>25185</v>
      </c>
      <c r="H934" t="inlineStr">
        <is>
          <t>LA GRANJA D'ESCARP</t>
        </is>
      </c>
      <c r="I934" t="n">
        <v>1</v>
      </c>
      <c r="J934" t="n">
        <v>0</v>
      </c>
      <c r="K934" t="inlineStr">
        <is>
          <t>mcinta64@gmail.com</t>
        </is>
      </c>
      <c r="L934">
        <f>+34626876612</f>
        <v/>
      </c>
      <c r="M934" t="n">
        <v>1</v>
      </c>
      <c r="N934" t="n">
        <v>15</v>
      </c>
      <c r="O934" t="n">
        <v>0</v>
      </c>
      <c r="P934" t="n">
        <v>15</v>
      </c>
      <c r="Q934" t="n">
        <v>5</v>
      </c>
      <c r="R934" t="n">
        <v>0</v>
      </c>
      <c r="S934" t="n">
        <v>0</v>
      </c>
      <c r="T934" t="b">
        <v>0</v>
      </c>
      <c r="U934" s="1" t="n">
        <v>44750</v>
      </c>
      <c r="V934" t="inlineStr">
        <is>
          <t>puwzp8rkyb3rs6puwzptmt5jok47k3ej</t>
        </is>
      </c>
      <c r="W934" t="inlineStr">
        <is>
          <t>https://docs.google.com/open?id=1GzTxKzQzMIzOhGvi_XEsiBH8bggoliPzaSpsfWQboOk</t>
        </is>
      </c>
      <c r="X934" t="inlineStr">
        <is>
          <t>0,00</t>
        </is>
      </c>
      <c r="Y934" t="inlineStr">
        <is>
          <t>97,5</t>
        </is>
      </c>
      <c r="Z934" t="inlineStr">
        <is>
          <t>97,5</t>
        </is>
      </c>
      <c r="AA934" t="inlineStr">
        <is>
          <t>22,5</t>
        </is>
      </c>
      <c r="AB934" t="inlineStr">
        <is>
          <t>217,50</t>
        </is>
      </c>
      <c r="AC934" t="inlineStr">
        <is>
          <t>45,68</t>
        </is>
      </c>
      <c r="AD934" t="inlineStr">
        <is>
          <t>11,31</t>
        </is>
      </c>
      <c r="AE934" t="inlineStr">
        <is>
          <t>274,49</t>
        </is>
      </c>
      <c r="AF934" t="n">
        <v>0</v>
      </c>
      <c r="AG934" t="n">
        <v>15</v>
      </c>
      <c r="AH934" t="inlineStr">
        <is>
          <t>#¿NOMBRE?</t>
        </is>
      </c>
      <c r="AI934" t="inlineStr">
        <is>
          <t>6,5</t>
        </is>
      </c>
      <c r="AJ934" t="n">
        <v>0</v>
      </c>
      <c r="AK934" t="inlineStr">
        <is>
          <t>4,5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t="n">
        <v>205</v>
      </c>
      <c r="B938" t="inlineStr">
        <is>
          <t>Shopclient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s="2" t="n">
        <v>0</v>
      </c>
      <c r="V938" t="n">
        <v>0</v>
      </c>
      <c r="W938" t="n">
        <v>1</v>
      </c>
      <c r="X938" t="inlineStr">
        <is>
          <t>0,00</t>
        </is>
      </c>
      <c r="Y938" t="n">
        <v>0</v>
      </c>
      <c r="Z938" t="n">
        <v>0</v>
      </c>
      <c r="AA938" t="n">
        <v>0</v>
      </c>
      <c r="AB938" t="inlineStr">
        <is>
          <t>0,00</t>
        </is>
      </c>
      <c r="AC938" t="inlineStr">
        <is>
          <t>0,00</t>
        </is>
      </c>
      <c r="AD938" t="inlineStr">
        <is>
          <t>0,00</t>
        </is>
      </c>
      <c r="AE938" t="inlineStr">
        <is>
          <t>0,00</t>
        </is>
      </c>
      <c r="AF938" t="n">
        <v>0</v>
      </c>
      <c r="AG938" t="n">
        <v>0</v>
      </c>
      <c r="AH938" t="inlineStr">
        <is>
          <t>#¿NOMBRE?</t>
        </is>
      </c>
      <c r="AI938" t="inlineStr">
        <is>
          <t>6,5</t>
        </is>
      </c>
      <c r="AJ938" t="n">
        <v>0</v>
      </c>
      <c r="AK938" t="inlineStr">
        <is>
          <t>4,5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t="n">
        <v>206</v>
      </c>
      <c r="B942" t="inlineStr">
        <is>
          <t>Shopclient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inlineStr">
        <is>
          <t>0,00</t>
        </is>
      </c>
      <c r="Y942" t="n">
        <v>0</v>
      </c>
      <c r="Z942" t="n">
        <v>0</v>
      </c>
      <c r="AA942" t="n">
        <v>0</v>
      </c>
      <c r="AB942" t="inlineStr">
        <is>
          <t>0,00</t>
        </is>
      </c>
      <c r="AC942" t="inlineStr">
        <is>
          <t>0,00</t>
        </is>
      </c>
      <c r="AD942" t="inlineStr">
        <is>
          <t>0,00</t>
        </is>
      </c>
      <c r="AE942" t="inlineStr">
        <is>
          <t>0,00</t>
        </is>
      </c>
      <c r="AF942" t="n">
        <v>0</v>
      </c>
      <c r="AG942" t="n">
        <v>0</v>
      </c>
      <c r="AH942" t="inlineStr">
        <is>
          <t>#¿NOMBRE?</t>
        </is>
      </c>
      <c r="AI942" t="inlineStr">
        <is>
          <t>6,5</t>
        </is>
      </c>
      <c r="AJ942" t="n">
        <v>0</v>
      </c>
      <c r="AK942" t="inlineStr">
        <is>
          <t>4,5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t="n">
        <v>207</v>
      </c>
      <c r="B946" t="inlineStr">
        <is>
          <t>ASORSUM BALEARES S.L.</t>
        </is>
      </c>
      <c r="C946" t="inlineStr">
        <is>
          <t>Juan Carlos</t>
        </is>
      </c>
      <c r="D946" t="inlineStr">
        <is>
          <t>ASORSUM BALEARES S.L.</t>
        </is>
      </c>
      <c r="E946" t="inlineStr">
        <is>
          <t>B57979049</t>
        </is>
      </c>
      <c r="F946" t="inlineStr">
        <is>
          <t>CALLE DEL D’ESTRE,47B</t>
        </is>
      </c>
      <c r="G946" t="n">
        <v>7120</v>
      </c>
      <c r="H946" t="inlineStr">
        <is>
          <t>Palma De Mallorca</t>
        </is>
      </c>
      <c r="I946" t="n">
        <v>1</v>
      </c>
      <c r="J946" t="n">
        <v>0</v>
      </c>
      <c r="K946" t="inlineStr">
        <is>
          <t>juancarlos@mundhoreca.com</t>
        </is>
      </c>
      <c r="L946" t="n">
        <v>639636753</v>
      </c>
      <c r="M946" t="n">
        <v>0</v>
      </c>
      <c r="N946" t="n">
        <v>0</v>
      </c>
      <c r="O946" t="n">
        <v>0</v>
      </c>
      <c r="P946" t="n">
        <v>20</v>
      </c>
      <c r="Q946" t="n">
        <v>30</v>
      </c>
      <c r="R946" t="inlineStr">
        <is>
          <t>Implementación (3 cajas de floral de regalo para dar a probar + 5 de friegasuelos)</t>
        </is>
      </c>
      <c r="S946" t="n">
        <v>0</v>
      </c>
      <c r="T946" t="n">
        <v>0</v>
      </c>
      <c r="U946" s="1" t="n">
        <v>44755</v>
      </c>
      <c r="V946" t="n">
        <v>0</v>
      </c>
      <c r="W946" t="inlineStr">
        <is>
          <t>https://docs.google.com/open?id=12wTIXlJYMAoBMWHNqYcqJ6xeSS40A3WAxhW6VuZPAX0</t>
        </is>
      </c>
      <c r="X946" t="inlineStr">
        <is>
          <t>0,00</t>
        </is>
      </c>
      <c r="Y946" t="n">
        <v>0</v>
      </c>
      <c r="Z946" t="n">
        <v>106</v>
      </c>
      <c r="AA946" t="n">
        <v>135</v>
      </c>
      <c r="AB946" t="inlineStr">
        <is>
          <t>241,00</t>
        </is>
      </c>
      <c r="AC946" t="inlineStr">
        <is>
          <t>50,61</t>
        </is>
      </c>
      <c r="AD946" t="inlineStr">
        <is>
          <t>0,00</t>
        </is>
      </c>
      <c r="AE946" t="inlineStr">
        <is>
          <t>291,61</t>
        </is>
      </c>
      <c r="AF946" t="n">
        <v>0</v>
      </c>
      <c r="AG946" t="n">
        <v>0</v>
      </c>
      <c r="AH946" t="inlineStr">
        <is>
          <t>20+3</t>
        </is>
      </c>
      <c r="AI946" t="inlineStr">
        <is>
          <t>5,3</t>
        </is>
      </c>
      <c r="AJ946" t="n">
        <v>0</v>
      </c>
      <c r="AK946" t="inlineStr">
        <is>
          <t>4,5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</row>
    <row r="950">
      <c r="A950" t="n">
        <v>208</v>
      </c>
      <c r="B950" t="inlineStr">
        <is>
          <t>Potions BCN</t>
        </is>
      </c>
      <c r="C950" t="inlineStr">
        <is>
          <t>Mar</t>
        </is>
      </c>
      <c r="D950" t="inlineStr">
        <is>
          <t>Maria del Mar Boy González</t>
        </is>
      </c>
      <c r="E950" t="inlineStr">
        <is>
          <t>46463798A</t>
        </is>
      </c>
      <c r="F950" t="inlineStr">
        <is>
          <t>Rambla Sant Jordi 32 (o 32 Bis)</t>
        </is>
      </c>
      <c r="G950" t="n">
        <v>8291</v>
      </c>
      <c r="H950" t="inlineStr">
        <is>
          <t>Ripollet</t>
        </is>
      </c>
      <c r="I950" t="inlineStr">
        <is>
          <t>No</t>
        </is>
      </c>
      <c r="J950" t="n">
        <v>0</v>
      </c>
      <c r="K950" t="inlineStr">
        <is>
          <t>Potionsbcn@gmail.com</t>
        </is>
      </c>
      <c r="L950" t="n">
        <v>633333068</v>
      </c>
      <c r="M950" t="inlineStr">
        <is>
          <t>Sí</t>
        </is>
      </c>
      <c r="N950" t="n">
        <v>6</v>
      </c>
      <c r="O950" t="n">
        <v>5</v>
      </c>
      <c r="P950" t="n">
        <v>9</v>
      </c>
      <c r="Q950" t="n">
        <v>5</v>
      </c>
      <c r="R950" t="n">
        <v>0</v>
      </c>
      <c r="S950" t="n">
        <v>0</v>
      </c>
      <c r="T950" t="n">
        <v>0</v>
      </c>
      <c r="U950" s="1" t="n">
        <v>44756</v>
      </c>
      <c r="V950" t="n">
        <v>0</v>
      </c>
      <c r="W950" t="n">
        <v>1</v>
      </c>
      <c r="X950" t="inlineStr">
        <is>
          <t>32,50</t>
        </is>
      </c>
      <c r="Y950" t="n">
        <v>39</v>
      </c>
      <c r="Z950" t="inlineStr">
        <is>
          <t>58,5</t>
        </is>
      </c>
      <c r="AA950" t="inlineStr">
        <is>
          <t>22,5</t>
        </is>
      </c>
      <c r="AB950" t="inlineStr">
        <is>
          <t>152,50</t>
        </is>
      </c>
      <c r="AC950" t="inlineStr">
        <is>
          <t>32,03</t>
        </is>
      </c>
      <c r="AD950" t="inlineStr">
        <is>
          <t>#¡VALOR!</t>
        </is>
      </c>
      <c r="AE950" t="inlineStr">
        <is>
          <t>#¡VALOR!</t>
        </is>
      </c>
      <c r="AF950" t="n">
        <v>5</v>
      </c>
      <c r="AG950" t="n">
        <v>6</v>
      </c>
      <c r="AH950" t="inlineStr">
        <is>
          <t>#¿NOMBRE?</t>
        </is>
      </c>
      <c r="AI950" t="inlineStr">
        <is>
          <t>6,5</t>
        </is>
      </c>
      <c r="AJ950" t="n">
        <v>0</v>
      </c>
      <c r="AK950" t="inlineStr">
        <is>
          <t>4,5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t="n">
        <v>209</v>
      </c>
      <c r="B954" t="inlineStr">
        <is>
          <t>Tintorerías El Parque</t>
        </is>
      </c>
      <c r="C954" t="inlineStr">
        <is>
          <t>Óscar</t>
        </is>
      </c>
      <c r="D954" t="inlineStr">
        <is>
          <t>Tintorerías el Parque SL</t>
        </is>
      </c>
      <c r="E954" t="inlineStr">
        <is>
          <t>B81082034</t>
        </is>
      </c>
      <c r="F954" t="inlineStr">
        <is>
          <t>Paseo de la Cárcava 1</t>
        </is>
      </c>
      <c r="G954" t="n">
        <v>28971</v>
      </c>
      <c r="H954" t="inlineStr">
        <is>
          <t>Madrid</t>
        </is>
      </c>
      <c r="I954" t="n">
        <v>1</v>
      </c>
      <c r="J954" t="n">
        <v>0</v>
      </c>
      <c r="K954" t="inlineStr">
        <is>
          <t>info@tintoreriaselparque.es</t>
        </is>
      </c>
      <c r="L954">
        <f>+34609084079</f>
        <v/>
      </c>
      <c r="M954" t="n">
        <v>0</v>
      </c>
      <c r="N954" t="n">
        <v>10</v>
      </c>
      <c r="O954" t="n">
        <v>0</v>
      </c>
      <c r="P954" t="n">
        <v>10</v>
      </c>
      <c r="Q954" t="n">
        <v>0</v>
      </c>
      <c r="R954" t="n">
        <v>0</v>
      </c>
      <c r="S954" t="n">
        <v>0</v>
      </c>
      <c r="T954" t="b">
        <v>0</v>
      </c>
      <c r="U954" s="1" t="n">
        <v>44757</v>
      </c>
      <c r="V954" t="inlineStr">
        <is>
          <t>p5cxpln8l5iyqg4ylkp5cxpl8wdxprel</t>
        </is>
      </c>
      <c r="W954" t="inlineStr">
        <is>
          <t>https://docs.google.com/open?id=1ksuVwu4sk9WoLDUdesLbZC5hZlBsuAuuyMBLxViSgVg</t>
        </is>
      </c>
      <c r="X954" t="inlineStr">
        <is>
          <t>0,00</t>
        </is>
      </c>
      <c r="Y954" t="n">
        <v>65</v>
      </c>
      <c r="Z954" t="n">
        <v>65</v>
      </c>
      <c r="AA954" t="n">
        <v>0</v>
      </c>
      <c r="AB954" t="inlineStr">
        <is>
          <t>130,00</t>
        </is>
      </c>
      <c r="AC954" t="inlineStr">
        <is>
          <t>27,30</t>
        </is>
      </c>
      <c r="AD954" t="inlineStr">
        <is>
          <t>0,00</t>
        </is>
      </c>
      <c r="AE954" t="inlineStr">
        <is>
          <t>157,30</t>
        </is>
      </c>
      <c r="AF954" t="n">
        <v>0</v>
      </c>
      <c r="AG954" t="n">
        <v>10</v>
      </c>
      <c r="AH954" t="inlineStr">
        <is>
          <t>#¿NOMBRE?</t>
        </is>
      </c>
      <c r="AI954" t="inlineStr">
        <is>
          <t>6,5</t>
        </is>
      </c>
      <c r="AJ954" t="n">
        <v>0</v>
      </c>
      <c r="AK954" t="inlineStr">
        <is>
          <t>4,5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</row>
    <row r="958">
      <c r="A958" t="n">
        <v>210</v>
      </c>
      <c r="B958" t="inlineStr">
        <is>
          <t>Detycel</t>
        </is>
      </c>
      <c r="C958" t="inlineStr">
        <is>
          <t>Salvador Pons Mata</t>
        </is>
      </c>
      <c r="D958" t="inlineStr">
        <is>
          <t>Salvador Pons Mata</t>
        </is>
      </c>
      <c r="E958" t="inlineStr">
        <is>
          <t>52782800P</t>
        </is>
      </c>
      <c r="F958" t="inlineStr">
        <is>
          <t>C/ROQUETES 5</t>
        </is>
      </c>
      <c r="G958" t="n">
        <v>3740</v>
      </c>
      <c r="H958" t="inlineStr">
        <is>
          <t>GATA DE GORGOS</t>
        </is>
      </c>
      <c r="I958" t="n">
        <v>1</v>
      </c>
      <c r="J958" t="n">
        <v>0</v>
      </c>
      <c r="K958" t="inlineStr">
        <is>
          <t>info@detycel.es</t>
        </is>
      </c>
      <c r="L958">
        <f>+34650271208</f>
        <v/>
      </c>
      <c r="M958" t="n">
        <v>0</v>
      </c>
      <c r="N958" t="n">
        <v>5</v>
      </c>
      <c r="O958" t="n">
        <v>0</v>
      </c>
      <c r="P958" t="n">
        <v>0</v>
      </c>
      <c r="Q958" t="n">
        <v>15</v>
      </c>
      <c r="R958" t="inlineStr">
        <is>
          <t>3 TARJETAS</t>
        </is>
      </c>
      <c r="S958" t="n">
        <v>0</v>
      </c>
      <c r="T958" t="b">
        <v>0</v>
      </c>
      <c r="U958" s="1" t="n">
        <v>44757</v>
      </c>
      <c r="V958" t="n">
        <v>0</v>
      </c>
      <c r="W958" t="inlineStr">
        <is>
          <t>https://docs.google.com/open?id=1398ke98jf859S8Xo2YBm0YNjZL0w6t1YmpRpBkfhn1o</t>
        </is>
      </c>
      <c r="X958" t="inlineStr">
        <is>
          <t>0,00</t>
        </is>
      </c>
      <c r="Y958" t="inlineStr">
        <is>
          <t>32,5</t>
        </is>
      </c>
      <c r="Z958" t="n">
        <v>0</v>
      </c>
      <c r="AA958" t="inlineStr">
        <is>
          <t>67,5</t>
        </is>
      </c>
      <c r="AB958" t="inlineStr">
        <is>
          <t>100,00</t>
        </is>
      </c>
      <c r="AC958" t="inlineStr">
        <is>
          <t>21,00</t>
        </is>
      </c>
      <c r="AD958" t="inlineStr">
        <is>
          <t>0,00</t>
        </is>
      </c>
      <c r="AE958" t="inlineStr">
        <is>
          <t>121,00</t>
        </is>
      </c>
      <c r="AF958" t="n">
        <v>0</v>
      </c>
      <c r="AG958" t="n">
        <v>5</v>
      </c>
      <c r="AH958" t="inlineStr">
        <is>
          <t>#¿NOMBRE?</t>
        </is>
      </c>
      <c r="AI958" t="inlineStr">
        <is>
          <t>6,5</t>
        </is>
      </c>
      <c r="AJ958" t="inlineStr">
        <is>
          <t>ES40 2100 7970 2202 0006 9888</t>
        </is>
      </c>
      <c r="AK958" t="inlineStr">
        <is>
          <t>4,5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t="n">
        <v>211</v>
      </c>
      <c r="B962" t="inlineStr">
        <is>
          <t>Shopclient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inlineStr">
        <is>
          <t>0,00</t>
        </is>
      </c>
      <c r="Y962" t="n">
        <v>0</v>
      </c>
      <c r="Z962" t="n">
        <v>0</v>
      </c>
      <c r="AA962" t="n">
        <v>0</v>
      </c>
      <c r="AB962" t="inlineStr">
        <is>
          <t>0,00</t>
        </is>
      </c>
      <c r="AC962" t="inlineStr">
        <is>
          <t>0,00</t>
        </is>
      </c>
      <c r="AD962" t="inlineStr">
        <is>
          <t>0,00</t>
        </is>
      </c>
      <c r="AE962" t="inlineStr">
        <is>
          <t>0,00</t>
        </is>
      </c>
      <c r="AF962" t="n">
        <v>0</v>
      </c>
      <c r="AG962" t="n">
        <v>0</v>
      </c>
      <c r="AH962" t="inlineStr">
        <is>
          <t>#¿NOMBRE?</t>
        </is>
      </c>
      <c r="AI962" t="inlineStr">
        <is>
          <t>6,5</t>
        </is>
      </c>
      <c r="AJ962" t="n">
        <v>0</v>
      </c>
      <c r="AK962" t="inlineStr">
        <is>
          <t>4,5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t="n">
        <v>212</v>
      </c>
      <c r="B966" t="inlineStr">
        <is>
          <t>Shopclient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inlineStr">
        <is>
          <t>0,00</t>
        </is>
      </c>
      <c r="Y966" t="n">
        <v>0</v>
      </c>
      <c r="Z966" t="n">
        <v>0</v>
      </c>
      <c r="AA966" t="n">
        <v>0</v>
      </c>
      <c r="AB966" t="inlineStr">
        <is>
          <t>0,00</t>
        </is>
      </c>
      <c r="AC966" t="inlineStr">
        <is>
          <t>0,00</t>
        </is>
      </c>
      <c r="AD966" t="inlineStr">
        <is>
          <t>0,00</t>
        </is>
      </c>
      <c r="AE966" t="inlineStr">
        <is>
          <t>0,00</t>
        </is>
      </c>
      <c r="AF966" t="n">
        <v>0</v>
      </c>
      <c r="AG966" t="n">
        <v>0</v>
      </c>
      <c r="AH966" t="inlineStr">
        <is>
          <t>#¿NOMBRE?</t>
        </is>
      </c>
      <c r="AI966" t="inlineStr">
        <is>
          <t>6,5</t>
        </is>
      </c>
      <c r="AJ966" t="n">
        <v>0</v>
      </c>
      <c r="AK966" t="inlineStr">
        <is>
          <t>4,5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</row>
    <row r="970">
      <c r="A970" t="n">
        <v>213</v>
      </c>
      <c r="B970" t="inlineStr">
        <is>
          <t>Shopclient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inlineStr">
        <is>
          <t>0,00</t>
        </is>
      </c>
      <c r="Y970" t="n">
        <v>0</v>
      </c>
      <c r="Z970" t="n">
        <v>0</v>
      </c>
      <c r="AA970" t="n">
        <v>0</v>
      </c>
      <c r="AB970" t="inlineStr">
        <is>
          <t>0,00</t>
        </is>
      </c>
      <c r="AC970" t="inlineStr">
        <is>
          <t>0,00</t>
        </is>
      </c>
      <c r="AD970" t="inlineStr">
        <is>
          <t>0,00</t>
        </is>
      </c>
      <c r="AE970" t="inlineStr">
        <is>
          <t>0,00</t>
        </is>
      </c>
      <c r="AF970" t="n">
        <v>0</v>
      </c>
      <c r="AG970" t="n">
        <v>0</v>
      </c>
      <c r="AH970" t="inlineStr">
        <is>
          <t>#¿NOMBRE?</t>
        </is>
      </c>
      <c r="AI970" t="inlineStr">
        <is>
          <t>6,5</t>
        </is>
      </c>
      <c r="AJ970" t="n">
        <v>0</v>
      </c>
      <c r="AK970" t="inlineStr">
        <is>
          <t>4,5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</row>
    <row r="974">
      <c r="A974" t="n">
        <v>214</v>
      </c>
      <c r="B974" t="inlineStr">
        <is>
          <t>Shopclient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inlineStr">
        <is>
          <t>0,00</t>
        </is>
      </c>
      <c r="Y974" t="n">
        <v>0</v>
      </c>
      <c r="Z974" t="n">
        <v>0</v>
      </c>
      <c r="AA974" t="n">
        <v>0</v>
      </c>
      <c r="AB974" t="inlineStr">
        <is>
          <t>0,00</t>
        </is>
      </c>
      <c r="AC974" t="inlineStr">
        <is>
          <t>0,00</t>
        </is>
      </c>
      <c r="AD974" t="inlineStr">
        <is>
          <t>0,00</t>
        </is>
      </c>
      <c r="AE974" t="inlineStr">
        <is>
          <t>0,00</t>
        </is>
      </c>
      <c r="AF974" t="n">
        <v>0</v>
      </c>
      <c r="AG974" t="n">
        <v>0</v>
      </c>
      <c r="AH974" t="inlineStr">
        <is>
          <t>#¿NOMBRE?</t>
        </is>
      </c>
      <c r="AI974" t="inlineStr">
        <is>
          <t>6,5</t>
        </is>
      </c>
      <c r="AJ974" t="n">
        <v>0</v>
      </c>
      <c r="AK974" t="inlineStr">
        <is>
          <t>4,5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t="n">
        <v>215</v>
      </c>
      <c r="B978" t="inlineStr">
        <is>
          <t>Shopclient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inlineStr">
        <is>
          <t>0,00</t>
        </is>
      </c>
      <c r="Y978" t="n">
        <v>0</v>
      </c>
      <c r="Z978" t="n">
        <v>0</v>
      </c>
      <c r="AA978" t="n">
        <v>0</v>
      </c>
      <c r="AB978" t="inlineStr">
        <is>
          <t>0,00</t>
        </is>
      </c>
      <c r="AC978" t="inlineStr">
        <is>
          <t>0,00</t>
        </is>
      </c>
      <c r="AD978" t="inlineStr">
        <is>
          <t>0,00</t>
        </is>
      </c>
      <c r="AE978" t="inlineStr">
        <is>
          <t>0,00</t>
        </is>
      </c>
      <c r="AF978" t="n">
        <v>0</v>
      </c>
      <c r="AG978" t="n">
        <v>0</v>
      </c>
      <c r="AH978" t="inlineStr">
        <is>
          <t>#¿NOMBRE?</t>
        </is>
      </c>
      <c r="AI978" t="inlineStr">
        <is>
          <t>6,5</t>
        </is>
      </c>
      <c r="AJ978" t="n">
        <v>0</v>
      </c>
      <c r="AK978" t="inlineStr">
        <is>
          <t>4,5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</row>
    <row r="982">
      <c r="A982" t="n">
        <v>216</v>
      </c>
      <c r="B982" t="inlineStr">
        <is>
          <t>Shopclient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inlineStr">
        <is>
          <t>0,00</t>
        </is>
      </c>
      <c r="Y982" t="n">
        <v>0</v>
      </c>
      <c r="Z982" t="n">
        <v>0</v>
      </c>
      <c r="AA982" t="n">
        <v>0</v>
      </c>
      <c r="AB982" t="inlineStr">
        <is>
          <t>0,00</t>
        </is>
      </c>
      <c r="AC982" t="inlineStr">
        <is>
          <t>0,00</t>
        </is>
      </c>
      <c r="AD982" t="inlineStr">
        <is>
          <t>0,00</t>
        </is>
      </c>
      <c r="AE982" t="inlineStr">
        <is>
          <t>0,00</t>
        </is>
      </c>
      <c r="AF982" t="n">
        <v>0</v>
      </c>
      <c r="AG982" t="n">
        <v>0</v>
      </c>
      <c r="AH982" t="inlineStr">
        <is>
          <t>#¿NOMBRE?</t>
        </is>
      </c>
      <c r="AI982" t="inlineStr">
        <is>
          <t>6,5</t>
        </is>
      </c>
      <c r="AJ982" t="n">
        <v>0</v>
      </c>
      <c r="AK982" t="inlineStr">
        <is>
          <t>4,5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</row>
    <row r="986">
      <c r="A986" t="n">
        <v>217</v>
      </c>
      <c r="B986" t="inlineStr">
        <is>
          <t>Shopclient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inlineStr">
        <is>
          <t>0,00</t>
        </is>
      </c>
      <c r="Y986" t="n">
        <v>0</v>
      </c>
      <c r="Z986" t="n">
        <v>0</v>
      </c>
      <c r="AA986" t="n">
        <v>0</v>
      </c>
      <c r="AB986" t="inlineStr">
        <is>
          <t>0,00</t>
        </is>
      </c>
      <c r="AC986" t="inlineStr">
        <is>
          <t>0,00</t>
        </is>
      </c>
      <c r="AD986" t="inlineStr">
        <is>
          <t>0,00</t>
        </is>
      </c>
      <c r="AE986" t="inlineStr">
        <is>
          <t>0,00</t>
        </is>
      </c>
      <c r="AF986" t="n">
        <v>0</v>
      </c>
      <c r="AG986" t="n">
        <v>0</v>
      </c>
      <c r="AH986" t="inlineStr">
        <is>
          <t>#¿NOMBRE?</t>
        </is>
      </c>
      <c r="AI986" t="inlineStr">
        <is>
          <t>6,5</t>
        </is>
      </c>
      <c r="AJ986" t="n">
        <v>0</v>
      </c>
      <c r="AK986" t="inlineStr">
        <is>
          <t>4,5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t="n">
        <v>218</v>
      </c>
      <c r="B990" t="inlineStr">
        <is>
          <t>Shopclient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inlineStr">
        <is>
          <t>0,00</t>
        </is>
      </c>
      <c r="Y990" t="n">
        <v>0</v>
      </c>
      <c r="Z990" t="n">
        <v>0</v>
      </c>
      <c r="AA990" t="n">
        <v>0</v>
      </c>
      <c r="AB990" t="inlineStr">
        <is>
          <t>0,00</t>
        </is>
      </c>
      <c r="AC990" t="inlineStr">
        <is>
          <t>0,00</t>
        </is>
      </c>
      <c r="AD990" t="inlineStr">
        <is>
          <t>0,00</t>
        </is>
      </c>
      <c r="AE990" t="inlineStr">
        <is>
          <t>0,00</t>
        </is>
      </c>
      <c r="AF990" t="n">
        <v>0</v>
      </c>
      <c r="AG990" t="n">
        <v>0</v>
      </c>
      <c r="AH990" t="inlineStr">
        <is>
          <t>#¿NOMBRE?</t>
        </is>
      </c>
      <c r="AI990" t="inlineStr">
        <is>
          <t>6,5</t>
        </is>
      </c>
      <c r="AJ990" t="n">
        <v>0</v>
      </c>
      <c r="AK990" t="inlineStr">
        <is>
          <t>4,5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</row>
    <row r="994">
      <c r="A994" t="n">
        <v>219</v>
      </c>
      <c r="B994" t="inlineStr">
        <is>
          <t>Shopclient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inlineStr">
        <is>
          <t>0,00</t>
        </is>
      </c>
      <c r="Y994" t="n">
        <v>0</v>
      </c>
      <c r="Z994" t="n">
        <v>0</v>
      </c>
      <c r="AA994" t="n">
        <v>0</v>
      </c>
      <c r="AB994" t="inlineStr">
        <is>
          <t>0,00</t>
        </is>
      </c>
      <c r="AC994" t="inlineStr">
        <is>
          <t>0,00</t>
        </is>
      </c>
      <c r="AD994" t="inlineStr">
        <is>
          <t>0,00</t>
        </is>
      </c>
      <c r="AE994" t="inlineStr">
        <is>
          <t>0,00</t>
        </is>
      </c>
      <c r="AF994" t="n">
        <v>0</v>
      </c>
      <c r="AG994" t="n">
        <v>0</v>
      </c>
      <c r="AH994" t="inlineStr">
        <is>
          <t>#¿NOMBRE?</t>
        </is>
      </c>
      <c r="AI994" t="inlineStr">
        <is>
          <t>6,5</t>
        </is>
      </c>
      <c r="AJ994" t="n">
        <v>0</v>
      </c>
      <c r="AK994" t="inlineStr">
        <is>
          <t>4,5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</row>
    <row r="998">
      <c r="A998" t="n">
        <v>220</v>
      </c>
      <c r="B998" t="inlineStr">
        <is>
          <t>Shopclient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inlineStr">
        <is>
          <t>0,00</t>
        </is>
      </c>
      <c r="Y998" t="n">
        <v>0</v>
      </c>
      <c r="Z998" t="n">
        <v>0</v>
      </c>
      <c r="AA998" t="n">
        <v>0</v>
      </c>
      <c r="AB998" t="inlineStr">
        <is>
          <t>0,00</t>
        </is>
      </c>
      <c r="AC998" t="inlineStr">
        <is>
          <t>0,00</t>
        </is>
      </c>
      <c r="AD998" t="inlineStr">
        <is>
          <t>0,00</t>
        </is>
      </c>
      <c r="AE998" t="inlineStr">
        <is>
          <t>0,00</t>
        </is>
      </c>
      <c r="AF998" t="n">
        <v>0</v>
      </c>
      <c r="AG998" t="n">
        <v>0</v>
      </c>
      <c r="AH998" t="inlineStr">
        <is>
          <t>#¿NOMBRE?</t>
        </is>
      </c>
      <c r="AI998" t="inlineStr">
        <is>
          <t>6,5</t>
        </is>
      </c>
      <c r="AJ998" t="n">
        <v>0</v>
      </c>
      <c r="AK998" t="inlineStr">
        <is>
          <t>4,5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</row>
    <row r="1002">
      <c r="A1002" t="n">
        <v>221</v>
      </c>
      <c r="B1002" t="inlineStr">
        <is>
          <t>Shopclient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inlineStr">
        <is>
          <t>0,00</t>
        </is>
      </c>
      <c r="Y1002" t="n">
        <v>0</v>
      </c>
      <c r="Z1002" t="n">
        <v>0</v>
      </c>
      <c r="AA1002" t="n">
        <v>0</v>
      </c>
      <c r="AB1002" t="inlineStr">
        <is>
          <t>0,00</t>
        </is>
      </c>
      <c r="AC1002" t="inlineStr">
        <is>
          <t>0,00</t>
        </is>
      </c>
      <c r="AD1002" t="inlineStr">
        <is>
          <t>0,00</t>
        </is>
      </c>
      <c r="AE1002" t="inlineStr">
        <is>
          <t>0,00</t>
        </is>
      </c>
      <c r="AF1002" t="n">
        <v>0</v>
      </c>
      <c r="AG1002" t="n">
        <v>0</v>
      </c>
      <c r="AH1002" t="inlineStr">
        <is>
          <t>#¿NOMBRE?</t>
        </is>
      </c>
      <c r="AI1002" t="inlineStr">
        <is>
          <t>6,5</t>
        </is>
      </c>
      <c r="AJ1002" t="n">
        <v>0</v>
      </c>
      <c r="AK1002" t="inlineStr">
        <is>
          <t>4,5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</row>
    <row r="1006">
      <c r="A1006" t="n">
        <v>222</v>
      </c>
      <c r="B1006" t="inlineStr">
        <is>
          <t>SaBó SaBó</t>
        </is>
      </c>
      <c r="C1006" t="inlineStr">
        <is>
          <t>Roser Castells</t>
        </is>
      </c>
      <c r="D1006" t="inlineStr">
        <is>
          <t>SaBó SaBó, CB</t>
        </is>
      </c>
      <c r="E1006" t="inlineStr">
        <is>
          <t>E67607952</t>
        </is>
      </c>
      <c r="F1006" t="inlineStr">
        <is>
          <t>c. Castillejos, 275, local</t>
        </is>
      </c>
      <c r="G1006" t="inlineStr">
        <is>
          <t>08025 Barcelona</t>
        </is>
      </c>
      <c r="H1006" t="inlineStr">
        <is>
          <t>Barcelona</t>
        </is>
      </c>
      <c r="I1006" t="n">
        <v>0</v>
      </c>
      <c r="J1006" t="inlineStr">
        <is>
          <t>c. Nàpols, 343, 6-C, 08025 Barcelona</t>
        </is>
      </c>
      <c r="K1006" t="inlineStr">
        <is>
          <t>ecologiaagranel@gmail.com</t>
        </is>
      </c>
      <c r="L1006">
        <f>+34693007074</f>
        <v/>
      </c>
      <c r="M1006" t="n">
        <v>1</v>
      </c>
      <c r="N1006" t="n">
        <v>8</v>
      </c>
      <c r="O1006" t="n">
        <v>6</v>
      </c>
      <c r="P1006" t="n">
        <v>6</v>
      </c>
      <c r="Q1006" t="n">
        <v>5</v>
      </c>
      <c r="R1006" t="n">
        <v>0</v>
      </c>
      <c r="S1006" t="n">
        <v>0</v>
      </c>
      <c r="T1006" t="b">
        <v>0</v>
      </c>
      <c r="U1006" t="inlineStr">
        <is>
          <t>19/7</t>
        </is>
      </c>
      <c r="V1006" t="n">
        <v>0</v>
      </c>
      <c r="W1006" t="inlineStr">
        <is>
          <t>https://docs.google.com/open?id=1NUUPHZa42rvOYf28eh8O1HbCrt3DwluXHQ-Cte6ie9M</t>
        </is>
      </c>
      <c r="X1006" t="inlineStr">
        <is>
          <t>39,00</t>
        </is>
      </c>
      <c r="Y1006" t="n">
        <v>52</v>
      </c>
      <c r="Z1006" t="n">
        <v>39</v>
      </c>
      <c r="AA1006" t="inlineStr">
        <is>
          <t>22,5</t>
        </is>
      </c>
      <c r="AB1006" t="inlineStr">
        <is>
          <t>152,50</t>
        </is>
      </c>
      <c r="AC1006" t="inlineStr">
        <is>
          <t>32,03</t>
        </is>
      </c>
      <c r="AD1006" t="inlineStr">
        <is>
          <t>7,93</t>
        </is>
      </c>
      <c r="AE1006" t="inlineStr">
        <is>
          <t>192,46</t>
        </is>
      </c>
      <c r="AF1006" t="n">
        <v>6</v>
      </c>
      <c r="AG1006" t="n">
        <v>8</v>
      </c>
      <c r="AH1006" t="inlineStr">
        <is>
          <t>#¿NOMBRE?</t>
        </is>
      </c>
      <c r="AI1006" t="inlineStr">
        <is>
          <t>6,5</t>
        </is>
      </c>
      <c r="AJ1006" t="n">
        <v>0</v>
      </c>
      <c r="AK1006" t="inlineStr">
        <is>
          <t>4,5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</row>
    <row r="1010">
      <c r="A1010" t="n">
        <v>223</v>
      </c>
      <c r="B1010" t="inlineStr">
        <is>
          <t>Mind The Trash Consulting Lda</t>
        </is>
      </c>
      <c r="C1010" t="inlineStr">
        <is>
          <t>Geral</t>
        </is>
      </c>
      <c r="D1010" t="inlineStr">
        <is>
          <t>Mind The Trash Consulting Lda</t>
        </is>
      </c>
      <c r="E1010" t="n">
        <v>514487178</v>
      </c>
      <c r="F1010" t="inlineStr">
        <is>
          <t>Rua de São Paulo nº254 1ºandar, 1200-430 Lisboa</t>
        </is>
      </c>
      <c r="G1010" t="n">
        <v>0</v>
      </c>
      <c r="H1010" t="n">
        <v>0</v>
      </c>
      <c r="I1010" t="n">
        <v>1</v>
      </c>
      <c r="J1010" t="n">
        <v>0</v>
      </c>
      <c r="K1010" t="inlineStr">
        <is>
          <t>geral@mindthetrash.pt</t>
        </is>
      </c>
      <c r="L1010" t="n">
        <v>351919326196</v>
      </c>
      <c r="M1010" t="n">
        <v>0</v>
      </c>
      <c r="N1010" t="n">
        <v>75</v>
      </c>
      <c r="O1010" t="n">
        <v>30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>20/7</t>
        </is>
      </c>
      <c r="V1010" t="n">
        <v>0</v>
      </c>
      <c r="W1010" t="inlineStr">
        <is>
          <t>https://docs.google.com/open?id=1EWp63aV6RoyhGKoJOKGgTuG8kCcKG2R5ftM6sewpNUo</t>
        </is>
      </c>
      <c r="X1010" t="inlineStr">
        <is>
          <t>153,90</t>
        </is>
      </c>
      <c r="Y1010" t="inlineStr">
        <is>
          <t>384,75</t>
        </is>
      </c>
      <c r="Z1010" t="n">
        <v>0</v>
      </c>
      <c r="AA1010" t="n">
        <v>0</v>
      </c>
      <c r="AB1010" t="inlineStr">
        <is>
          <t>538,65</t>
        </is>
      </c>
      <c r="AC1010" t="inlineStr">
        <is>
          <t>113,12</t>
        </is>
      </c>
      <c r="AD1010" t="inlineStr">
        <is>
          <t>0,00</t>
        </is>
      </c>
      <c r="AE1010" t="inlineStr">
        <is>
          <t>651,77</t>
        </is>
      </c>
      <c r="AF1010" t="n">
        <v>30</v>
      </c>
      <c r="AG1010" t="n">
        <v>75</v>
      </c>
      <c r="AH1010" t="inlineStr">
        <is>
          <t>#¿NOMBRE?</t>
        </is>
      </c>
      <c r="AI1010" t="inlineStr">
        <is>
          <t>5,13</t>
        </is>
      </c>
      <c r="AJ1010" t="n">
        <v>0</v>
      </c>
      <c r="AK1010" t="inlineStr">
        <is>
          <t>4,5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</row>
    <row r="1014">
      <c r="A1014" t="n">
        <v>224</v>
      </c>
      <c r="B1014" t="inlineStr">
        <is>
          <t>Shopclient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inlineStr">
        <is>
          <t>0,00</t>
        </is>
      </c>
      <c r="Y1014" t="n">
        <v>0</v>
      </c>
      <c r="Z1014" t="n">
        <v>0</v>
      </c>
      <c r="AA1014" t="n">
        <v>0</v>
      </c>
      <c r="AB1014" t="inlineStr">
        <is>
          <t>0,00</t>
        </is>
      </c>
      <c r="AC1014" t="inlineStr">
        <is>
          <t>0,00</t>
        </is>
      </c>
      <c r="AD1014" t="inlineStr">
        <is>
          <t>0,00</t>
        </is>
      </c>
      <c r="AE1014" t="inlineStr">
        <is>
          <t>0,00</t>
        </is>
      </c>
      <c r="AF1014" t="n">
        <v>0</v>
      </c>
      <c r="AG1014" t="n">
        <v>0</v>
      </c>
      <c r="AH1014" t="inlineStr">
        <is>
          <t>#¿NOMBRE?</t>
        </is>
      </c>
      <c r="AI1014" t="inlineStr">
        <is>
          <t>6,5</t>
        </is>
      </c>
      <c r="AJ1014" t="n">
        <v>0</v>
      </c>
      <c r="AK1014" t="inlineStr">
        <is>
          <t>4,5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</row>
    <row r="1018">
      <c r="A1018" t="n">
        <v>225</v>
      </c>
      <c r="B1018" t="inlineStr">
        <is>
          <t>Shopclient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inlineStr">
        <is>
          <t>0,00</t>
        </is>
      </c>
      <c r="Y1018" t="n">
        <v>0</v>
      </c>
      <c r="Z1018" t="n">
        <v>0</v>
      </c>
      <c r="AA1018" t="n">
        <v>0</v>
      </c>
      <c r="AB1018" t="inlineStr">
        <is>
          <t>0,00</t>
        </is>
      </c>
      <c r="AC1018" t="inlineStr">
        <is>
          <t>0,00</t>
        </is>
      </c>
      <c r="AD1018" t="inlineStr">
        <is>
          <t>0,00</t>
        </is>
      </c>
      <c r="AE1018" t="inlineStr">
        <is>
          <t>0,00</t>
        </is>
      </c>
      <c r="AF1018" t="n">
        <v>0</v>
      </c>
      <c r="AG1018" t="n">
        <v>0</v>
      </c>
      <c r="AH1018" t="inlineStr">
        <is>
          <t>#¿NOMBRE?</t>
        </is>
      </c>
      <c r="AI1018" t="inlineStr">
        <is>
          <t>6,5</t>
        </is>
      </c>
      <c r="AJ1018" t="n">
        <v>0</v>
      </c>
      <c r="AK1018" t="inlineStr">
        <is>
          <t>4,5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</row>
    <row r="1022">
      <c r="A1022" t="n">
        <v>226</v>
      </c>
      <c r="B1022" t="inlineStr">
        <is>
          <t>Shopclient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inlineStr">
        <is>
          <t>0,00</t>
        </is>
      </c>
      <c r="Y1022" t="n">
        <v>0</v>
      </c>
      <c r="Z1022" t="n">
        <v>0</v>
      </c>
      <c r="AA1022" t="n">
        <v>0</v>
      </c>
      <c r="AB1022" t="inlineStr">
        <is>
          <t>0,00</t>
        </is>
      </c>
      <c r="AC1022" t="inlineStr">
        <is>
          <t>0,00</t>
        </is>
      </c>
      <c r="AD1022" t="inlineStr">
        <is>
          <t>0,00</t>
        </is>
      </c>
      <c r="AE1022" t="inlineStr">
        <is>
          <t>0,00</t>
        </is>
      </c>
      <c r="AF1022" t="n">
        <v>0</v>
      </c>
      <c r="AG1022" t="n">
        <v>0</v>
      </c>
      <c r="AH1022" t="inlineStr">
        <is>
          <t>#¿NOMBRE?</t>
        </is>
      </c>
      <c r="AI1022" t="inlineStr">
        <is>
          <t>6,5</t>
        </is>
      </c>
      <c r="AJ1022" t="n">
        <v>0</v>
      </c>
      <c r="AK1022" t="inlineStr">
        <is>
          <t>4,5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</row>
    <row r="1026">
      <c r="A1026" t="n">
        <v>227</v>
      </c>
      <c r="B1026" t="inlineStr">
        <is>
          <t>Shopclient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inlineStr">
        <is>
          <t>0,00</t>
        </is>
      </c>
      <c r="Y1026" t="n">
        <v>0</v>
      </c>
      <c r="Z1026" t="n">
        <v>0</v>
      </c>
      <c r="AA1026" t="n">
        <v>0</v>
      </c>
      <c r="AB1026" t="inlineStr">
        <is>
          <t>0,00</t>
        </is>
      </c>
      <c r="AC1026" t="inlineStr">
        <is>
          <t>0,00</t>
        </is>
      </c>
      <c r="AD1026" t="inlineStr">
        <is>
          <t>0,00</t>
        </is>
      </c>
      <c r="AE1026" t="inlineStr">
        <is>
          <t>0,00</t>
        </is>
      </c>
      <c r="AF1026" t="n">
        <v>0</v>
      </c>
      <c r="AG1026" t="n">
        <v>0</v>
      </c>
      <c r="AH1026" t="inlineStr">
        <is>
          <t>#¿NOMBRE?</t>
        </is>
      </c>
      <c r="AI1026" t="inlineStr">
        <is>
          <t>6,5</t>
        </is>
      </c>
      <c r="AJ1026" t="n">
        <v>0</v>
      </c>
      <c r="AK1026" t="inlineStr">
        <is>
          <t>4,5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</row>
    <row r="1030">
      <c r="A1030" t="n">
        <v>228</v>
      </c>
      <c r="B1030" t="inlineStr">
        <is>
          <t>Shopclient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inlineStr">
        <is>
          <t>0,00</t>
        </is>
      </c>
      <c r="Y1030" t="n">
        <v>0</v>
      </c>
      <c r="Z1030" t="n">
        <v>0</v>
      </c>
      <c r="AA1030" t="n">
        <v>0</v>
      </c>
      <c r="AB1030" t="inlineStr">
        <is>
          <t>0,00</t>
        </is>
      </c>
      <c r="AC1030" t="inlineStr">
        <is>
          <t>0,00</t>
        </is>
      </c>
      <c r="AD1030" t="inlineStr">
        <is>
          <t>0,00</t>
        </is>
      </c>
      <c r="AE1030" t="inlineStr">
        <is>
          <t>0,00</t>
        </is>
      </c>
      <c r="AF1030" t="n">
        <v>0</v>
      </c>
      <c r="AG1030" t="n">
        <v>0</v>
      </c>
      <c r="AH1030" t="inlineStr">
        <is>
          <t>#¿NOMBRE?</t>
        </is>
      </c>
      <c r="AI1030" t="inlineStr">
        <is>
          <t>6,5</t>
        </is>
      </c>
      <c r="AJ1030" t="n">
        <v>0</v>
      </c>
      <c r="AK1030" t="inlineStr">
        <is>
          <t>4,5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</row>
    <row r="1034">
      <c r="A1034" t="n">
        <v>229</v>
      </c>
      <c r="B1034" t="inlineStr">
        <is>
          <t>Shopclient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inlineStr">
        <is>
          <t>0,00</t>
        </is>
      </c>
      <c r="Y1034" t="n">
        <v>0</v>
      </c>
      <c r="Z1034" t="n">
        <v>0</v>
      </c>
      <c r="AA1034" t="n">
        <v>0</v>
      </c>
      <c r="AB1034" t="inlineStr">
        <is>
          <t>0,00</t>
        </is>
      </c>
      <c r="AC1034" t="inlineStr">
        <is>
          <t>0,00</t>
        </is>
      </c>
      <c r="AD1034" t="inlineStr">
        <is>
          <t>0,00</t>
        </is>
      </c>
      <c r="AE1034" t="inlineStr">
        <is>
          <t>0,00</t>
        </is>
      </c>
      <c r="AF1034" t="n">
        <v>0</v>
      </c>
      <c r="AG1034" t="n">
        <v>0</v>
      </c>
      <c r="AH1034" t="inlineStr">
        <is>
          <t>#¿NOMBRE?</t>
        </is>
      </c>
      <c r="AI1034" t="inlineStr">
        <is>
          <t>6,5</t>
        </is>
      </c>
      <c r="AJ1034" t="n">
        <v>0</v>
      </c>
      <c r="AK1034" t="inlineStr">
        <is>
          <t>4,5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</row>
    <row r="1038">
      <c r="A1038" t="n">
        <v>230</v>
      </c>
      <c r="B1038" t="inlineStr">
        <is>
          <t>Shopclient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inlineStr">
        <is>
          <t>0,00</t>
        </is>
      </c>
      <c r="Y1038" t="n">
        <v>0</v>
      </c>
      <c r="Z1038" t="n">
        <v>0</v>
      </c>
      <c r="AA1038" t="n">
        <v>0</v>
      </c>
      <c r="AB1038" t="inlineStr">
        <is>
          <t>0,00</t>
        </is>
      </c>
      <c r="AC1038" t="inlineStr">
        <is>
          <t>0,00</t>
        </is>
      </c>
      <c r="AD1038" t="inlineStr">
        <is>
          <t>0,00</t>
        </is>
      </c>
      <c r="AE1038" t="inlineStr">
        <is>
          <t>0,00</t>
        </is>
      </c>
      <c r="AF1038" t="n">
        <v>0</v>
      </c>
      <c r="AG1038" t="n">
        <v>0</v>
      </c>
      <c r="AH1038" t="inlineStr">
        <is>
          <t>#¿NOMBRE?</t>
        </is>
      </c>
      <c r="AI1038" t="inlineStr">
        <is>
          <t>6,5</t>
        </is>
      </c>
      <c r="AJ1038" t="n">
        <v>0</v>
      </c>
      <c r="AK1038" t="inlineStr">
        <is>
          <t>4,5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</row>
    <row r="1042">
      <c r="A1042" t="n">
        <v>231</v>
      </c>
      <c r="B1042" t="inlineStr">
        <is>
          <t>Shopclient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inlineStr">
        <is>
          <t>0,00</t>
        </is>
      </c>
      <c r="Y1042" t="n">
        <v>0</v>
      </c>
      <c r="Z1042" t="n">
        <v>0</v>
      </c>
      <c r="AA1042" t="n">
        <v>0</v>
      </c>
      <c r="AB1042" t="inlineStr">
        <is>
          <t>0,00</t>
        </is>
      </c>
      <c r="AC1042" t="inlineStr">
        <is>
          <t>0,00</t>
        </is>
      </c>
      <c r="AD1042" t="inlineStr">
        <is>
          <t>0,00</t>
        </is>
      </c>
      <c r="AE1042" t="inlineStr">
        <is>
          <t>0,00</t>
        </is>
      </c>
      <c r="AF1042" t="n">
        <v>0</v>
      </c>
      <c r="AG1042" t="n">
        <v>0</v>
      </c>
      <c r="AH1042" t="inlineStr">
        <is>
          <t>#¿NOMBRE?</t>
        </is>
      </c>
      <c r="AI1042" t="inlineStr">
        <is>
          <t>6,5</t>
        </is>
      </c>
      <c r="AJ1042" t="n">
        <v>0</v>
      </c>
      <c r="AK1042" t="inlineStr">
        <is>
          <t>4,5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</row>
    <row r="1046">
      <c r="A1046" t="n">
        <v>232</v>
      </c>
      <c r="B1046" t="inlineStr">
        <is>
          <t>Shopclient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inlineStr">
        <is>
          <t>0,00</t>
        </is>
      </c>
      <c r="Y1046" t="n">
        <v>0</v>
      </c>
      <c r="Z1046" t="n">
        <v>0</v>
      </c>
      <c r="AA1046" t="n">
        <v>0</v>
      </c>
      <c r="AB1046" t="inlineStr">
        <is>
          <t>0,00</t>
        </is>
      </c>
      <c r="AC1046" t="inlineStr">
        <is>
          <t>0,00</t>
        </is>
      </c>
      <c r="AD1046" t="inlineStr">
        <is>
          <t>0,00</t>
        </is>
      </c>
      <c r="AE1046" t="inlineStr">
        <is>
          <t>0,00</t>
        </is>
      </c>
      <c r="AF1046" t="n">
        <v>0</v>
      </c>
      <c r="AG1046" t="n">
        <v>0</v>
      </c>
      <c r="AH1046" t="inlineStr">
        <is>
          <t>#¿NOMBRE?</t>
        </is>
      </c>
      <c r="AI1046" t="inlineStr">
        <is>
          <t>6,5</t>
        </is>
      </c>
      <c r="AJ1046" t="n">
        <v>0</v>
      </c>
      <c r="AK1046" t="inlineStr">
        <is>
          <t>4,5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</row>
    <row r="1050">
      <c r="A1050" t="n">
        <v>233</v>
      </c>
      <c r="B1050" t="inlineStr">
        <is>
          <t>Shopclient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inlineStr">
        <is>
          <t>0,00</t>
        </is>
      </c>
      <c r="Y1050" t="n">
        <v>0</v>
      </c>
      <c r="Z1050" t="n">
        <v>0</v>
      </c>
      <c r="AA1050" t="n">
        <v>0</v>
      </c>
      <c r="AB1050" t="inlineStr">
        <is>
          <t>0,00</t>
        </is>
      </c>
      <c r="AC1050" t="inlineStr">
        <is>
          <t>0,00</t>
        </is>
      </c>
      <c r="AD1050" t="inlineStr">
        <is>
          <t>0,00</t>
        </is>
      </c>
      <c r="AE1050" t="inlineStr">
        <is>
          <t>0,00</t>
        </is>
      </c>
      <c r="AF1050" t="n">
        <v>0</v>
      </c>
      <c r="AG1050" t="n">
        <v>0</v>
      </c>
      <c r="AH1050" t="inlineStr">
        <is>
          <t>#¿NOMBRE?</t>
        </is>
      </c>
      <c r="AI1050" t="inlineStr">
        <is>
          <t>6,5</t>
        </is>
      </c>
      <c r="AJ1050" t="n">
        <v>0</v>
      </c>
      <c r="AK1050" t="inlineStr">
        <is>
          <t>4,5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</row>
    <row r="1054">
      <c r="A1054" t="n">
        <v>234</v>
      </c>
      <c r="B1054" t="inlineStr">
        <is>
          <t>ASORSUM BALEARES S.L.</t>
        </is>
      </c>
      <c r="C1054" t="inlineStr">
        <is>
          <t>Juan Carlos</t>
        </is>
      </c>
      <c r="D1054" t="inlineStr">
        <is>
          <t>ASORSUM BALEARES S.L.</t>
        </is>
      </c>
      <c r="E1054" t="inlineStr">
        <is>
          <t>B57979049</t>
        </is>
      </c>
      <c r="F1054" t="inlineStr">
        <is>
          <t>CALLE DEL D’ESTRE,47B</t>
        </is>
      </c>
      <c r="G1054" t="n">
        <v>7120</v>
      </c>
      <c r="H1054" t="inlineStr">
        <is>
          <t>Palma De Mallorca</t>
        </is>
      </c>
      <c r="I1054" t="n">
        <v>1</v>
      </c>
      <c r="J1054" t="n">
        <v>0</v>
      </c>
      <c r="K1054" t="inlineStr">
        <is>
          <t>juancarlos@mundhoreca.com</t>
        </is>
      </c>
      <c r="L1054" t="n">
        <v>639636753</v>
      </c>
      <c r="M1054" t="n">
        <v>0</v>
      </c>
      <c r="N1054" t="n">
        <v>0</v>
      </c>
      <c r="O1054" t="n">
        <v>0</v>
      </c>
      <c r="P1054" t="n">
        <v>50</v>
      </c>
      <c r="Q1054" t="n">
        <v>10</v>
      </c>
      <c r="R1054" t="inlineStr">
        <is>
          <t>Friegasuelos cajas de 30 unidades! Implementación (4 cajas de floral)</t>
        </is>
      </c>
      <c r="S1054" t="n">
        <v>0</v>
      </c>
      <c r="T1054" t="n">
        <v>0</v>
      </c>
      <c r="U1054" s="1" t="n">
        <v>44767</v>
      </c>
      <c r="V1054" t="n">
        <v>0</v>
      </c>
      <c r="W1054" t="inlineStr">
        <is>
          <t>https://docs.google.com/open?id=13P6j6EF3VH8eFNHml-g-Fjc36u9bDyGn_DiSBE1kX8U</t>
        </is>
      </c>
      <c r="X1054" t="inlineStr">
        <is>
          <t>0,00</t>
        </is>
      </c>
      <c r="Y1054" t="n">
        <v>0</v>
      </c>
      <c r="Z1054" t="n">
        <v>265</v>
      </c>
      <c r="AA1054" t="n">
        <v>45</v>
      </c>
      <c r="AB1054" t="inlineStr">
        <is>
          <t>310,00</t>
        </is>
      </c>
      <c r="AC1054" t="inlineStr">
        <is>
          <t>65,10</t>
        </is>
      </c>
      <c r="AD1054" t="inlineStr">
        <is>
          <t>0,00</t>
        </is>
      </c>
      <c r="AE1054" t="inlineStr">
        <is>
          <t>375,10</t>
        </is>
      </c>
      <c r="AF1054" t="n">
        <v>0</v>
      </c>
      <c r="AG1054" t="n">
        <v>0</v>
      </c>
      <c r="AH1054" t="inlineStr">
        <is>
          <t>50+4</t>
        </is>
      </c>
      <c r="AI1054" t="inlineStr">
        <is>
          <t>5,3</t>
        </is>
      </c>
      <c r="AJ1054" t="n">
        <v>0</v>
      </c>
      <c r="AK1054" t="inlineStr">
        <is>
          <t>4,5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</row>
    <row r="1058">
      <c r="A1058" t="n">
        <v>235</v>
      </c>
      <c r="B1058" t="inlineStr">
        <is>
          <t>De Canela Shop</t>
        </is>
      </c>
      <c r="C1058" t="inlineStr">
        <is>
          <t>(Cristina)</t>
        </is>
      </c>
      <c r="D1058" t="inlineStr">
        <is>
          <t>Paloma Ortiz Díaz - 24232854P</t>
        </is>
      </c>
      <c r="E1058" t="n">
        <v>0</v>
      </c>
      <c r="F1058" t="inlineStr">
        <is>
          <t>Calle Cueva de la Mora, 7</t>
        </is>
      </c>
      <c r="G1058" t="n">
        <v>28670</v>
      </c>
      <c r="H1058" t="inlineStr">
        <is>
          <t>Madrid</t>
        </is>
      </c>
      <c r="I1058" t="inlineStr">
        <is>
          <t>No importa</t>
        </is>
      </c>
      <c r="J1058" t="n">
        <v>0</v>
      </c>
      <c r="K1058" t="inlineStr">
        <is>
          <t>hola@decanelashop.com</t>
        </is>
      </c>
      <c r="L1058" t="n">
        <v>34681179128</v>
      </c>
      <c r="M1058" t="n">
        <v>1</v>
      </c>
      <c r="N1058" t="n">
        <v>4</v>
      </c>
      <c r="O1058" t="n">
        <v>0</v>
      </c>
      <c r="P1058" t="n">
        <v>6</v>
      </c>
      <c r="Q1058" t="n">
        <v>0</v>
      </c>
      <c r="R1058" t="n">
        <v>0</v>
      </c>
      <c r="S1058" t="n">
        <v>0</v>
      </c>
      <c r="T1058" t="n">
        <v>0</v>
      </c>
      <c r="U1058" s="1" t="n">
        <v>44767</v>
      </c>
      <c r="V1058" t="n">
        <v>0</v>
      </c>
      <c r="W1058" t="inlineStr">
        <is>
          <t>https://docs.google.com/open?id=1bc7zFQxCsP0vkcF9lXbLX0N8cF3rZW0ajf2rj05VliE</t>
        </is>
      </c>
      <c r="X1058" t="inlineStr">
        <is>
          <t>0,00</t>
        </is>
      </c>
      <c r="Y1058" t="n">
        <v>26</v>
      </c>
      <c r="Z1058" t="n">
        <v>39</v>
      </c>
      <c r="AA1058" t="n">
        <v>0</v>
      </c>
      <c r="AB1058" t="inlineStr">
        <is>
          <t>65,00</t>
        </is>
      </c>
      <c r="AC1058" t="inlineStr">
        <is>
          <t>13,65</t>
        </is>
      </c>
      <c r="AD1058" t="inlineStr">
        <is>
          <t>3,38</t>
        </is>
      </c>
      <c r="AE1058" t="inlineStr">
        <is>
          <t>82,03</t>
        </is>
      </c>
      <c r="AF1058" t="n">
        <v>0</v>
      </c>
      <c r="AG1058" t="n">
        <v>4</v>
      </c>
      <c r="AH1058" t="inlineStr">
        <is>
          <t>#¿NOMBRE?</t>
        </is>
      </c>
      <c r="AI1058" t="inlineStr">
        <is>
          <t>6,5</t>
        </is>
      </c>
      <c r="AJ1058" t="n">
        <v>0</v>
      </c>
      <c r="AK1058" t="inlineStr">
        <is>
          <t>4,5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</row>
    <row r="1062">
      <c r="A1062" t="n">
        <v>236</v>
      </c>
      <c r="B1062" t="inlineStr">
        <is>
          <t>Shopclient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inlineStr">
        <is>
          <t>0,00</t>
        </is>
      </c>
      <c r="Y1062" t="n">
        <v>0</v>
      </c>
      <c r="Z1062" t="n">
        <v>0</v>
      </c>
      <c r="AA1062" t="n">
        <v>0</v>
      </c>
      <c r="AB1062" t="inlineStr">
        <is>
          <t>0,00</t>
        </is>
      </c>
      <c r="AC1062" t="inlineStr">
        <is>
          <t>0,00</t>
        </is>
      </c>
      <c r="AD1062" t="inlineStr">
        <is>
          <t>0,00</t>
        </is>
      </c>
      <c r="AE1062" t="inlineStr">
        <is>
          <t>0,00</t>
        </is>
      </c>
      <c r="AF1062" t="n">
        <v>0</v>
      </c>
      <c r="AG1062" t="n">
        <v>0</v>
      </c>
      <c r="AH1062" t="inlineStr">
        <is>
          <t>#¿NOMBRE?</t>
        </is>
      </c>
      <c r="AI1062" t="inlineStr">
        <is>
          <t>6,5</t>
        </is>
      </c>
      <c r="AJ1062" t="n">
        <v>0</v>
      </c>
      <c r="AK1062" t="inlineStr">
        <is>
          <t>4,5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n">
        <v>237</v>
      </c>
      <c r="B1066" t="inlineStr">
        <is>
          <t>Shopclient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inlineStr">
        <is>
          <t>0,00</t>
        </is>
      </c>
      <c r="Y1066" t="n">
        <v>0</v>
      </c>
      <c r="Z1066" t="n">
        <v>0</v>
      </c>
      <c r="AA1066" t="n">
        <v>0</v>
      </c>
      <c r="AB1066" t="inlineStr">
        <is>
          <t>0,00</t>
        </is>
      </c>
      <c r="AC1066" t="inlineStr">
        <is>
          <t>0,00</t>
        </is>
      </c>
      <c r="AD1066" t="inlineStr">
        <is>
          <t>0,00</t>
        </is>
      </c>
      <c r="AE1066" t="inlineStr">
        <is>
          <t>0,00</t>
        </is>
      </c>
      <c r="AF1066" t="n">
        <v>0</v>
      </c>
      <c r="AG1066" t="n">
        <v>0</v>
      </c>
      <c r="AH1066" t="inlineStr">
        <is>
          <t>#¿NOMBRE?</t>
        </is>
      </c>
      <c r="AI1066" t="inlineStr">
        <is>
          <t>6,5</t>
        </is>
      </c>
      <c r="AJ1066" t="n">
        <v>0</v>
      </c>
      <c r="AK1066" t="inlineStr">
        <is>
          <t>4,5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</row>
    <row r="1070">
      <c r="A1070" t="n">
        <v>238</v>
      </c>
      <c r="B1070" t="inlineStr">
        <is>
          <t>B&amp;B Buena Idea</t>
        </is>
      </c>
      <c r="C1070" t="inlineStr">
        <is>
          <t>Jolanda</t>
        </is>
      </c>
      <c r="D1070" t="inlineStr">
        <is>
          <t>Jolanda Vermeulen</t>
        </is>
      </c>
      <c r="E1070" t="inlineStr">
        <is>
          <t>Y4453272-A</t>
        </is>
      </c>
      <c r="F1070" t="inlineStr">
        <is>
          <t>Calle Lepanto 5b</t>
        </is>
      </c>
      <c r="G1070" t="n">
        <v>3727</v>
      </c>
      <c r="H1070" t="inlineStr">
        <is>
          <t>Xaló</t>
        </is>
      </c>
      <c r="I1070" t="n">
        <v>0</v>
      </c>
      <c r="J1070" t="inlineStr">
        <is>
          <t>Jolanda Vermeulen - Apt de Correos 101</t>
        </is>
      </c>
      <c r="K1070" t="inlineStr">
        <is>
          <t>info@bnbspain.com</t>
        </is>
      </c>
      <c r="L1070">
        <f>+34608606056</f>
        <v/>
      </c>
      <c r="M1070" t="n">
        <v>0</v>
      </c>
      <c r="N1070" t="n">
        <v>0</v>
      </c>
      <c r="O1070" t="n">
        <v>0</v>
      </c>
      <c r="P1070" t="n">
        <v>10</v>
      </c>
      <c r="Q1070" t="n">
        <v>0</v>
      </c>
      <c r="R1070" t="n">
        <v>0</v>
      </c>
      <c r="S1070" t="n">
        <v>0</v>
      </c>
      <c r="T1070" t="b">
        <v>0</v>
      </c>
      <c r="U1070" s="1" t="n">
        <v>44771</v>
      </c>
      <c r="V1070" t="inlineStr">
        <is>
          <t>8tsqwtojh7lq6zo8tsqwb8ryidhchp8b</t>
        </is>
      </c>
      <c r="W1070" t="inlineStr">
        <is>
          <t>https://docs.google.com/open?id=1aBsDDNL0iRSr9D137l6PNjeY1kO3k3r6Tiijh-IxOM0</t>
        </is>
      </c>
      <c r="X1070" t="inlineStr">
        <is>
          <t>0,00</t>
        </is>
      </c>
      <c r="Y1070" t="n">
        <v>0</v>
      </c>
      <c r="Z1070" t="n">
        <v>55</v>
      </c>
      <c r="AA1070" t="n">
        <v>0</v>
      </c>
      <c r="AB1070" t="inlineStr">
        <is>
          <t>55,00</t>
        </is>
      </c>
      <c r="AC1070" t="inlineStr">
        <is>
          <t>11,55</t>
        </is>
      </c>
      <c r="AD1070" t="inlineStr">
        <is>
          <t>0,00</t>
        </is>
      </c>
      <c r="AE1070" t="inlineStr">
        <is>
          <t>66,55</t>
        </is>
      </c>
      <c r="AF1070" t="n">
        <v>0</v>
      </c>
      <c r="AG1070" t="n">
        <v>0</v>
      </c>
      <c r="AH1070" t="inlineStr">
        <is>
          <t>#¿NOMBRE?</t>
        </is>
      </c>
      <c r="AI1070" t="inlineStr">
        <is>
          <t>5,5</t>
        </is>
      </c>
      <c r="AJ1070" t="n">
        <v>0</v>
      </c>
      <c r="AK1070" t="inlineStr">
        <is>
          <t>4,5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</row>
    <row r="1074">
      <c r="A1074" t="n">
        <v>239</v>
      </c>
      <c r="B1074" t="inlineStr">
        <is>
          <t>Kids Love planet</t>
        </is>
      </c>
      <c r="C1074" t="inlineStr">
        <is>
          <t>Anna Merkouri</t>
        </is>
      </c>
      <c r="D1074" t="inlineStr">
        <is>
          <t>Kids Love planet</t>
        </is>
      </c>
      <c r="E1074" t="inlineStr">
        <is>
          <t>EL161731815</t>
        </is>
      </c>
      <c r="F1074" t="inlineStr">
        <is>
          <t>17, Midias str, 17122, Nea Smirni, Greece</t>
        </is>
      </c>
      <c r="G1074" t="n">
        <v>17122</v>
      </c>
      <c r="H1074" t="inlineStr">
        <is>
          <t>Nea Smirni</t>
        </is>
      </c>
      <c r="I1074" t="n">
        <v>0</v>
      </c>
      <c r="J1074" t="inlineStr">
        <is>
          <t>Evrou 260, 185 46, Piraeus, Greece</t>
        </is>
      </c>
      <c r="K1074" t="inlineStr">
        <is>
          <t>hello@kidsloveplanet.gr</t>
        </is>
      </c>
      <c r="L1074">
        <f>+306987710734</f>
        <v/>
      </c>
      <c r="M1074" t="n">
        <v>0</v>
      </c>
      <c r="N1074" t="n">
        <v>1</v>
      </c>
      <c r="O1074" t="n">
        <v>1</v>
      </c>
      <c r="P1074" t="n">
        <v>1</v>
      </c>
      <c r="Q1074" t="n">
        <v>1</v>
      </c>
      <c r="R1074" t="n">
        <v>0</v>
      </c>
      <c r="S1074" t="n">
        <v>0</v>
      </c>
      <c r="T1074" t="b">
        <v>0</v>
      </c>
      <c r="U1074" s="1" t="n">
        <v>44569</v>
      </c>
      <c r="V1074" t="inlineStr">
        <is>
          <t>kxzdeyzptmd2bileftkjwkxzdem7ynt2</t>
        </is>
      </c>
      <c r="W1074" t="inlineStr">
        <is>
          <t>https://docs.google.com/open?id=1J3echpvh50Zg2uQ7PHeIPAgVMiasEV9op2KmE-zkuRE</t>
        </is>
      </c>
      <c r="X1074" t="inlineStr">
        <is>
          <t>6,50</t>
        </is>
      </c>
      <c r="Y1074" t="inlineStr">
        <is>
          <t>6,5</t>
        </is>
      </c>
      <c r="Z1074" t="inlineStr">
        <is>
          <t>6,5</t>
        </is>
      </c>
      <c r="AA1074" t="inlineStr">
        <is>
          <t>4,5</t>
        </is>
      </c>
      <c r="AB1074" t="inlineStr">
        <is>
          <t>24,00</t>
        </is>
      </c>
      <c r="AC1074" t="inlineStr">
        <is>
          <t>5,04</t>
        </is>
      </c>
      <c r="AD1074" t="inlineStr">
        <is>
          <t>0,00</t>
        </is>
      </c>
      <c r="AE1074" t="inlineStr">
        <is>
          <t>29,04</t>
        </is>
      </c>
      <c r="AF1074" t="n">
        <v>1</v>
      </c>
      <c r="AG1074" t="n">
        <v>1</v>
      </c>
      <c r="AH1074" t="inlineStr">
        <is>
          <t>#¿NOMBRE?</t>
        </is>
      </c>
      <c r="AI1074" t="inlineStr">
        <is>
          <t>6,5</t>
        </is>
      </c>
      <c r="AJ1074" t="n">
        <v>0</v>
      </c>
      <c r="AK1074" t="inlineStr">
        <is>
          <t>4,5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</row>
    <row r="1078">
      <c r="A1078" t="n">
        <v>240</v>
      </c>
      <c r="B1078" t="inlineStr">
        <is>
          <t>Coopolis Sociedad Cooperativa (Avecinal)</t>
        </is>
      </c>
      <c r="C1078" t="inlineStr">
        <is>
          <t>Ujué Sarraseca Hernandez</t>
        </is>
      </c>
      <c r="D1078" t="inlineStr">
        <is>
          <t>Coopolis Sociedad Cooperativa</t>
        </is>
      </c>
      <c r="E1078" t="inlineStr">
        <is>
          <t>F99531881</t>
        </is>
      </c>
      <c r="F1078" t="inlineStr">
        <is>
          <t>C/ Santiago Lapuente, 5</t>
        </is>
      </c>
      <c r="G1078" t="inlineStr">
        <is>
          <t>50014 Zaragoza</t>
        </is>
      </c>
      <c r="H1078" t="inlineStr">
        <is>
          <t>Zaragoza</t>
        </is>
      </c>
      <c r="I1078" t="n">
        <v>1</v>
      </c>
      <c r="J1078" t="n">
        <v>0</v>
      </c>
      <c r="K1078" t="inlineStr">
        <is>
          <t>facturas@avecinal.org</t>
        </is>
      </c>
      <c r="L1078">
        <f>+34609244184</f>
        <v/>
      </c>
      <c r="M1078" t="n">
        <v>0</v>
      </c>
      <c r="N1078" t="n">
        <v>10</v>
      </c>
      <c r="O1078" t="n">
        <v>0</v>
      </c>
      <c r="P1078" t="n">
        <v>10</v>
      </c>
      <c r="Q1078" t="n">
        <v>0</v>
      </c>
      <c r="R1078" t="n">
        <v>0</v>
      </c>
      <c r="S1078" t="n">
        <v>0</v>
      </c>
      <c r="T1078" t="b">
        <v>0</v>
      </c>
      <c r="U1078" s="1" t="n">
        <v>44569</v>
      </c>
      <c r="V1078" t="inlineStr">
        <is>
          <t>of1g8q6spxbfbgnof1g8k3ktn7ryjvvg</t>
        </is>
      </c>
      <c r="W1078" t="inlineStr">
        <is>
          <t>https://docs.google.com/open?id=1bhOTyHXHhtXz7Yr-2pg1bJsbbdPg9bNGcnwFAVmL7HI</t>
        </is>
      </c>
      <c r="X1078" t="inlineStr">
        <is>
          <t>0,00</t>
        </is>
      </c>
      <c r="Y1078" t="n">
        <v>65</v>
      </c>
      <c r="Z1078" t="n">
        <v>65</v>
      </c>
      <c r="AA1078" t="n">
        <v>0</v>
      </c>
      <c r="AB1078" t="inlineStr">
        <is>
          <t>130,00</t>
        </is>
      </c>
      <c r="AC1078" t="inlineStr">
        <is>
          <t>27,30</t>
        </is>
      </c>
      <c r="AD1078" t="inlineStr">
        <is>
          <t>0,00</t>
        </is>
      </c>
      <c r="AE1078" t="inlineStr">
        <is>
          <t>157,30</t>
        </is>
      </c>
      <c r="AF1078" t="n">
        <v>0</v>
      </c>
      <c r="AG1078" t="n">
        <v>10</v>
      </c>
      <c r="AH1078" t="n">
        <v>10</v>
      </c>
      <c r="AI1078" t="inlineStr">
        <is>
          <t>6,5</t>
        </is>
      </c>
      <c r="AJ1078" t="n">
        <v>0</v>
      </c>
      <c r="AK1078" t="inlineStr">
        <is>
          <t>4,5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</row>
    <row r="1082">
      <c r="A1082" t="n">
        <v>241</v>
      </c>
      <c r="B1082" t="inlineStr">
        <is>
          <t>La petjada</t>
        </is>
      </c>
      <c r="C1082" t="inlineStr">
        <is>
          <t>Sophie</t>
        </is>
      </c>
      <c r="D1082" t="inlineStr">
        <is>
          <t>Sophie Bodart</t>
        </is>
      </c>
      <c r="E1082" t="inlineStr">
        <is>
          <t>X2232980W</t>
        </is>
      </c>
      <c r="F1082" t="inlineStr">
        <is>
          <t>Francesc Macià, 16</t>
        </is>
      </c>
      <c r="G1082" t="n">
        <v>17464</v>
      </c>
      <c r="H1082" t="inlineStr">
        <is>
          <t>Sant Jordi Desvalls</t>
        </is>
      </c>
      <c r="I1082" t="n">
        <v>1</v>
      </c>
      <c r="J1082" t="n">
        <v>0</v>
      </c>
      <c r="K1082" t="inlineStr">
        <is>
          <t>lapetjadaeco@gmail.com</t>
        </is>
      </c>
      <c r="L1082" t="n">
        <v>652192005</v>
      </c>
      <c r="M1082" t="n">
        <v>1</v>
      </c>
      <c r="N1082" t="n">
        <v>12</v>
      </c>
      <c r="O1082" t="n">
        <v>12</v>
      </c>
      <c r="P1082" t="n">
        <v>12</v>
      </c>
      <c r="Q1082" t="n">
        <v>1</v>
      </c>
      <c r="R1082" t="inlineStr">
        <is>
          <t>Tarjetas+3</t>
        </is>
      </c>
      <c r="S1082" t="n">
        <v>0</v>
      </c>
      <c r="T1082" t="b">
        <v>0</v>
      </c>
      <c r="U1082" s="1" t="n">
        <v>44569</v>
      </c>
      <c r="V1082" t="n">
        <v>0</v>
      </c>
      <c r="W1082" t="inlineStr">
        <is>
          <t>https://docs.google.com/open?id=1LbSAJuMqmgIbD4QEeqUB33-6zwTUJEcItpK3zS9SFwA</t>
        </is>
      </c>
      <c r="X1082" t="inlineStr">
        <is>
          <t>78,00</t>
        </is>
      </c>
      <c r="Y1082" t="n">
        <v>78</v>
      </c>
      <c r="Z1082" t="n">
        <v>78</v>
      </c>
      <c r="AA1082" t="inlineStr">
        <is>
          <t>4,5</t>
        </is>
      </c>
      <c r="AB1082" t="inlineStr">
        <is>
          <t>238,50</t>
        </is>
      </c>
      <c r="AC1082" t="inlineStr">
        <is>
          <t>50,09</t>
        </is>
      </c>
      <c r="AD1082" t="inlineStr">
        <is>
          <t>12,40</t>
        </is>
      </c>
      <c r="AE1082" t="inlineStr">
        <is>
          <t>300,99</t>
        </is>
      </c>
      <c r="AF1082" t="n">
        <v>12</v>
      </c>
      <c r="AG1082" t="n">
        <v>12</v>
      </c>
      <c r="AH1082" t="inlineStr">
        <is>
          <t>12+3</t>
        </is>
      </c>
      <c r="AI1082" t="inlineStr">
        <is>
          <t>6,5</t>
        </is>
      </c>
      <c r="AJ1082" t="n">
        <v>0</v>
      </c>
      <c r="AK1082" t="inlineStr">
        <is>
          <t>4,5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</row>
    <row r="1086">
      <c r="A1086" t="n">
        <v>242</v>
      </c>
      <c r="B1086" t="inlineStr">
        <is>
          <t>Shopclient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inlineStr">
        <is>
          <t>0,00</t>
        </is>
      </c>
      <c r="Y1086" t="n">
        <v>0</v>
      </c>
      <c r="Z1086" t="n">
        <v>0</v>
      </c>
      <c r="AA1086" t="n">
        <v>0</v>
      </c>
      <c r="AB1086" t="inlineStr">
        <is>
          <t>0,00</t>
        </is>
      </c>
      <c r="AC1086" t="inlineStr">
        <is>
          <t>0,00</t>
        </is>
      </c>
      <c r="AD1086" t="inlineStr">
        <is>
          <t>0,00</t>
        </is>
      </c>
      <c r="AE1086" t="inlineStr">
        <is>
          <t>0,00</t>
        </is>
      </c>
      <c r="AF1086" t="n">
        <v>0</v>
      </c>
      <c r="AG1086" t="n">
        <v>0</v>
      </c>
      <c r="AH1086" t="inlineStr">
        <is>
          <t>#¿NOMBRE?</t>
        </is>
      </c>
      <c r="AI1086" t="inlineStr">
        <is>
          <t>6,5</t>
        </is>
      </c>
      <c r="AJ1086" t="n">
        <v>0</v>
      </c>
      <c r="AK1086" t="inlineStr">
        <is>
          <t>4,5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</row>
    <row r="1090">
      <c r="A1090" t="n">
        <v>243</v>
      </c>
      <c r="B1090" t="inlineStr">
        <is>
          <t>La Sangha</t>
        </is>
      </c>
      <c r="C1090" t="inlineStr">
        <is>
          <t>Maribel Herrador</t>
        </is>
      </c>
      <c r="D1090" t="inlineStr">
        <is>
          <t>La Sangha Family SCP</t>
        </is>
      </c>
      <c r="E1090" t="inlineStr">
        <is>
          <t>J09954686</t>
        </is>
      </c>
      <c r="F1090" t="inlineStr">
        <is>
          <t>Dr. Barraquer, 8</t>
        </is>
      </c>
      <c r="G1090" t="n">
        <v>8750</v>
      </c>
      <c r="H1090" t="inlineStr">
        <is>
          <t>Molins de Rei</t>
        </is>
      </c>
      <c r="I1090" t="n">
        <v>1</v>
      </c>
      <c r="J1090" t="n">
        <v>0</v>
      </c>
      <c r="K1090" t="inlineStr">
        <is>
          <t>lasangha.family@gmail.com</t>
        </is>
      </c>
      <c r="L1090">
        <f>+34657157353</f>
        <v/>
      </c>
      <c r="M1090" t="n">
        <v>0</v>
      </c>
      <c r="N1090" t="n">
        <v>3</v>
      </c>
      <c r="O1090" t="n">
        <v>3</v>
      </c>
      <c r="P1090" t="n">
        <v>4</v>
      </c>
      <c r="Q1090" t="n">
        <v>10</v>
      </c>
      <c r="R1090" t="n">
        <v>0</v>
      </c>
      <c r="S1090" t="n">
        <v>0</v>
      </c>
      <c r="T1090" t="b">
        <v>0</v>
      </c>
      <c r="U1090" s="1" t="n">
        <v>44600</v>
      </c>
      <c r="V1090" t="inlineStr">
        <is>
          <t>d0lk8p4b74un32l5rd0lotqze68o04ni</t>
        </is>
      </c>
      <c r="W1090" t="inlineStr">
        <is>
          <t>https://docs.google.com/open?id=11WAlPj6S-YozWTQzvf2hGpI5stg0bdY3457fQ1gURco</t>
        </is>
      </c>
      <c r="X1090" t="inlineStr">
        <is>
          <t>19,50</t>
        </is>
      </c>
      <c r="Y1090" t="inlineStr">
        <is>
          <t>19,5</t>
        </is>
      </c>
      <c r="Z1090" t="n">
        <v>26</v>
      </c>
      <c r="AA1090" t="n">
        <v>45</v>
      </c>
      <c r="AB1090" t="inlineStr">
        <is>
          <t>110,00</t>
        </is>
      </c>
      <c r="AC1090" t="inlineStr">
        <is>
          <t>23,10</t>
        </is>
      </c>
      <c r="AD1090" t="inlineStr">
        <is>
          <t>0,00</t>
        </is>
      </c>
      <c r="AE1090" t="inlineStr">
        <is>
          <t>133,10</t>
        </is>
      </c>
      <c r="AF1090" t="n">
        <v>3</v>
      </c>
      <c r="AG1090" t="n">
        <v>3</v>
      </c>
      <c r="AH1090" t="inlineStr">
        <is>
          <t>#¿NOMBRE?</t>
        </is>
      </c>
      <c r="AI1090" t="inlineStr">
        <is>
          <t>6,5</t>
        </is>
      </c>
      <c r="AJ1090" t="n">
        <v>0</v>
      </c>
      <c r="AK1090" t="inlineStr">
        <is>
          <t>4,5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</row>
    <row r="1094">
      <c r="A1094" t="n">
        <v>244</v>
      </c>
      <c r="B1094" t="inlineStr">
        <is>
          <t>Factura rectificativa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inlineStr">
        <is>
          <t>0,00</t>
        </is>
      </c>
      <c r="Y1094" t="n">
        <v>0</v>
      </c>
      <c r="Z1094" t="n">
        <v>0</v>
      </c>
      <c r="AA1094" t="n">
        <v>0</v>
      </c>
      <c r="AB1094" t="inlineStr">
        <is>
          <t>0,00</t>
        </is>
      </c>
      <c r="AC1094" t="inlineStr">
        <is>
          <t>0,00</t>
        </is>
      </c>
      <c r="AD1094" t="inlineStr">
        <is>
          <t>0,00</t>
        </is>
      </c>
      <c r="AE1094" t="inlineStr">
        <is>
          <t>0,00</t>
        </is>
      </c>
      <c r="AF1094" t="n">
        <v>0</v>
      </c>
      <c r="AG1094" t="n">
        <v>0</v>
      </c>
      <c r="AH1094" t="inlineStr">
        <is>
          <t>#¿NOMBRE?</t>
        </is>
      </c>
      <c r="AI1094" t="inlineStr">
        <is>
          <t>6,5</t>
        </is>
      </c>
      <c r="AJ1094" t="n">
        <v>0</v>
      </c>
      <c r="AK1094" t="inlineStr">
        <is>
          <t>4,5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</row>
    <row r="1098">
      <c r="A1098" t="n">
        <v>245</v>
      </c>
      <c r="B1098" t="inlineStr">
        <is>
          <t>Factura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inlineStr">
        <is>
          <t>0,00</t>
        </is>
      </c>
      <c r="Y1098" t="n">
        <v>0</v>
      </c>
      <c r="Z1098" t="n">
        <v>0</v>
      </c>
      <c r="AA1098" t="n">
        <v>0</v>
      </c>
      <c r="AB1098" t="inlineStr">
        <is>
          <t>0,00</t>
        </is>
      </c>
      <c r="AC1098" t="inlineStr">
        <is>
          <t>0,00</t>
        </is>
      </c>
      <c r="AD1098" t="inlineStr">
        <is>
          <t>0,00</t>
        </is>
      </c>
      <c r="AE1098" t="inlineStr">
        <is>
          <t>0,00</t>
        </is>
      </c>
      <c r="AF1098" t="n">
        <v>0</v>
      </c>
      <c r="AG1098" t="n">
        <v>0</v>
      </c>
      <c r="AH1098" t="inlineStr">
        <is>
          <t>#¿NOMBRE?</t>
        </is>
      </c>
      <c r="AI1098" t="inlineStr">
        <is>
          <t>6,5</t>
        </is>
      </c>
      <c r="AJ1098" t="n">
        <v>0</v>
      </c>
      <c r="AK1098" t="inlineStr">
        <is>
          <t>4,5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</row>
    <row r="1102">
      <c r="A1102" t="n">
        <v>246</v>
      </c>
      <c r="B1102" t="inlineStr">
        <is>
          <t>Establiments Garrallà</t>
        </is>
      </c>
      <c r="C1102" t="inlineStr">
        <is>
          <t>Jordi Garrallà Tomàs</t>
        </is>
      </c>
      <c r="D1102" t="inlineStr">
        <is>
          <t>Establiments Garrallà</t>
        </is>
      </c>
      <c r="E1102" t="inlineStr">
        <is>
          <t>F-012382-Y</t>
        </is>
      </c>
      <c r="F1102" t="inlineStr">
        <is>
          <t>Av. Sant Antoni, 6</t>
        </is>
      </c>
      <c r="G1102" t="inlineStr">
        <is>
          <t>AD400</t>
        </is>
      </c>
      <c r="H1102" t="inlineStr">
        <is>
          <t>La Massana, Andorra</t>
        </is>
      </c>
      <c r="I1102" t="n">
        <v>1</v>
      </c>
      <c r="J1102" t="n">
        <v>0</v>
      </c>
      <c r="K1102" t="inlineStr">
        <is>
          <t>estgarralla@andorra.ad</t>
        </is>
      </c>
      <c r="L1102">
        <f>+376835049</f>
        <v/>
      </c>
      <c r="M1102" t="n">
        <v>0</v>
      </c>
      <c r="N1102" t="n">
        <v>30</v>
      </c>
      <c r="O1102" t="n">
        <v>30</v>
      </c>
      <c r="P1102" t="n">
        <v>30</v>
      </c>
      <c r="Q1102" t="n">
        <v>30</v>
      </c>
      <c r="R1102" t="n">
        <v>0</v>
      </c>
      <c r="S1102" t="n">
        <v>0</v>
      </c>
      <c r="T1102" t="b">
        <v>0</v>
      </c>
      <c r="U1102" s="1" t="n">
        <v>44628</v>
      </c>
      <c r="V1102" t="inlineStr">
        <is>
          <t>ar62fg1umneul49ns8ar62fg3h9auhyk</t>
        </is>
      </c>
      <c r="W1102" t="inlineStr">
        <is>
          <t>https://docs.google.com/open?id=1wXFGgCQJyUVzPdS7t6e7_jsdAfWN6emO3yV1oBYxDFg</t>
        </is>
      </c>
      <c r="X1102" t="inlineStr">
        <is>
          <t>195,00</t>
        </is>
      </c>
      <c r="Y1102" t="n">
        <v>195</v>
      </c>
      <c r="Z1102" t="n">
        <v>195</v>
      </c>
      <c r="AA1102" t="n">
        <v>135</v>
      </c>
      <c r="AB1102" t="inlineStr">
        <is>
          <t>720,00</t>
        </is>
      </c>
      <c r="AC1102" t="inlineStr">
        <is>
          <t>151,20</t>
        </is>
      </c>
      <c r="AD1102" t="inlineStr">
        <is>
          <t>0,00</t>
        </is>
      </c>
      <c r="AE1102" t="inlineStr">
        <is>
          <t>871,20</t>
        </is>
      </c>
      <c r="AF1102" t="n">
        <v>30</v>
      </c>
      <c r="AG1102" t="n">
        <v>30</v>
      </c>
      <c r="AH1102" t="inlineStr">
        <is>
          <t>#¿NOMBRE?</t>
        </is>
      </c>
      <c r="AI1102" t="inlineStr">
        <is>
          <t>6,5</t>
        </is>
      </c>
      <c r="AJ1102" t="n">
        <v>0</v>
      </c>
      <c r="AK1102" t="inlineStr">
        <is>
          <t>4,5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</row>
    <row r="1106">
      <c r="A1106" t="n">
        <v>247</v>
      </c>
      <c r="B1106" t="inlineStr">
        <is>
          <t>Shopclient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inlineStr">
        <is>
          <t>0,00</t>
        </is>
      </c>
      <c r="Y1106" t="n">
        <v>0</v>
      </c>
      <c r="Z1106" t="n">
        <v>0</v>
      </c>
      <c r="AA1106" t="n">
        <v>0</v>
      </c>
      <c r="AB1106" t="inlineStr">
        <is>
          <t>0,00</t>
        </is>
      </c>
      <c r="AC1106" t="inlineStr">
        <is>
          <t>0,00</t>
        </is>
      </c>
      <c r="AD1106" t="inlineStr">
        <is>
          <t>0,00</t>
        </is>
      </c>
      <c r="AE1106" t="inlineStr">
        <is>
          <t>0,00</t>
        </is>
      </c>
      <c r="AF1106" t="n">
        <v>0</v>
      </c>
      <c r="AG1106" t="n">
        <v>0</v>
      </c>
      <c r="AH1106" t="inlineStr">
        <is>
          <t>#¿NOMBRE?</t>
        </is>
      </c>
      <c r="AI1106" t="inlineStr">
        <is>
          <t>6,5</t>
        </is>
      </c>
      <c r="AJ1106" t="n">
        <v>0</v>
      </c>
      <c r="AK1106" t="inlineStr">
        <is>
          <t>4,5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</row>
    <row r="1110">
      <c r="A1110" t="n">
        <v>248</v>
      </c>
      <c r="B1110" t="inlineStr">
        <is>
          <t>La Pebrella Herboristeria CB</t>
        </is>
      </c>
      <c r="C1110" t="inlineStr">
        <is>
          <t>Teresa Garcia</t>
        </is>
      </c>
      <c r="D1110" t="inlineStr">
        <is>
          <t>La Pebrella Herboristeria CB</t>
        </is>
      </c>
      <c r="E1110" t="inlineStr">
        <is>
          <t>E98951312</t>
        </is>
      </c>
      <c r="F1110" t="inlineStr">
        <is>
          <t>Valencia, 54</t>
        </is>
      </c>
      <c r="G1110" t="n">
        <v>46680</v>
      </c>
      <c r="H1110" t="inlineStr">
        <is>
          <t>Algemesi</t>
        </is>
      </c>
      <c r="I1110" t="n">
        <v>1</v>
      </c>
      <c r="J1110" t="n">
        <v>0</v>
      </c>
      <c r="K1110" t="inlineStr">
        <is>
          <t>teresa@lapebrellaherboristeria.es</t>
        </is>
      </c>
      <c r="L1110">
        <f>+34629532338</f>
        <v/>
      </c>
      <c r="M1110" t="n">
        <v>1</v>
      </c>
      <c r="N1110" t="n">
        <v>10</v>
      </c>
      <c r="O1110" t="n">
        <v>0</v>
      </c>
      <c r="P1110" t="n">
        <v>10</v>
      </c>
      <c r="Q1110" t="n">
        <v>0</v>
      </c>
      <c r="R1110" t="n">
        <v>0</v>
      </c>
      <c r="S1110" t="n">
        <v>0</v>
      </c>
      <c r="T1110" t="b">
        <v>0</v>
      </c>
      <c r="U1110" s="1" t="n">
        <v>44628</v>
      </c>
      <c r="V1110" t="inlineStr">
        <is>
          <t>h5pbppv5a0bnctqkh5pbppvm7ln4ifr1</t>
        </is>
      </c>
      <c r="W1110" t="inlineStr">
        <is>
          <t>https://docs.google.com/open?id=1GWPM7e1-xwU9GtfijXcRJLBpHSJpolMISTSuNACnu4o</t>
        </is>
      </c>
      <c r="X1110" t="inlineStr">
        <is>
          <t>0,00</t>
        </is>
      </c>
      <c r="Y1110" t="n">
        <v>65</v>
      </c>
      <c r="Z1110" t="n">
        <v>65</v>
      </c>
      <c r="AA1110" t="n">
        <v>0</v>
      </c>
      <c r="AB1110" t="inlineStr">
        <is>
          <t>130,00</t>
        </is>
      </c>
      <c r="AC1110" t="inlineStr">
        <is>
          <t>27,30</t>
        </is>
      </c>
      <c r="AD1110" t="inlineStr">
        <is>
          <t>6,76</t>
        </is>
      </c>
      <c r="AE1110" t="inlineStr">
        <is>
          <t>164,06</t>
        </is>
      </c>
      <c r="AF1110" t="n">
        <v>0</v>
      </c>
      <c r="AG1110" t="n">
        <v>10</v>
      </c>
      <c r="AH1110" t="inlineStr">
        <is>
          <t>#¿NOMBRE?</t>
        </is>
      </c>
      <c r="AI1110" t="inlineStr">
        <is>
          <t>6,5</t>
        </is>
      </c>
      <c r="AJ1110" t="n">
        <v>0</v>
      </c>
      <c r="AK1110" t="inlineStr">
        <is>
          <t>4,5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</row>
    <row r="1114">
      <c r="A1114" t="n">
        <v>249</v>
      </c>
      <c r="B1114" t="inlineStr">
        <is>
          <t>Factura rectificativa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inlineStr">
        <is>
          <t>0,00</t>
        </is>
      </c>
      <c r="Y1114" t="n">
        <v>0</v>
      </c>
      <c r="Z1114" t="n">
        <v>0</v>
      </c>
      <c r="AA1114" t="n">
        <v>0</v>
      </c>
      <c r="AB1114" t="inlineStr">
        <is>
          <t>0,00</t>
        </is>
      </c>
      <c r="AC1114" t="inlineStr">
        <is>
          <t>0,00</t>
        </is>
      </c>
      <c r="AD1114" t="inlineStr">
        <is>
          <t>0,00</t>
        </is>
      </c>
      <c r="AE1114" t="inlineStr">
        <is>
          <t>0,00</t>
        </is>
      </c>
      <c r="AF1114" t="n">
        <v>0</v>
      </c>
      <c r="AG1114" t="n">
        <v>0</v>
      </c>
      <c r="AH1114" t="inlineStr">
        <is>
          <t>#¿NOMBRE?</t>
        </is>
      </c>
      <c r="AI1114" t="inlineStr">
        <is>
          <t>6,5</t>
        </is>
      </c>
      <c r="AJ1114" t="n">
        <v>0</v>
      </c>
      <c r="AK1114" t="inlineStr">
        <is>
          <t>4,5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</row>
    <row r="1118">
      <c r="A1118" t="n">
        <v>250</v>
      </c>
      <c r="B1118" t="inlineStr">
        <is>
          <t>Factura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inlineStr">
        <is>
          <t>0,00</t>
        </is>
      </c>
      <c r="Y1118" t="n">
        <v>0</v>
      </c>
      <c r="Z1118" t="n">
        <v>0</v>
      </c>
      <c r="AA1118" t="n">
        <v>0</v>
      </c>
      <c r="AB1118" t="inlineStr">
        <is>
          <t>0,00</t>
        </is>
      </c>
      <c r="AC1118" t="inlineStr">
        <is>
          <t>0,00</t>
        </is>
      </c>
      <c r="AD1118" t="inlineStr">
        <is>
          <t>0,00</t>
        </is>
      </c>
      <c r="AE1118" t="inlineStr">
        <is>
          <t>0,00</t>
        </is>
      </c>
      <c r="AF1118" t="n">
        <v>0</v>
      </c>
      <c r="AG1118" t="n">
        <v>0</v>
      </c>
      <c r="AH1118" t="inlineStr">
        <is>
          <t>#¿NOMBRE?</t>
        </is>
      </c>
      <c r="AI1118" t="inlineStr">
        <is>
          <t>6,5</t>
        </is>
      </c>
      <c r="AJ1118" t="n">
        <v>0</v>
      </c>
      <c r="AK1118" t="inlineStr">
        <is>
          <t>4,5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</row>
    <row r="1122">
      <c r="A1122" t="n">
        <v>251</v>
      </c>
      <c r="B1122" t="inlineStr">
        <is>
          <t>MisCanguritos</t>
        </is>
      </c>
      <c r="C1122" t="inlineStr">
        <is>
          <t>Marta González Fernández</t>
        </is>
      </c>
      <c r="D1122" t="inlineStr">
        <is>
          <t>Marta González Fernández</t>
        </is>
      </c>
      <c r="E1122" t="inlineStr">
        <is>
          <t>71936852M</t>
        </is>
      </c>
      <c r="F1122" t="inlineStr">
        <is>
          <t>Historiador Julio González 6 Bajo</t>
        </is>
      </c>
      <c r="G1122" t="n">
        <v>34100</v>
      </c>
      <c r="H1122" t="inlineStr">
        <is>
          <t>Saldaña</t>
        </is>
      </c>
      <c r="I1122" t="n">
        <v>1</v>
      </c>
      <c r="J1122" t="n">
        <v>0</v>
      </c>
      <c r="K1122" t="inlineStr">
        <is>
          <t>miscanguritos@gmail.com</t>
        </is>
      </c>
      <c r="L1122">
        <f>+34646259458</f>
        <v/>
      </c>
      <c r="M1122" t="n">
        <v>0</v>
      </c>
      <c r="N1122" t="n">
        <v>7</v>
      </c>
      <c r="O1122" t="n">
        <v>7</v>
      </c>
      <c r="P1122" t="n">
        <v>7</v>
      </c>
      <c r="Q1122" t="n">
        <v>4</v>
      </c>
      <c r="R1122" t="inlineStr">
        <is>
          <t>Tarjetas</t>
        </is>
      </c>
      <c r="S1122" t="n">
        <v>0</v>
      </c>
      <c r="T1122" t="b">
        <v>0</v>
      </c>
      <c r="U1122" s="1" t="n">
        <v>44842</v>
      </c>
      <c r="V1122" t="inlineStr">
        <is>
          <t>brve7wxydwtj0gqoo6gbrve7qpknyvhy</t>
        </is>
      </c>
      <c r="W1122" t="inlineStr">
        <is>
          <t>https://docs.google.com/open?id=1Wk_PxT-AXuP5hQ_iRO2MLMFZpoLHzvZJ3LbGDHTRLsA</t>
        </is>
      </c>
      <c r="X1122" t="inlineStr">
        <is>
          <t>45,50</t>
        </is>
      </c>
      <c r="Y1122" t="inlineStr">
        <is>
          <t>45,5</t>
        </is>
      </c>
      <c r="Z1122" t="inlineStr">
        <is>
          <t>45,5</t>
        </is>
      </c>
      <c r="AA1122" t="n">
        <v>18</v>
      </c>
      <c r="AB1122" t="inlineStr">
        <is>
          <t>154,50</t>
        </is>
      </c>
      <c r="AC1122" t="inlineStr">
        <is>
          <t>32,45</t>
        </is>
      </c>
      <c r="AD1122" t="inlineStr">
        <is>
          <t>0,00</t>
        </is>
      </c>
      <c r="AE1122" t="inlineStr">
        <is>
          <t>186,95</t>
        </is>
      </c>
      <c r="AF1122" t="n">
        <v>7</v>
      </c>
      <c r="AG1122" t="n">
        <v>7</v>
      </c>
      <c r="AH1122" t="inlineStr">
        <is>
          <t>#¿NOMBRE?</t>
        </is>
      </c>
      <c r="AI1122" t="inlineStr">
        <is>
          <t>6,5</t>
        </is>
      </c>
      <c r="AJ1122" t="n">
        <v>0</v>
      </c>
      <c r="AK1122" t="inlineStr">
        <is>
          <t>4,5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</row>
    <row r="1126">
      <c r="A1126" t="n">
        <v>252</v>
      </c>
      <c r="B1126" t="inlineStr">
        <is>
          <t>Spin Food (reposición)</t>
        </is>
      </c>
      <c r="C1126" t="inlineStr">
        <is>
          <t>reposición</t>
        </is>
      </c>
      <c r="D1126" t="inlineStr">
        <is>
          <t>reposición</t>
        </is>
      </c>
      <c r="E1126" t="inlineStr">
        <is>
          <t>reposición</t>
        </is>
      </c>
      <c r="F1126" t="inlineStr">
        <is>
          <t>reposición</t>
        </is>
      </c>
      <c r="G1126" t="inlineStr">
        <is>
          <t>reposición</t>
        </is>
      </c>
      <c r="H1126" t="n">
        <v>0</v>
      </c>
      <c r="I1126" t="n">
        <v>1</v>
      </c>
      <c r="J1126" t="n">
        <v>0</v>
      </c>
      <c r="K1126" t="inlineStr">
        <is>
          <t>jorda@spinfood.es</t>
        </is>
      </c>
      <c r="L1126">
        <f>+34659301639</f>
        <v/>
      </c>
      <c r="M1126" t="n">
        <v>1</v>
      </c>
      <c r="N1126" t="n">
        <v>20</v>
      </c>
      <c r="O1126" t="n">
        <v>20</v>
      </c>
      <c r="P1126" t="n">
        <v>0</v>
      </c>
      <c r="Q1126" t="n">
        <v>0</v>
      </c>
      <c r="R1126" t="inlineStr">
        <is>
          <t>Implantación (20 +2)</t>
        </is>
      </c>
      <c r="S1126" t="inlineStr">
        <is>
          <t>1) promo bi-mensual 20+2</t>
        </is>
      </c>
      <c r="T1126" t="b">
        <v>1</v>
      </c>
      <c r="U1126" s="1" t="n">
        <v>44784.50728009259</v>
      </c>
      <c r="V1126" t="inlineStr">
        <is>
          <t>s10v1gbpeu84ios10v1gcqhcu6lmkcxn</t>
        </is>
      </c>
      <c r="W1126" t="inlineStr">
        <is>
          <t>https://docs.google.com/open?id=1IYhqyl8ws9zrAUss_aO6RSzibp6SMuTvS4UItq8SEHw</t>
        </is>
      </c>
      <c r="X1126" t="inlineStr">
        <is>
          <t>138,20</t>
        </is>
      </c>
      <c r="Y1126" t="inlineStr">
        <is>
          <t>138,2</t>
        </is>
      </c>
      <c r="Z1126" t="n">
        <v>0</v>
      </c>
      <c r="AA1126" t="n">
        <v>0</v>
      </c>
      <c r="AB1126" t="inlineStr">
        <is>
          <t>276,40</t>
        </is>
      </c>
      <c r="AC1126" t="inlineStr">
        <is>
          <t>58,04</t>
        </is>
      </c>
      <c r="AD1126" t="inlineStr">
        <is>
          <t>14,37</t>
        </is>
      </c>
      <c r="AE1126" t="inlineStr">
        <is>
          <t>348,82</t>
        </is>
      </c>
      <c r="AF1126" t="n">
        <v>20</v>
      </c>
      <c r="AG1126" t="n">
        <v>20</v>
      </c>
      <c r="AH1126" t="inlineStr">
        <is>
          <t>#¿NOMBRE?</t>
        </is>
      </c>
      <c r="AI1126" t="inlineStr">
        <is>
          <t>6,91</t>
        </is>
      </c>
      <c r="AJ1126" t="inlineStr">
        <is>
          <t>reposición</t>
        </is>
      </c>
      <c r="AK1126" t="inlineStr">
        <is>
          <t>4,5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</row>
    <row r="1130">
      <c r="A1130" t="n">
        <v>253</v>
      </c>
      <c r="B1130" t="inlineStr">
        <is>
          <t>Marcris</t>
        </is>
      </c>
      <c r="C1130" t="inlineStr">
        <is>
          <t>Marino</t>
        </is>
      </c>
      <c r="D1130" t="inlineStr">
        <is>
          <t>Sánchez García Cristina 00280286L S.L.N.E</t>
        </is>
      </c>
      <c r="E1130" t="inlineStr">
        <is>
          <t>B35770528</t>
        </is>
      </c>
      <c r="F1130" t="inlineStr">
        <is>
          <t>Calle Aigües, 11</t>
        </is>
      </c>
      <c r="G1130" t="n">
        <v>8391</v>
      </c>
      <c r="H1130" t="inlineStr">
        <is>
          <t>Tiana</t>
        </is>
      </c>
      <c r="I1130" t="n">
        <v>1</v>
      </c>
      <c r="J1130" t="n">
        <v>0</v>
      </c>
      <c r="K1130" t="inlineStr">
        <is>
          <t>info@marcris.net</t>
        </is>
      </c>
      <c r="L1130">
        <f>+34678868735</f>
        <v/>
      </c>
      <c r="M1130" t="n">
        <v>0</v>
      </c>
      <c r="N1130" t="n">
        <v>180</v>
      </c>
      <c r="O1130" t="n">
        <v>0</v>
      </c>
      <c r="P1130" t="n">
        <v>126</v>
      </c>
      <c r="Q1130" t="n">
        <v>70</v>
      </c>
      <c r="R1130" t="n">
        <v>0</v>
      </c>
      <c r="S1130" t="n">
        <v>0</v>
      </c>
      <c r="T1130" t="b">
        <v>0</v>
      </c>
      <c r="U1130" s="1" t="n">
        <v>44903</v>
      </c>
      <c r="V1130" t="inlineStr">
        <is>
          <t>ram8qy7gofmm5sc43lnxqiram8r11wqj</t>
        </is>
      </c>
      <c r="W1130" t="inlineStr">
        <is>
          <t>https://docs.google.com/open?id=1mJZRXJFTqnuEjAWsjLZovXPWaeUAAcYZVv0GtC722zc</t>
        </is>
      </c>
      <c r="X1130" t="inlineStr">
        <is>
          <t>0,00</t>
        </is>
      </c>
      <c r="Y1130" t="n">
        <v>783</v>
      </c>
      <c r="Z1130" t="inlineStr">
        <is>
          <t>548,1</t>
        </is>
      </c>
      <c r="AA1130" t="n">
        <v>231</v>
      </c>
      <c r="AB1130" t="inlineStr">
        <is>
          <t>1.562,10</t>
        </is>
      </c>
      <c r="AC1130" t="inlineStr">
        <is>
          <t>328,04</t>
        </is>
      </c>
      <c r="AD1130" t="inlineStr">
        <is>
          <t>0,00</t>
        </is>
      </c>
      <c r="AE1130" t="inlineStr">
        <is>
          <t>1890,14</t>
        </is>
      </c>
      <c r="AF1130" t="n">
        <v>0</v>
      </c>
      <c r="AG1130" t="n">
        <v>180</v>
      </c>
      <c r="AH1130" t="inlineStr">
        <is>
          <t>#¿NOMBRE?</t>
        </is>
      </c>
      <c r="AI1130" t="inlineStr">
        <is>
          <t>4,35</t>
        </is>
      </c>
      <c r="AJ1130" t="inlineStr">
        <is>
          <t>SEPA: 60 dias // IBAN: ES03 2100 0877 8502 0021 6962</t>
        </is>
      </c>
      <c r="AK1130" t="inlineStr">
        <is>
          <t>3,3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</row>
    <row r="1134">
      <c r="A1134" t="n">
        <v>254</v>
      </c>
      <c r="B1134" t="inlineStr">
        <is>
          <t>TinaNatur</t>
        </is>
      </c>
      <c r="C1134" t="inlineStr">
        <is>
          <t>Tina Peñalver Valverde</t>
        </is>
      </c>
      <c r="D1134" t="inlineStr">
        <is>
          <t>Tina Peñalver Valverde</t>
        </is>
      </c>
      <c r="E1134" t="inlineStr">
        <is>
          <t>34819880L</t>
        </is>
      </c>
      <c r="F1134" t="inlineStr">
        <is>
          <t>C/ Tercera Travesía del Azarbe, 10</t>
        </is>
      </c>
      <c r="G1134" t="n">
        <v>30564</v>
      </c>
      <c r="H1134" t="inlineStr">
        <is>
          <t>Lorquí</t>
        </is>
      </c>
      <c r="I1134" t="n">
        <v>1</v>
      </c>
      <c r="J1134" t="n">
        <v>0</v>
      </c>
      <c r="K1134" t="inlineStr">
        <is>
          <t>tinanatur.tkunde@gmail.com</t>
        </is>
      </c>
      <c r="L1134">
        <f>+34670791244</f>
        <v/>
      </c>
      <c r="M1134" t="n">
        <v>1</v>
      </c>
      <c r="N1134" t="n">
        <v>0</v>
      </c>
      <c r="O1134" t="n">
        <v>10</v>
      </c>
      <c r="P1134" t="n">
        <v>40</v>
      </c>
      <c r="Q1134" t="n">
        <v>0</v>
      </c>
      <c r="R1134" t="n">
        <v>0</v>
      </c>
      <c r="S1134" t="n">
        <v>0</v>
      </c>
      <c r="T1134" t="b">
        <v>0</v>
      </c>
      <c r="U1134" t="inlineStr">
        <is>
          <t>16/8/2022</t>
        </is>
      </c>
      <c r="V1134" t="n">
        <v>0</v>
      </c>
      <c r="W1134" t="inlineStr">
        <is>
          <t>https://docs.google.com/open?id=1NL4pohFbYrmjfMImcuIGWW1-Mn1i4rqq218rcaPCOi8</t>
        </is>
      </c>
      <c r="X1134" t="inlineStr">
        <is>
          <t>45,00</t>
        </is>
      </c>
      <c r="Y1134" t="n">
        <v>0</v>
      </c>
      <c r="Z1134" t="n">
        <v>180</v>
      </c>
      <c r="AA1134" t="n">
        <v>0</v>
      </c>
      <c r="AB1134" t="inlineStr">
        <is>
          <t>225,00</t>
        </is>
      </c>
      <c r="AC1134" t="inlineStr">
        <is>
          <t>47,25</t>
        </is>
      </c>
      <c r="AD1134" t="inlineStr">
        <is>
          <t>11,70</t>
        </is>
      </c>
      <c r="AE1134" t="inlineStr">
        <is>
          <t>283,95</t>
        </is>
      </c>
      <c r="AF1134" t="n">
        <v>10</v>
      </c>
      <c r="AG1134" t="n">
        <v>0</v>
      </c>
      <c r="AH1134" t="inlineStr">
        <is>
          <t>#¿NOMBRE?</t>
        </is>
      </c>
      <c r="AI1134" t="inlineStr">
        <is>
          <t>4,5</t>
        </is>
      </c>
      <c r="AJ1134" t="b">
        <v>0</v>
      </c>
      <c r="AK1134" t="inlineStr">
        <is>
          <t>4,5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</row>
    <row r="1138">
      <c r="A1138" t="n">
        <v>255</v>
      </c>
      <c r="B1138" t="inlineStr">
        <is>
          <t>Economato Macabeo</t>
        </is>
      </c>
      <c r="C1138" t="inlineStr">
        <is>
          <t>Nuria</t>
        </is>
      </c>
      <c r="D1138" t="inlineStr">
        <is>
          <t>Ecomacabeo, S.L.</t>
        </is>
      </c>
      <c r="E1138" t="inlineStr">
        <is>
          <t>B 86631702</t>
        </is>
      </c>
      <c r="F1138" t="inlineStr">
        <is>
          <t>C/Capellanía 5. 28411 Moralzarzal. Madrid</t>
        </is>
      </c>
      <c r="G1138" t="n">
        <v>28411</v>
      </c>
      <c r="H1138" t="inlineStr">
        <is>
          <t>Moralzarzal. Madrid</t>
        </is>
      </c>
      <c r="I1138" t="n">
        <v>0</v>
      </c>
      <c r="J1138" t="inlineStr">
        <is>
          <t>C/Berrocal 4. 28440 Collado Villalba. Madrid</t>
        </is>
      </c>
      <c r="K1138" t="inlineStr">
        <is>
          <t>contabilidad@grupema.eu</t>
        </is>
      </c>
      <c r="L1138">
        <f>+34918519600</f>
        <v/>
      </c>
      <c r="M1138" t="n">
        <v>0</v>
      </c>
      <c r="N1138" t="n">
        <v>10</v>
      </c>
      <c r="O1138" t="n">
        <v>10</v>
      </c>
      <c r="P1138" t="n">
        <v>0</v>
      </c>
      <c r="Q1138" t="n">
        <v>0</v>
      </c>
      <c r="R1138" t="inlineStr">
        <is>
          <t>Implantación (20 +2)</t>
        </is>
      </c>
      <c r="S1138" t="inlineStr">
        <is>
          <t>1) promo 20+2 reposición bimensual</t>
        </is>
      </c>
      <c r="T1138" t="b">
        <v>1</v>
      </c>
      <c r="U1138" s="1" t="n">
        <v>44789.44101851852</v>
      </c>
      <c r="V1138" t="inlineStr">
        <is>
          <t>r4qxne14h3wcni9l6ta2hr4qxne8c544</t>
        </is>
      </c>
      <c r="W1138" t="inlineStr">
        <is>
          <t>https://docs.google.com/open?id=1ZjtBdgQZ4TeN2CDc4qBFha2-D5PAJ8z48R0J6KiRBYY</t>
        </is>
      </c>
      <c r="X1138" t="inlineStr">
        <is>
          <t>69,10</t>
        </is>
      </c>
      <c r="Y1138" t="inlineStr">
        <is>
          <t>69,1</t>
        </is>
      </c>
      <c r="Z1138" t="n">
        <v>0</v>
      </c>
      <c r="AA1138" t="n">
        <v>0</v>
      </c>
      <c r="AB1138" t="inlineStr">
        <is>
          <t>138,20</t>
        </is>
      </c>
      <c r="AC1138" t="inlineStr">
        <is>
          <t>29,02</t>
        </is>
      </c>
      <c r="AD1138" t="inlineStr">
        <is>
          <t>0,00</t>
        </is>
      </c>
      <c r="AE1138" t="inlineStr">
        <is>
          <t>167,22</t>
        </is>
      </c>
      <c r="AF1138" t="n">
        <v>10</v>
      </c>
      <c r="AG1138" t="n">
        <v>10</v>
      </c>
      <c r="AH1138" t="inlineStr">
        <is>
          <t>#¿NOMBRE?</t>
        </is>
      </c>
      <c r="AI1138" t="inlineStr">
        <is>
          <t>6,91</t>
        </is>
      </c>
      <c r="AJ1138" t="inlineStr">
        <is>
          <t>Reposición</t>
        </is>
      </c>
      <c r="AK1138" t="inlineStr">
        <is>
          <t>4,5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n">
        <v>256</v>
      </c>
      <c r="B1142" t="inlineStr">
        <is>
          <t>El Planeta Salud</t>
        </is>
      </c>
      <c r="C1142" t="inlineStr">
        <is>
          <t>Carlota Diez Castañon</t>
        </is>
      </c>
      <c r="D1142" t="inlineStr">
        <is>
          <t>Carlota Diez Castañon</t>
        </is>
      </c>
      <c r="E1142" t="inlineStr">
        <is>
          <t>71766298L</t>
        </is>
      </c>
      <c r="F1142" t="inlineStr">
        <is>
          <t>Plaza Alfonso X El Sabio, 5, bajo</t>
        </is>
      </c>
      <c r="G1142" t="n">
        <v>33630</v>
      </c>
      <c r="H1142" t="inlineStr">
        <is>
          <t>POLA DE LENA</t>
        </is>
      </c>
      <c r="I1142" t="n">
        <v>1</v>
      </c>
      <c r="J1142" t="n">
        <v>0</v>
      </c>
      <c r="K1142" t="inlineStr">
        <is>
          <t>elplanetasalud@gmail.com</t>
        </is>
      </c>
      <c r="L1142">
        <f>+34659301639</f>
        <v/>
      </c>
      <c r="M1142" t="n">
        <v>1</v>
      </c>
      <c r="N1142" t="n">
        <v>10</v>
      </c>
      <c r="O1142" t="n">
        <v>0</v>
      </c>
      <c r="P1142" t="n">
        <v>0</v>
      </c>
      <c r="Q1142" t="n">
        <v>10</v>
      </c>
      <c r="R1142" t="inlineStr">
        <is>
          <t>Implantación (20 +2)</t>
        </is>
      </c>
      <c r="S1142" t="inlineStr">
        <is>
          <t>1) Promo reposición 20+2   Gracias!!</t>
        </is>
      </c>
      <c r="T1142" t="b">
        <v>1</v>
      </c>
      <c r="U1142" s="1" t="n">
        <v>44789.47209490741</v>
      </c>
      <c r="V1142" t="inlineStr">
        <is>
          <t>ea58m73fk9hoqgmzdea58m73kws0oz7w</t>
        </is>
      </c>
      <c r="W1142" t="inlineStr">
        <is>
          <t>https://docs.google.com/open?id=1TRTmkxlIKT8UpRNCX-T1b99xreqD1k8AP3ynFU4lA3E</t>
        </is>
      </c>
      <c r="X1142" t="inlineStr">
        <is>
          <t>0,00</t>
        </is>
      </c>
      <c r="Y1142" t="inlineStr">
        <is>
          <t>69,1</t>
        </is>
      </c>
      <c r="Z1142" t="n">
        <v>0</v>
      </c>
      <c r="AA1142" t="n">
        <v>45</v>
      </c>
      <c r="AB1142" t="inlineStr">
        <is>
          <t>114,10</t>
        </is>
      </c>
      <c r="AC1142" t="inlineStr">
        <is>
          <t>23,96</t>
        </is>
      </c>
      <c r="AD1142" t="inlineStr">
        <is>
          <t>5,93</t>
        </is>
      </c>
      <c r="AE1142" t="inlineStr">
        <is>
          <t>143,99</t>
        </is>
      </c>
      <c r="AF1142" t="n">
        <v>0</v>
      </c>
      <c r="AG1142" t="n">
        <v>10</v>
      </c>
      <c r="AH1142" t="inlineStr">
        <is>
          <t>#¿NOMBRE?</t>
        </is>
      </c>
      <c r="AI1142" t="inlineStr">
        <is>
          <t>6,91</t>
        </is>
      </c>
      <c r="AJ1142" t="inlineStr">
        <is>
          <t>Reposición</t>
        </is>
      </c>
      <c r="AK1142" t="inlineStr">
        <is>
          <t>4,5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</row>
    <row r="1146">
      <c r="A1146" t="n">
        <v>257</v>
      </c>
      <c r="B1146" t="inlineStr">
        <is>
          <t>Sensat</t>
        </is>
      </c>
      <c r="C1146" t="inlineStr">
        <is>
          <t>Patricia Payá</t>
        </is>
      </c>
      <c r="D1146" t="inlineStr">
        <is>
          <t>Patricia Payá Piqueras</t>
        </is>
      </c>
      <c r="E1146" t="inlineStr">
        <is>
          <t>45633882-L</t>
        </is>
      </c>
      <c r="F1146" t="inlineStr">
        <is>
          <t>Calle Serreria, 34 bajo</t>
        </is>
      </c>
      <c r="G1146" t="n">
        <v>46011</v>
      </c>
      <c r="H1146" t="inlineStr">
        <is>
          <t>Valencia</t>
        </is>
      </c>
      <c r="I1146" t="n">
        <v>1</v>
      </c>
      <c r="J1146" t="inlineStr">
        <is>
          <t>ES19 2100 2909 3122 0003 9082</t>
        </is>
      </c>
      <c r="K1146" t="inlineStr">
        <is>
          <t>info@sensateco.com</t>
        </is>
      </c>
      <c r="L1146">
        <f>+34647667060</f>
        <v/>
      </c>
      <c r="M1146" t="n">
        <v>1</v>
      </c>
      <c r="N1146" t="n">
        <v>0</v>
      </c>
      <c r="O1146" t="n">
        <v>12</v>
      </c>
      <c r="P1146" t="n">
        <v>12</v>
      </c>
      <c r="Q1146" t="n">
        <v>0</v>
      </c>
      <c r="R1146" t="n">
        <v>0</v>
      </c>
      <c r="S1146" t="n">
        <v>0</v>
      </c>
      <c r="T1146" t="b">
        <v>0</v>
      </c>
      <c r="U1146" t="inlineStr">
        <is>
          <t>17/8/2022</t>
        </is>
      </c>
      <c r="V1146" t="inlineStr">
        <is>
          <t>vgq64gyq91kv0vgq64ob1hdugxo0vokh</t>
        </is>
      </c>
      <c r="W1146" t="inlineStr">
        <is>
          <t>https://docs.google.com/open?id=1lnFT6efVN-b5ScpcbJT3ju6dLau2e6aiaMpcxxXUjug</t>
        </is>
      </c>
      <c r="X1146" t="inlineStr">
        <is>
          <t>78,00</t>
        </is>
      </c>
      <c r="Y1146" t="n">
        <v>0</v>
      </c>
      <c r="Z1146" t="n">
        <v>78</v>
      </c>
      <c r="AA1146" t="n">
        <v>0</v>
      </c>
      <c r="AB1146" t="inlineStr">
        <is>
          <t>156,00</t>
        </is>
      </c>
      <c r="AC1146" t="inlineStr">
        <is>
          <t>32,76</t>
        </is>
      </c>
      <c r="AD1146" t="inlineStr">
        <is>
          <t>8,11</t>
        </is>
      </c>
      <c r="AE1146" t="inlineStr">
        <is>
          <t>196,87</t>
        </is>
      </c>
      <c r="AF1146" t="n">
        <v>12</v>
      </c>
      <c r="AG1146" t="n">
        <v>0</v>
      </c>
      <c r="AH1146" t="inlineStr">
        <is>
          <t>#¿NOMBRE?</t>
        </is>
      </c>
      <c r="AI1146" t="inlineStr">
        <is>
          <t>6,5</t>
        </is>
      </c>
      <c r="AJ1146" t="n">
        <v>0</v>
      </c>
      <c r="AK1146" t="inlineStr">
        <is>
          <t>4,5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</row>
    <row r="1150">
      <c r="A1150" t="n">
        <v>258</v>
      </c>
      <c r="B1150" t="inlineStr">
        <is>
          <t>Herbolario Navarro</t>
        </is>
      </c>
      <c r="C1150" t="inlineStr">
        <is>
          <t>Encargada de compras: Sonia</t>
        </is>
      </c>
      <c r="D1150" t="inlineStr">
        <is>
          <t>PEPE NAVARRO, SL</t>
        </is>
      </c>
      <c r="E1150" t="inlineStr">
        <is>
          <t>B-46432852</t>
        </is>
      </c>
      <c r="F1150" t="inlineStr">
        <is>
          <t>C/Partida de la Dama, 25</t>
        </is>
      </c>
      <c r="G1150" t="n">
        <v>46470</v>
      </c>
      <c r="H1150" t="inlineStr">
        <is>
          <t>Massanassa</t>
        </is>
      </c>
      <c r="I1150" t="n">
        <v>0</v>
      </c>
      <c r="J1150" t="inlineStr">
        <is>
          <t>ARZOBISPO MAYORAL, 20    46002 VALENCIA.</t>
        </is>
      </c>
      <c r="K1150" t="inlineStr">
        <is>
          <t>facturacion.logistica@herbolarionavarro.es</t>
        </is>
      </c>
      <c r="L1150">
        <f>+34664644917</f>
        <v/>
      </c>
      <c r="M1150" t="n">
        <v>0</v>
      </c>
      <c r="N1150" t="n">
        <v>60</v>
      </c>
      <c r="O1150" t="n">
        <v>0</v>
      </c>
      <c r="P1150" t="n">
        <v>0</v>
      </c>
      <c r="Q1150" t="n">
        <v>0</v>
      </c>
      <c r="R1150" t="inlineStr">
        <is>
          <t>Ninguna</t>
        </is>
      </c>
      <c r="S1150" t="inlineStr">
        <is>
          <t>SectorEco</t>
        </is>
      </c>
      <c r="T1150" t="b">
        <v>1</v>
      </c>
      <c r="U1150" t="inlineStr">
        <is>
          <t>17/8/2022</t>
        </is>
      </c>
      <c r="V1150" t="n">
        <v>44714</v>
      </c>
      <c r="W1150" t="inlineStr">
        <is>
          <t>https://docs.google.com/open?id=1-79zXLyj5WqvM21Jn2ButBR4L3nNxZ7FLN5Y70SVM9c</t>
        </is>
      </c>
      <c r="X1150" t="inlineStr">
        <is>
          <t>0,00</t>
        </is>
      </c>
      <c r="Y1150" t="inlineStr">
        <is>
          <t>325,8</t>
        </is>
      </c>
      <c r="Z1150" t="n">
        <v>0</v>
      </c>
      <c r="AA1150" t="n">
        <v>0</v>
      </c>
      <c r="AB1150" t="inlineStr">
        <is>
          <t>325,80</t>
        </is>
      </c>
      <c r="AC1150" t="inlineStr">
        <is>
          <t>68,42</t>
        </is>
      </c>
      <c r="AD1150" t="inlineStr">
        <is>
          <t>0,00</t>
        </is>
      </c>
      <c r="AE1150" t="inlineStr">
        <is>
          <t>394,22</t>
        </is>
      </c>
      <c r="AF1150" t="n">
        <v>0</v>
      </c>
      <c r="AG1150" t="n">
        <v>60</v>
      </c>
      <c r="AH1150" t="inlineStr">
        <is>
          <t>#¿NOMBRE?</t>
        </is>
      </c>
      <c r="AI1150" t="inlineStr">
        <is>
          <t>5,43</t>
        </is>
      </c>
      <c r="AJ1150" t="n">
        <v>44680</v>
      </c>
      <c r="AK1150" t="inlineStr">
        <is>
          <t>4,5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</row>
    <row r="1154">
      <c r="A1154" t="n">
        <v>259</v>
      </c>
      <c r="B1154" t="inlineStr">
        <is>
          <t>IDUN NATURE</t>
        </is>
      </c>
      <c r="C1154" t="inlineStr">
        <is>
          <t>TAMARA PRIETO</t>
        </is>
      </c>
      <c r="D1154" t="inlineStr">
        <is>
          <t>QUARK GLOBALSERVICES SL</t>
        </is>
      </c>
      <c r="E1154" t="inlineStr">
        <is>
          <t>B47633102</t>
        </is>
      </c>
      <c r="F1154" t="inlineStr">
        <is>
          <t>C/ DE LA CÁRCEL DE LA CORONA Nº 3</t>
        </is>
      </c>
      <c r="G1154" t="inlineStr">
        <is>
          <t>47005 Valladolid</t>
        </is>
      </c>
      <c r="H1154" t="inlineStr">
        <is>
          <t>Valladolid</t>
        </is>
      </c>
      <c r="I1154" t="n">
        <v>0</v>
      </c>
      <c r="J1154" t="inlineStr">
        <is>
          <t>C/ DE LA CÁRCEL DE LA CORONA Nº 3 LOCAL IDUN NATURE (ES06 1491 0001 2320 0927 0121 Triodos Bank)</t>
        </is>
      </c>
      <c r="K1154" t="inlineStr">
        <is>
          <t>TPRIETO@IDUN-NATURE.COM</t>
        </is>
      </c>
      <c r="L1154">
        <f>+34983840571</f>
        <v/>
      </c>
      <c r="M1154" t="n">
        <v>0</v>
      </c>
      <c r="N1154" t="n">
        <v>12</v>
      </c>
      <c r="O1154" t="n">
        <v>8</v>
      </c>
      <c r="P1154" t="n">
        <v>0</v>
      </c>
      <c r="Q1154" t="n">
        <v>0</v>
      </c>
      <c r="R1154" t="inlineStr">
        <is>
          <t>Implantación (20 +2)</t>
        </is>
      </c>
      <c r="S1154" t="inlineStr">
        <is>
          <t>la unidad de regalo en detergente la quiere de lavanda - GRACIAS</t>
        </is>
      </c>
      <c r="T1154" t="b">
        <v>1</v>
      </c>
      <c r="U1154" t="inlineStr">
        <is>
          <t>17/8/2022</t>
        </is>
      </c>
      <c r="V1154" t="inlineStr">
        <is>
          <t>tgopj7grmih8nq5qq6sttgopakbxt8aq</t>
        </is>
      </c>
      <c r="W1154" t="inlineStr">
        <is>
          <t>https://docs.google.com/open?id=1SxbZ1Kw719e3FdzTPCG27noprAqenDmyj-QxVlWwLZ8</t>
        </is>
      </c>
      <c r="X1154" t="inlineStr">
        <is>
          <t>55,28</t>
        </is>
      </c>
      <c r="Y1154" t="inlineStr">
        <is>
          <t>82,92</t>
        </is>
      </c>
      <c r="Z1154" t="n">
        <v>0</v>
      </c>
      <c r="AA1154" t="n">
        <v>0</v>
      </c>
      <c r="AB1154" t="inlineStr">
        <is>
          <t>138,20</t>
        </is>
      </c>
      <c r="AC1154" t="inlineStr">
        <is>
          <t>29,02</t>
        </is>
      </c>
      <c r="AD1154" t="inlineStr">
        <is>
          <t>0,00</t>
        </is>
      </c>
      <c r="AE1154" t="inlineStr">
        <is>
          <t>167,22</t>
        </is>
      </c>
      <c r="AF1154" t="n">
        <v>8</v>
      </c>
      <c r="AG1154" t="n">
        <v>12</v>
      </c>
      <c r="AH1154" t="inlineStr">
        <is>
          <t>#¿NOMBRE?</t>
        </is>
      </c>
      <c r="AI1154" t="inlineStr">
        <is>
          <t>6,91</t>
        </is>
      </c>
      <c r="AJ1154" t="inlineStr">
        <is>
          <t>Es un cliente con mucho potencial, solicita pago a 30 días por recibo, ¿es posible?, en tal caso por favor solicitarles el SEPA en el mail de bienvenida. GRACIAS</t>
        </is>
      </c>
      <c r="AK1154" t="inlineStr">
        <is>
          <t>4,5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</row>
    <row r="1158">
      <c r="A1158" t="n">
        <v>260</v>
      </c>
      <c r="B1158" t="inlineStr">
        <is>
          <t>Shopclient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inlineStr">
        <is>
          <t>0,00</t>
        </is>
      </c>
      <c r="Y1158" t="n">
        <v>0</v>
      </c>
      <c r="Z1158" t="n">
        <v>0</v>
      </c>
      <c r="AA1158" t="n">
        <v>0</v>
      </c>
      <c r="AB1158" t="inlineStr">
        <is>
          <t>0,00</t>
        </is>
      </c>
      <c r="AC1158" t="inlineStr">
        <is>
          <t>0,00</t>
        </is>
      </c>
      <c r="AD1158" t="inlineStr">
        <is>
          <t>0,00</t>
        </is>
      </c>
      <c r="AE1158" t="inlineStr">
        <is>
          <t>0,00</t>
        </is>
      </c>
      <c r="AF1158" t="n">
        <v>0</v>
      </c>
      <c r="AG1158" t="n">
        <v>0</v>
      </c>
      <c r="AH1158" t="inlineStr">
        <is>
          <t>#¿NOMBRE?</t>
        </is>
      </c>
      <c r="AI1158" t="inlineStr">
        <is>
          <t>6,5</t>
        </is>
      </c>
      <c r="AJ1158" t="n">
        <v>0</v>
      </c>
      <c r="AK1158" t="inlineStr">
        <is>
          <t>4,5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</row>
    <row r="1162">
      <c r="A1162" t="n">
        <v>261</v>
      </c>
      <c r="B1162" t="inlineStr">
        <is>
          <t>Shopclient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inlineStr">
        <is>
          <t>0,00</t>
        </is>
      </c>
      <c r="Y1162" t="n">
        <v>0</v>
      </c>
      <c r="Z1162" t="n">
        <v>0</v>
      </c>
      <c r="AA1162" t="n">
        <v>0</v>
      </c>
      <c r="AB1162" t="inlineStr">
        <is>
          <t>0,00</t>
        </is>
      </c>
      <c r="AC1162" t="inlineStr">
        <is>
          <t>0,00</t>
        </is>
      </c>
      <c r="AD1162" t="inlineStr">
        <is>
          <t>0,00</t>
        </is>
      </c>
      <c r="AE1162" t="inlineStr">
        <is>
          <t>0,00</t>
        </is>
      </c>
      <c r="AF1162" t="n">
        <v>0</v>
      </c>
      <c r="AG1162" t="n">
        <v>0</v>
      </c>
      <c r="AH1162" t="inlineStr">
        <is>
          <t>#¿NOMBRE?</t>
        </is>
      </c>
      <c r="AI1162" t="inlineStr">
        <is>
          <t>6,5</t>
        </is>
      </c>
      <c r="AJ1162" t="n">
        <v>0</v>
      </c>
      <c r="AK1162" t="inlineStr">
        <is>
          <t>4,5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</row>
    <row r="1166">
      <c r="A1166" t="n">
        <v>262</v>
      </c>
      <c r="B1166" t="inlineStr">
        <is>
          <t>Shopclient</t>
        </is>
      </c>
      <c r="C1166" t="inlineStr">
        <is>
          <t>Toni&amp;Mei</t>
        </is>
      </c>
      <c r="D1166" t="inlineStr">
        <is>
          <t>Toni&amp;Meri follow your dreams</t>
        </is>
      </c>
      <c r="E1166" t="inlineStr">
        <is>
          <t>L-714721_F</t>
        </is>
      </c>
      <c r="F1166" t="inlineStr">
        <is>
          <t>c/Aigueta, num 6</t>
        </is>
      </c>
      <c r="G1166" t="inlineStr">
        <is>
          <t>AD500</t>
        </is>
      </c>
      <c r="H1166" t="inlineStr">
        <is>
          <t>Andorra</t>
        </is>
      </c>
      <c r="I1166" t="n">
        <v>0</v>
      </c>
      <c r="J1166" t="inlineStr">
        <is>
          <t>C/Llinas Xalet Desig AD600 Juberri, Santa Julia</t>
        </is>
      </c>
      <c r="K1166" t="n">
        <v>0</v>
      </c>
      <c r="L1166" t="n">
        <v>0</v>
      </c>
      <c r="M1166" t="n">
        <v>0</v>
      </c>
      <c r="N1166" t="n">
        <v>6</v>
      </c>
      <c r="O1166" t="n">
        <v>6</v>
      </c>
      <c r="P1166" t="n">
        <v>6</v>
      </c>
      <c r="Q1166" t="n">
        <v>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inlineStr">
        <is>
          <t>32,10</t>
        </is>
      </c>
      <c r="Y1166" t="inlineStr">
        <is>
          <t>32,1</t>
        </is>
      </c>
      <c r="Z1166" t="inlineStr">
        <is>
          <t>32,1</t>
        </is>
      </c>
      <c r="AA1166" t="inlineStr">
        <is>
          <t>12,75</t>
        </is>
      </c>
      <c r="AB1166" t="inlineStr">
        <is>
          <t>109,05</t>
        </is>
      </c>
      <c r="AC1166" t="inlineStr">
        <is>
          <t>22,90</t>
        </is>
      </c>
      <c r="AD1166" t="inlineStr">
        <is>
          <t>0,00</t>
        </is>
      </c>
      <c r="AE1166" t="inlineStr">
        <is>
          <t>131,95</t>
        </is>
      </c>
      <c r="AF1166" t="n">
        <v>6</v>
      </c>
      <c r="AG1166" t="n">
        <v>6</v>
      </c>
      <c r="AH1166" t="inlineStr">
        <is>
          <t>#¿NOMBRE?</t>
        </is>
      </c>
      <c r="AI1166" t="inlineStr">
        <is>
          <t>5,35</t>
        </is>
      </c>
      <c r="AJ1166" t="n">
        <v>0</v>
      </c>
      <c r="AK1166" t="inlineStr">
        <is>
          <t>4,25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</row>
    <row r="1170">
      <c r="A1170" t="n">
        <v>263</v>
      </c>
      <c r="B1170" t="inlineStr">
        <is>
          <t>Factura Amazon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inlineStr">
        <is>
          <t>0,00</t>
        </is>
      </c>
      <c r="Y1170" t="n">
        <v>0</v>
      </c>
      <c r="Z1170" t="n">
        <v>0</v>
      </c>
      <c r="AA1170" t="n">
        <v>0</v>
      </c>
      <c r="AB1170" t="inlineStr">
        <is>
          <t>0,00</t>
        </is>
      </c>
      <c r="AC1170" t="inlineStr">
        <is>
          <t>0,00</t>
        </is>
      </c>
      <c r="AD1170" t="inlineStr">
        <is>
          <t>0,00</t>
        </is>
      </c>
      <c r="AE1170" t="inlineStr">
        <is>
          <t>0,00</t>
        </is>
      </c>
      <c r="AF1170" t="n">
        <v>0</v>
      </c>
      <c r="AG1170" t="n">
        <v>0</v>
      </c>
      <c r="AH1170" t="inlineStr">
        <is>
          <t>#¿NOMBRE?</t>
        </is>
      </c>
      <c r="AI1170" t="inlineStr">
        <is>
          <t>6,5</t>
        </is>
      </c>
      <c r="AJ1170" t="n">
        <v>0</v>
      </c>
      <c r="AK1170" t="inlineStr">
        <is>
          <t>4,5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</row>
    <row r="1174">
      <c r="A1174" t="n">
        <v>264</v>
      </c>
      <c r="B1174" t="inlineStr">
        <is>
          <t>DIETÉTICA ALTOARAGÓN</t>
        </is>
      </c>
      <c r="C1174" t="inlineStr">
        <is>
          <t>ESTELA</t>
        </is>
      </c>
      <c r="D1174" t="inlineStr">
        <is>
          <t>ESTELA CORPAS SANTOLARIA</t>
        </is>
      </c>
      <c r="E1174" t="inlineStr">
        <is>
          <t>18054363F</t>
        </is>
      </c>
      <c r="F1174" t="inlineStr">
        <is>
          <t>CALLE GIBRALTAR 19 BAJOS</t>
        </is>
      </c>
      <c r="G1174" t="n">
        <v>22006</v>
      </c>
      <c r="H1174" t="inlineStr">
        <is>
          <t>HUESCA</t>
        </is>
      </c>
      <c r="I1174" t="n">
        <v>1</v>
      </c>
      <c r="J1174" t="n">
        <v>0</v>
      </c>
      <c r="K1174" t="inlineStr">
        <is>
          <t>dieteticaaltoaragon@gmail.com</t>
        </is>
      </c>
      <c r="L1174">
        <f>+34627952618</f>
        <v/>
      </c>
      <c r="M1174" t="n">
        <v>1</v>
      </c>
      <c r="N1174" t="n">
        <v>8</v>
      </c>
      <c r="O1174" t="n">
        <v>0</v>
      </c>
      <c r="P1174" t="n">
        <v>7</v>
      </c>
      <c r="Q1174" t="n">
        <v>10</v>
      </c>
      <c r="R1174" t="n">
        <v>0</v>
      </c>
      <c r="S1174" t="n">
        <v>0</v>
      </c>
      <c r="T1174" t="b">
        <v>0</v>
      </c>
      <c r="U1174" t="inlineStr">
        <is>
          <t>29/8/2022</t>
        </is>
      </c>
      <c r="V1174" t="inlineStr">
        <is>
          <t>vudquvw2e8kraasvudqu17l7q20t8c0k</t>
        </is>
      </c>
      <c r="W1174" t="inlineStr">
        <is>
          <t>https://docs.google.com/open?id=1wJc3ih0Ql_NbCOg7olU7Y-oZR_RTHfmUgaNtNIDitLk</t>
        </is>
      </c>
      <c r="X1174" t="inlineStr">
        <is>
          <t>0,00</t>
        </is>
      </c>
      <c r="Y1174" t="n">
        <v>52</v>
      </c>
      <c r="Z1174" t="inlineStr">
        <is>
          <t>45,5</t>
        </is>
      </c>
      <c r="AA1174" t="n">
        <v>45</v>
      </c>
      <c r="AB1174" t="inlineStr">
        <is>
          <t>142,50</t>
        </is>
      </c>
      <c r="AC1174" t="inlineStr">
        <is>
          <t>29,93</t>
        </is>
      </c>
      <c r="AD1174" t="inlineStr">
        <is>
          <t>7,41</t>
        </is>
      </c>
      <c r="AE1174" t="inlineStr">
        <is>
          <t>179,84</t>
        </is>
      </c>
      <c r="AF1174" t="n">
        <v>0</v>
      </c>
      <c r="AG1174" t="n">
        <v>8</v>
      </c>
      <c r="AH1174" t="inlineStr">
        <is>
          <t>#¿NOMBRE?</t>
        </is>
      </c>
      <c r="AI1174" t="inlineStr">
        <is>
          <t>6,5</t>
        </is>
      </c>
      <c r="AJ1174" t="n">
        <v>0</v>
      </c>
      <c r="AK1174" t="inlineStr">
        <is>
          <t>4,5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</row>
    <row r="1178">
      <c r="A1178" t="n">
        <v>265</v>
      </c>
      <c r="B1178" t="inlineStr">
        <is>
          <t>Shopclient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inlineStr">
        <is>
          <t>0,00</t>
        </is>
      </c>
      <c r="Y1178" t="n">
        <v>0</v>
      </c>
      <c r="Z1178" t="n">
        <v>0</v>
      </c>
      <c r="AA1178" t="n">
        <v>0</v>
      </c>
      <c r="AB1178" t="inlineStr">
        <is>
          <t>0,00</t>
        </is>
      </c>
      <c r="AC1178" t="inlineStr">
        <is>
          <t>0,00</t>
        </is>
      </c>
      <c r="AD1178" t="inlineStr">
        <is>
          <t>0,00</t>
        </is>
      </c>
      <c r="AE1178" t="inlineStr">
        <is>
          <t>0,00</t>
        </is>
      </c>
      <c r="AF1178" t="n">
        <v>0</v>
      </c>
      <c r="AG1178" t="n">
        <v>0</v>
      </c>
      <c r="AH1178" t="inlineStr">
        <is>
          <t>#¿NOMBRE?</t>
        </is>
      </c>
      <c r="AI1178" t="inlineStr">
        <is>
          <t>6,5</t>
        </is>
      </c>
      <c r="AJ1178" t="n">
        <v>0</v>
      </c>
      <c r="AK1178" t="inlineStr">
        <is>
          <t>4,5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</row>
    <row r="1182">
      <c r="A1182" t="n">
        <v>266</v>
      </c>
      <c r="B1182" t="inlineStr">
        <is>
          <t>Shopclient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inlineStr">
        <is>
          <t>0,00</t>
        </is>
      </c>
      <c r="Y1182" t="n">
        <v>0</v>
      </c>
      <c r="Z1182" t="n">
        <v>0</v>
      </c>
      <c r="AA1182" t="n">
        <v>0</v>
      </c>
      <c r="AB1182" t="inlineStr">
        <is>
          <t>0,00</t>
        </is>
      </c>
      <c r="AC1182" t="inlineStr">
        <is>
          <t>0,00</t>
        </is>
      </c>
      <c r="AD1182" t="inlineStr">
        <is>
          <t>0,00</t>
        </is>
      </c>
      <c r="AE1182" t="inlineStr">
        <is>
          <t>0,00</t>
        </is>
      </c>
      <c r="AF1182" t="n">
        <v>0</v>
      </c>
      <c r="AG1182" t="n">
        <v>0</v>
      </c>
      <c r="AH1182" t="inlineStr">
        <is>
          <t>#¿NOMBRE?</t>
        </is>
      </c>
      <c r="AI1182" t="inlineStr">
        <is>
          <t>6,5</t>
        </is>
      </c>
      <c r="AJ1182" t="n">
        <v>0</v>
      </c>
      <c r="AK1182" t="inlineStr">
        <is>
          <t>4,5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</row>
    <row r="1186">
      <c r="A1186" t="n">
        <v>267</v>
      </c>
      <c r="B1186" t="inlineStr">
        <is>
          <t>Grano a Grano. Cero residuo</t>
        </is>
      </c>
      <c r="C1186" t="inlineStr">
        <is>
          <t>Laura Lugo Calero</t>
        </is>
      </c>
      <c r="D1186" t="inlineStr">
        <is>
          <t>Grano a Grano. Cero residuo</t>
        </is>
      </c>
      <c r="E1186" t="inlineStr">
        <is>
          <t>44323811M</t>
        </is>
      </c>
      <c r="F1186" t="inlineStr">
        <is>
          <t>c/Numancia 75 local</t>
        </is>
      </c>
      <c r="G1186" t="n">
        <v>35010</v>
      </c>
      <c r="H1186" t="inlineStr">
        <is>
          <t>Las Palmas de Gran Canaria</t>
        </is>
      </c>
      <c r="I1186" t="n">
        <v>1</v>
      </c>
      <c r="J1186" t="n">
        <v>0</v>
      </c>
      <c r="K1186" t="inlineStr">
        <is>
          <t>residuocero.project@gmail.com</t>
        </is>
      </c>
      <c r="L1186" t="n">
        <v>653064393</v>
      </c>
      <c r="M1186" t="n">
        <v>0</v>
      </c>
      <c r="N1186" t="n">
        <v>6</v>
      </c>
      <c r="O1186" t="n">
        <v>6</v>
      </c>
      <c r="P1186" t="n">
        <v>6</v>
      </c>
      <c r="Q1186" t="n">
        <v>6</v>
      </c>
      <c r="R1186" t="n">
        <v>0</v>
      </c>
      <c r="S1186" t="n">
        <v>0</v>
      </c>
      <c r="T1186" t="b">
        <v>0</v>
      </c>
      <c r="U1186" t="inlineStr">
        <is>
          <t>29/8/2022</t>
        </is>
      </c>
      <c r="V1186" t="inlineStr">
        <is>
          <t>3y60vjsjrfmgas6k8r3y60vjv95g6gi6</t>
        </is>
      </c>
      <c r="W1186" t="inlineStr">
        <is>
          <t>https://docs.google.com/open?id=1CkG3_B6x3EQ8RH5tcptXrcjAqZORaVNR_npRVEksHo4</t>
        </is>
      </c>
      <c r="X1186" t="inlineStr">
        <is>
          <t>39,00</t>
        </is>
      </c>
      <c r="Y1186" t="n">
        <v>39</v>
      </c>
      <c r="Z1186" t="n">
        <v>39</v>
      </c>
      <c r="AA1186" t="n">
        <v>27</v>
      </c>
      <c r="AB1186" t="inlineStr">
        <is>
          <t>144,00</t>
        </is>
      </c>
      <c r="AC1186" t="inlineStr">
        <is>
          <t>30,24</t>
        </is>
      </c>
      <c r="AD1186" t="inlineStr">
        <is>
          <t>0,00</t>
        </is>
      </c>
      <c r="AE1186" t="inlineStr">
        <is>
          <t>174,24</t>
        </is>
      </c>
      <c r="AF1186" t="n">
        <v>6</v>
      </c>
      <c r="AG1186" t="n">
        <v>6</v>
      </c>
      <c r="AH1186" t="inlineStr">
        <is>
          <t>#¿NOMBRE?</t>
        </is>
      </c>
      <c r="AI1186" t="inlineStr">
        <is>
          <t>6,5</t>
        </is>
      </c>
      <c r="AJ1186" t="n">
        <v>0</v>
      </c>
      <c r="AK1186" t="inlineStr">
        <is>
          <t>4,5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</row>
    <row r="1190">
      <c r="A1190" t="n">
        <v>268</v>
      </c>
      <c r="B1190" t="inlineStr">
        <is>
          <t>La Kombu Ecotienda</t>
        </is>
      </c>
      <c r="C1190" t="inlineStr">
        <is>
          <t>Teresa</t>
        </is>
      </c>
      <c r="D1190" t="inlineStr">
        <is>
          <t>La Kombu Ecotienda S.L.</t>
        </is>
      </c>
      <c r="E1190" t="inlineStr">
        <is>
          <t>B72391485</t>
        </is>
      </c>
      <c r="F1190" t="inlineStr">
        <is>
          <t>Calle Martin Alonso de Mesa, nº1</t>
        </is>
      </c>
      <c r="G1190" t="n">
        <v>11150</v>
      </c>
      <c r="H1190" t="inlineStr">
        <is>
          <t>Vejer de la Frontera</t>
        </is>
      </c>
      <c r="I1190" t="n">
        <v>1</v>
      </c>
      <c r="J1190" t="n">
        <v>0</v>
      </c>
      <c r="K1190" t="inlineStr">
        <is>
          <t>juana@kombucheria.com</t>
        </is>
      </c>
      <c r="L1190">
        <f>+34675053584</f>
        <v/>
      </c>
      <c r="M1190" t="n">
        <v>0</v>
      </c>
      <c r="N1190" t="n">
        <v>11</v>
      </c>
      <c r="O1190" t="n">
        <v>0</v>
      </c>
      <c r="P1190" t="n">
        <v>10</v>
      </c>
      <c r="Q1190" t="n">
        <v>5</v>
      </c>
      <c r="R1190" t="n">
        <v>0</v>
      </c>
      <c r="S1190" t="n">
        <v>0</v>
      </c>
      <c r="T1190" t="b">
        <v>0</v>
      </c>
      <c r="U1190" t="inlineStr">
        <is>
          <t>30/08/2022</t>
        </is>
      </c>
      <c r="V1190" t="inlineStr">
        <is>
          <t>cf121ra9jjoti8viswycf12eyq7021rx</t>
        </is>
      </c>
      <c r="W1190" t="inlineStr">
        <is>
          <t>https://docs.google.com/open?id=1movrJzEi6ghIGhE7lAt3oH9N3b_ztQOcVMiQdqZfHqc</t>
        </is>
      </c>
      <c r="X1190" t="inlineStr">
        <is>
          <t>0,00</t>
        </is>
      </c>
      <c r="Y1190" t="inlineStr">
        <is>
          <t>71,5</t>
        </is>
      </c>
      <c r="Z1190" t="n">
        <v>65</v>
      </c>
      <c r="AA1190" t="inlineStr">
        <is>
          <t>22,5</t>
        </is>
      </c>
      <c r="AB1190" t="inlineStr">
        <is>
          <t>159,00</t>
        </is>
      </c>
      <c r="AC1190" t="inlineStr">
        <is>
          <t>33,39</t>
        </is>
      </c>
      <c r="AD1190" t="inlineStr">
        <is>
          <t>0,00</t>
        </is>
      </c>
      <c r="AE1190" t="inlineStr">
        <is>
          <t>192,39</t>
        </is>
      </c>
      <c r="AF1190" t="n">
        <v>0</v>
      </c>
      <c r="AG1190" t="n">
        <v>11</v>
      </c>
      <c r="AH1190" t="inlineStr">
        <is>
          <t>#¿NOMBRE?</t>
        </is>
      </c>
      <c r="AI1190" t="inlineStr">
        <is>
          <t>6,5</t>
        </is>
      </c>
      <c r="AJ1190" t="n">
        <v>0</v>
      </c>
      <c r="AK1190" t="inlineStr">
        <is>
          <t>4,5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</row>
    <row r="1194">
      <c r="A1194" t="n">
        <v>269</v>
      </c>
      <c r="B1194" t="inlineStr">
        <is>
          <t>Factura Amazon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inlineStr">
        <is>
          <t>0,00</t>
        </is>
      </c>
      <c r="Y1194" t="n">
        <v>0</v>
      </c>
      <c r="Z1194" t="n">
        <v>0</v>
      </c>
      <c r="AA1194" t="n">
        <v>0</v>
      </c>
      <c r="AB1194" t="inlineStr">
        <is>
          <t>0,00</t>
        </is>
      </c>
      <c r="AC1194" t="inlineStr">
        <is>
          <t>0,00</t>
        </is>
      </c>
      <c r="AD1194" t="inlineStr">
        <is>
          <t>0,00</t>
        </is>
      </c>
      <c r="AE1194" t="inlineStr">
        <is>
          <t>0,00</t>
        </is>
      </c>
      <c r="AF1194" t="n">
        <v>0</v>
      </c>
      <c r="AG1194" t="n">
        <v>0</v>
      </c>
      <c r="AH1194" t="inlineStr">
        <is>
          <t>#¿NOMBRE?</t>
        </is>
      </c>
      <c r="AI1194" t="inlineStr">
        <is>
          <t>6,5</t>
        </is>
      </c>
      <c r="AJ1194" t="n">
        <v>0</v>
      </c>
      <c r="AK1194" t="inlineStr">
        <is>
          <t>4,5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</row>
    <row r="1198">
      <c r="A1198" t="n">
        <v>270</v>
      </c>
      <c r="B1198" t="inlineStr">
        <is>
          <t>Mind The Trash Consulting Lda</t>
        </is>
      </c>
      <c r="C1198" t="inlineStr">
        <is>
          <t>Geral</t>
        </is>
      </c>
      <c r="D1198" t="inlineStr">
        <is>
          <t>Mind The Trash Consulting Lda</t>
        </is>
      </c>
      <c r="E1198" t="n">
        <v>514487178</v>
      </c>
      <c r="F1198" t="inlineStr">
        <is>
          <t>Rua de São Paulo nº254 1ºandar, 1200-430 Lisboa</t>
        </is>
      </c>
      <c r="G1198" t="n">
        <v>0</v>
      </c>
      <c r="H1198" t="n">
        <v>0</v>
      </c>
      <c r="I1198" t="n">
        <v>1</v>
      </c>
      <c r="J1198" t="n">
        <v>0</v>
      </c>
      <c r="K1198" t="inlineStr">
        <is>
          <t>geral@mindthetrash.pt</t>
        </is>
      </c>
      <c r="L1198" t="n">
        <v>351919326196</v>
      </c>
      <c r="M1198" t="n">
        <v>0</v>
      </c>
      <c r="N1198" t="n">
        <v>100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s="1" t="n">
        <v>44570</v>
      </c>
      <c r="V1198" t="n">
        <v>0</v>
      </c>
      <c r="W1198" t="inlineStr">
        <is>
          <t>https://docs.google.com/open?id=1RdUt0gppXI_iXfxUHI-Nbgw5Qo1xuZD76aKJCjRMKtE</t>
        </is>
      </c>
      <c r="X1198" t="inlineStr">
        <is>
          <t>256,50</t>
        </is>
      </c>
      <c r="Y1198" t="n">
        <v>513</v>
      </c>
      <c r="Z1198" t="n">
        <v>0</v>
      </c>
      <c r="AA1198" t="n">
        <v>0</v>
      </c>
      <c r="AB1198" t="inlineStr">
        <is>
          <t>769,50</t>
        </is>
      </c>
      <c r="AC1198" t="inlineStr">
        <is>
          <t>161,60</t>
        </is>
      </c>
      <c r="AD1198" t="inlineStr">
        <is>
          <t>0,00</t>
        </is>
      </c>
      <c r="AE1198" t="inlineStr">
        <is>
          <t>931,10</t>
        </is>
      </c>
      <c r="AF1198" t="n">
        <v>50</v>
      </c>
      <c r="AG1198" t="n">
        <v>100</v>
      </c>
      <c r="AH1198" t="inlineStr">
        <is>
          <t>#¿NOMBRE?</t>
        </is>
      </c>
      <c r="AI1198" t="inlineStr">
        <is>
          <t>5,13</t>
        </is>
      </c>
      <c r="AJ1198" t="n">
        <v>0</v>
      </c>
      <c r="AK1198" t="inlineStr">
        <is>
          <t>4,5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</row>
    <row r="1202">
      <c r="A1202" t="n">
        <v>271</v>
      </c>
      <c r="B1202" t="inlineStr">
        <is>
          <t>Marcris</t>
        </is>
      </c>
      <c r="C1202" t="inlineStr">
        <is>
          <t>Marino</t>
        </is>
      </c>
      <c r="D1202" t="inlineStr">
        <is>
          <t>Sánchez García Cristina 00280286L S.L.N.E</t>
        </is>
      </c>
      <c r="E1202" t="inlineStr">
        <is>
          <t>B35770528</t>
        </is>
      </c>
      <c r="F1202" t="inlineStr">
        <is>
          <t>Calle Aigües, 11</t>
        </is>
      </c>
      <c r="G1202" t="n">
        <v>8391</v>
      </c>
      <c r="H1202" t="inlineStr">
        <is>
          <t>Tiana</t>
        </is>
      </c>
      <c r="I1202" t="n">
        <v>1</v>
      </c>
      <c r="J1202" t="n">
        <v>0</v>
      </c>
      <c r="K1202" t="inlineStr">
        <is>
          <t>info@marcris.net</t>
        </is>
      </c>
      <c r="L1202">
        <f>+34678868735</f>
        <v/>
      </c>
      <c r="M1202" t="n">
        <v>0</v>
      </c>
      <c r="N1202" t="n">
        <v>240</v>
      </c>
      <c r="O1202" t="n">
        <v>126</v>
      </c>
      <c r="P1202" t="n">
        <v>240</v>
      </c>
      <c r="Q1202" t="n">
        <v>70</v>
      </c>
      <c r="R1202" t="n">
        <v>0</v>
      </c>
      <c r="S1202" t="n">
        <v>0</v>
      </c>
      <c r="T1202" t="b">
        <v>0</v>
      </c>
      <c r="U1202" s="1" t="n">
        <v>44599</v>
      </c>
      <c r="V1202" t="inlineStr">
        <is>
          <t>ram8qy7gofmm5sc43lnxqiram8r11wqj</t>
        </is>
      </c>
      <c r="W1202" t="inlineStr">
        <is>
          <t>https://docs.google.com/open?id=1qXjhQDSjyZ7oXNSjSYqyI7HGQ3Z-f0U0uzGGedpX2tY</t>
        </is>
      </c>
      <c r="X1202" t="inlineStr">
        <is>
          <t>548,10</t>
        </is>
      </c>
      <c r="Y1202" t="n">
        <v>1044</v>
      </c>
      <c r="Z1202" t="n">
        <v>1044</v>
      </c>
      <c r="AA1202" t="n">
        <v>231</v>
      </c>
      <c r="AB1202" t="inlineStr">
        <is>
          <t>2.867,10</t>
        </is>
      </c>
      <c r="AC1202" t="inlineStr">
        <is>
          <t>602,09</t>
        </is>
      </c>
      <c r="AD1202" t="inlineStr">
        <is>
          <t>0,00</t>
        </is>
      </c>
      <c r="AE1202" t="inlineStr">
        <is>
          <t>3469,19</t>
        </is>
      </c>
      <c r="AF1202" t="n">
        <v>126</v>
      </c>
      <c r="AG1202" t="n">
        <v>240</v>
      </c>
      <c r="AH1202" t="inlineStr">
        <is>
          <t>#¿NOMBRE?</t>
        </is>
      </c>
      <c r="AI1202" t="inlineStr">
        <is>
          <t>4,35</t>
        </is>
      </c>
      <c r="AJ1202" t="inlineStr">
        <is>
          <t>SEPA: 60 dias // IBAN: ES03 2100 0877 8502 0021 6962</t>
        </is>
      </c>
      <c r="AK1202" t="inlineStr">
        <is>
          <t>3,3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</row>
    <row r="1206">
      <c r="A1206" t="n">
        <v>272</v>
      </c>
      <c r="B1206" t="inlineStr">
        <is>
          <t>Shopclient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inlineStr">
        <is>
          <t>0,00</t>
        </is>
      </c>
      <c r="Y1206" t="n">
        <v>0</v>
      </c>
      <c r="Z1206" t="n">
        <v>0</v>
      </c>
      <c r="AA1206" t="n">
        <v>0</v>
      </c>
      <c r="AB1206" t="inlineStr">
        <is>
          <t>0,00</t>
        </is>
      </c>
      <c r="AC1206" t="inlineStr">
        <is>
          <t>0,00</t>
        </is>
      </c>
      <c r="AD1206" t="inlineStr">
        <is>
          <t>0,00</t>
        </is>
      </c>
      <c r="AE1206" t="inlineStr">
        <is>
          <t>0,00</t>
        </is>
      </c>
      <c r="AF1206" t="n">
        <v>0</v>
      </c>
      <c r="AG1206" t="n">
        <v>0</v>
      </c>
      <c r="AH1206" t="inlineStr">
        <is>
          <t>#¿NOMBRE?</t>
        </is>
      </c>
      <c r="AI1206" t="inlineStr">
        <is>
          <t>6,5</t>
        </is>
      </c>
      <c r="AJ1206" t="n">
        <v>0</v>
      </c>
      <c r="AK1206" t="inlineStr">
        <is>
          <t>4,5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</row>
    <row r="1210">
      <c r="A1210" t="n">
        <v>273</v>
      </c>
      <c r="B1210" t="inlineStr">
        <is>
          <t>Shopclient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inlineStr">
        <is>
          <t>0,00</t>
        </is>
      </c>
      <c r="Y1210" t="n">
        <v>0</v>
      </c>
      <c r="Z1210" t="n">
        <v>0</v>
      </c>
      <c r="AA1210" t="n">
        <v>0</v>
      </c>
      <c r="AB1210" t="inlineStr">
        <is>
          <t>0,00</t>
        </is>
      </c>
      <c r="AC1210" t="inlineStr">
        <is>
          <t>0,00</t>
        </is>
      </c>
      <c r="AD1210" t="inlineStr">
        <is>
          <t>0,00</t>
        </is>
      </c>
      <c r="AE1210" t="inlineStr">
        <is>
          <t>0,00</t>
        </is>
      </c>
      <c r="AF1210" t="n">
        <v>0</v>
      </c>
      <c r="AG1210" t="n">
        <v>0</v>
      </c>
      <c r="AH1210" t="inlineStr">
        <is>
          <t>#¿NOMBRE?</t>
        </is>
      </c>
      <c r="AI1210" t="inlineStr">
        <is>
          <t>6,5</t>
        </is>
      </c>
      <c r="AJ1210" t="n">
        <v>0</v>
      </c>
      <c r="AK1210" t="inlineStr">
        <is>
          <t>4,5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</row>
    <row r="1214">
      <c r="A1214" t="n">
        <v>274</v>
      </c>
      <c r="B1214" t="inlineStr">
        <is>
          <t>Shopclient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inlineStr">
        <is>
          <t>0,00</t>
        </is>
      </c>
      <c r="Y1214" t="n">
        <v>0</v>
      </c>
      <c r="Z1214" t="n">
        <v>0</v>
      </c>
      <c r="AA1214" t="n">
        <v>0</v>
      </c>
      <c r="AB1214" t="inlineStr">
        <is>
          <t>0,00</t>
        </is>
      </c>
      <c r="AC1214" t="inlineStr">
        <is>
          <t>0,00</t>
        </is>
      </c>
      <c r="AD1214" t="inlineStr">
        <is>
          <t>0,00</t>
        </is>
      </c>
      <c r="AE1214" t="inlineStr">
        <is>
          <t>0,00</t>
        </is>
      </c>
      <c r="AF1214" t="n">
        <v>0</v>
      </c>
      <c r="AG1214" t="n">
        <v>0</v>
      </c>
      <c r="AH1214" t="inlineStr">
        <is>
          <t>#¿NOMBRE?</t>
        </is>
      </c>
      <c r="AI1214" t="inlineStr">
        <is>
          <t>6,5</t>
        </is>
      </c>
      <c r="AJ1214" t="n">
        <v>0</v>
      </c>
      <c r="AK1214" t="inlineStr">
        <is>
          <t>4,5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</row>
    <row r="1218">
      <c r="A1218" t="n">
        <v>275</v>
      </c>
      <c r="B1218" t="inlineStr">
        <is>
          <t>Shopclient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inlineStr">
        <is>
          <t>0,00</t>
        </is>
      </c>
      <c r="Y1218" t="n">
        <v>0</v>
      </c>
      <c r="Z1218" t="n">
        <v>0</v>
      </c>
      <c r="AA1218" t="n">
        <v>0</v>
      </c>
      <c r="AB1218" t="inlineStr">
        <is>
          <t>0,00</t>
        </is>
      </c>
      <c r="AC1218" t="inlineStr">
        <is>
          <t>0,00</t>
        </is>
      </c>
      <c r="AD1218" t="inlineStr">
        <is>
          <t>0,00</t>
        </is>
      </c>
      <c r="AE1218" t="inlineStr">
        <is>
          <t>0,00</t>
        </is>
      </c>
      <c r="AF1218" t="n">
        <v>0</v>
      </c>
      <c r="AG1218" t="n">
        <v>0</v>
      </c>
      <c r="AH1218" t="inlineStr">
        <is>
          <t>#¿NOMBRE?</t>
        </is>
      </c>
      <c r="AI1218" t="inlineStr">
        <is>
          <t>6,5</t>
        </is>
      </c>
      <c r="AJ1218" t="n">
        <v>0</v>
      </c>
      <c r="AK1218" t="inlineStr">
        <is>
          <t>4,5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</row>
    <row r="1222">
      <c r="A1222" t="n">
        <v>276</v>
      </c>
      <c r="B1222" t="inlineStr">
        <is>
          <t>Shopclient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inlineStr">
        <is>
          <t>0,00</t>
        </is>
      </c>
      <c r="Y1222" t="n">
        <v>0</v>
      </c>
      <c r="Z1222" t="n">
        <v>0</v>
      </c>
      <c r="AA1222" t="n">
        <v>0</v>
      </c>
      <c r="AB1222" t="inlineStr">
        <is>
          <t>0,00</t>
        </is>
      </c>
      <c r="AC1222" t="inlineStr">
        <is>
          <t>0,00</t>
        </is>
      </c>
      <c r="AD1222" t="inlineStr">
        <is>
          <t>0,00</t>
        </is>
      </c>
      <c r="AE1222" t="inlineStr">
        <is>
          <t>0,00</t>
        </is>
      </c>
      <c r="AF1222" t="n">
        <v>0</v>
      </c>
      <c r="AG1222" t="n">
        <v>0</v>
      </c>
      <c r="AH1222" t="inlineStr">
        <is>
          <t>#¿NOMBRE?</t>
        </is>
      </c>
      <c r="AI1222" t="inlineStr">
        <is>
          <t>6,5</t>
        </is>
      </c>
      <c r="AJ1222" t="n">
        <v>0</v>
      </c>
      <c r="AK1222" t="inlineStr">
        <is>
          <t>4,5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</row>
    <row r="1226">
      <c r="A1226" t="n">
        <v>277</v>
      </c>
      <c r="B1226" t="inlineStr">
        <is>
          <t>Shopclient</t>
        </is>
      </c>
      <c r="W1226" t="n">
        <v>1</v>
      </c>
      <c r="X1226" t="inlineStr">
        <is>
          <t>0,00</t>
        </is>
      </c>
      <c r="Y1226" t="n">
        <v>0</v>
      </c>
      <c r="Z1226" t="n">
        <v>0</v>
      </c>
      <c r="AA1226" t="n">
        <v>0</v>
      </c>
      <c r="AB1226" t="n">
        <v>0</v>
      </c>
      <c r="AC1226" t="inlineStr">
        <is>
          <t>0,00</t>
        </is>
      </c>
      <c r="AD1226" t="inlineStr">
        <is>
          <t>0,00</t>
        </is>
      </c>
      <c r="AE1226" t="inlineStr">
        <is>
          <t>0,00</t>
        </is>
      </c>
      <c r="AI1226" t="inlineStr">
        <is>
          <t>6,5</t>
        </is>
      </c>
      <c r="AK1226" t="inlineStr">
        <is>
          <t>4,5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</row>
    <row r="1230">
      <c r="A1230" t="n">
        <v>278</v>
      </c>
      <c r="B1230" t="inlineStr">
        <is>
          <t>Shopclient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inlineStr">
        <is>
          <t>0,00</t>
        </is>
      </c>
      <c r="Y1230" t="n">
        <v>0</v>
      </c>
      <c r="Z1230" t="n">
        <v>0</v>
      </c>
      <c r="AA1230" t="n">
        <v>0</v>
      </c>
      <c r="AB1230" t="inlineStr">
        <is>
          <t>0,00</t>
        </is>
      </c>
      <c r="AC1230" t="inlineStr">
        <is>
          <t>0,00</t>
        </is>
      </c>
      <c r="AD1230" t="inlineStr">
        <is>
          <t>0,00</t>
        </is>
      </c>
      <c r="AE1230" t="inlineStr">
        <is>
          <t>0,00</t>
        </is>
      </c>
      <c r="AF1230" t="n">
        <v>0</v>
      </c>
      <c r="AG1230" t="n">
        <v>0</v>
      </c>
      <c r="AH1230" t="inlineStr">
        <is>
          <t>#¿NOMBRE?</t>
        </is>
      </c>
      <c r="AI1230" t="inlineStr">
        <is>
          <t>6,5</t>
        </is>
      </c>
      <c r="AJ1230" t="n">
        <v>0</v>
      </c>
      <c r="AK1230" t="inlineStr">
        <is>
          <t>4,5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</row>
    <row r="1234">
      <c r="A1234" t="n">
        <v>279</v>
      </c>
      <c r="B1234" t="inlineStr">
        <is>
          <t>ACTIVA'T ECO</t>
        </is>
      </c>
      <c r="C1234" t="inlineStr">
        <is>
          <t>NÚRIA BERGÉ PEIRÓ</t>
        </is>
      </c>
      <c r="D1234" t="inlineStr">
        <is>
          <t>Nuria Luisa Bergé Peiró</t>
        </is>
      </c>
      <c r="E1234" t="inlineStr">
        <is>
          <t>35029810M</t>
        </is>
      </c>
      <c r="F1234" t="inlineStr">
        <is>
          <t>Taquígraf Garriga, 19 L-4</t>
        </is>
      </c>
      <c r="G1234" t="n">
        <v>8292</v>
      </c>
      <c r="H1234" t="inlineStr">
        <is>
          <t>ESPARREGUERA</t>
        </is>
      </c>
      <c r="I1234" t="n">
        <v>1</v>
      </c>
      <c r="J1234" t="n">
        <v>0</v>
      </c>
      <c r="K1234" t="inlineStr">
        <is>
          <t>activateco.esparreguera@gmail.com</t>
        </is>
      </c>
      <c r="L1234">
        <f>+34610309050</f>
        <v/>
      </c>
      <c r="M1234" t="n">
        <v>1</v>
      </c>
      <c r="N1234" t="n">
        <v>10</v>
      </c>
      <c r="O1234" t="n">
        <v>0</v>
      </c>
      <c r="P1234" t="n">
        <v>10</v>
      </c>
      <c r="Q1234" t="n">
        <v>0</v>
      </c>
      <c r="R1234" t="n">
        <v>0</v>
      </c>
      <c r="S1234" t="n">
        <v>0</v>
      </c>
      <c r="T1234" t="b">
        <v>0</v>
      </c>
      <c r="U1234" s="1" t="n">
        <v>44721</v>
      </c>
      <c r="V1234" t="inlineStr">
        <is>
          <t>5mmuc07rwub1dcby5mmuc9n9z9w41fbi</t>
        </is>
      </c>
      <c r="W1234" t="inlineStr">
        <is>
          <t>https://docs.google.com/open?id=1IoK6flWK_GDJjCPYxSfSUQ9840LEzmKMrY35CBLsRAE</t>
        </is>
      </c>
      <c r="X1234" t="inlineStr">
        <is>
          <t>0,00</t>
        </is>
      </c>
      <c r="Y1234" t="n">
        <v>65</v>
      </c>
      <c r="Z1234" t="n">
        <v>65</v>
      </c>
      <c r="AA1234" t="n">
        <v>0</v>
      </c>
      <c r="AB1234" t="inlineStr">
        <is>
          <t>130,00</t>
        </is>
      </c>
      <c r="AC1234" t="inlineStr">
        <is>
          <t>27,30</t>
        </is>
      </c>
      <c r="AD1234" t="inlineStr">
        <is>
          <t>6,76</t>
        </is>
      </c>
      <c r="AE1234" t="inlineStr">
        <is>
          <t>164,06</t>
        </is>
      </c>
      <c r="AF1234" t="n">
        <v>0</v>
      </c>
      <c r="AG1234" t="n">
        <v>10</v>
      </c>
      <c r="AH1234" t="inlineStr">
        <is>
          <t>#¿NOMBRE?</t>
        </is>
      </c>
      <c r="AI1234" t="inlineStr">
        <is>
          <t>6,5</t>
        </is>
      </c>
      <c r="AJ1234" t="n">
        <v>0</v>
      </c>
      <c r="AK1234" t="inlineStr">
        <is>
          <t>4,5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</row>
    <row r="1238">
      <c r="A1238" t="n">
        <v>280</v>
      </c>
      <c r="B1238" t="inlineStr">
        <is>
          <t>Belly&amp;Baby</t>
        </is>
      </c>
      <c r="C1238" t="inlineStr">
        <is>
          <t>Ana Royo</t>
        </is>
      </c>
      <c r="D1238" t="inlineStr">
        <is>
          <t>Ignacio Díaz Arnau</t>
        </is>
      </c>
      <c r="E1238" t="inlineStr">
        <is>
          <t>ES73394350Q</t>
        </is>
      </c>
      <c r="F1238" t="inlineStr">
        <is>
          <t>Calle las moreras 5</t>
        </is>
      </c>
      <c r="G1238" t="n">
        <v>12500</v>
      </c>
      <c r="H1238" t="inlineStr">
        <is>
          <t>Vinaròs</t>
        </is>
      </c>
      <c r="I1238" t="n">
        <v>1</v>
      </c>
      <c r="J1238" t="n">
        <v>0</v>
      </c>
      <c r="K1238" t="inlineStr">
        <is>
          <t>Hola@bellybaby.es</t>
        </is>
      </c>
      <c r="L1238">
        <f>+34641743749</f>
        <v/>
      </c>
      <c r="M1238" t="n">
        <v>1</v>
      </c>
      <c r="N1238" t="n">
        <v>8</v>
      </c>
      <c r="O1238" t="n">
        <v>10</v>
      </c>
      <c r="P1238" t="n">
        <v>10</v>
      </c>
      <c r="Q1238" t="n">
        <v>8</v>
      </c>
      <c r="R1238" t="n">
        <v>0</v>
      </c>
      <c r="S1238" t="n">
        <v>0</v>
      </c>
      <c r="T1238" t="b">
        <v>0</v>
      </c>
      <c r="U1238" s="1" t="n">
        <v>44721</v>
      </c>
      <c r="V1238" t="inlineStr">
        <is>
          <t>g23gc1h7beimu2rssg23gc1fyyfk1may</t>
        </is>
      </c>
      <c r="W1238" t="inlineStr">
        <is>
          <t>https://docs.google.com/open?id=1lWDuQYS3V1RmNg-mwDbOmEJulFXkjZQqDT1dF37VRWg</t>
        </is>
      </c>
      <c r="X1238" t="inlineStr">
        <is>
          <t>65,00</t>
        </is>
      </c>
      <c r="Y1238" t="n">
        <v>52</v>
      </c>
      <c r="Z1238" t="n">
        <v>65</v>
      </c>
      <c r="AA1238" t="n">
        <v>36</v>
      </c>
      <c r="AB1238" t="inlineStr">
        <is>
          <t>218,00</t>
        </is>
      </c>
      <c r="AC1238" t="inlineStr">
        <is>
          <t>45,78</t>
        </is>
      </c>
      <c r="AD1238" t="inlineStr">
        <is>
          <t>11,34</t>
        </is>
      </c>
      <c r="AE1238" t="inlineStr">
        <is>
          <t>275,12</t>
        </is>
      </c>
      <c r="AF1238" t="n">
        <v>10</v>
      </c>
      <c r="AG1238" t="n">
        <v>8</v>
      </c>
      <c r="AH1238" t="inlineStr">
        <is>
          <t>#¿NOMBRE?</t>
        </is>
      </c>
      <c r="AI1238" t="inlineStr">
        <is>
          <t>6,5</t>
        </is>
      </c>
      <c r="AJ1238" t="n">
        <v>0</v>
      </c>
      <c r="AK1238" t="inlineStr">
        <is>
          <t>4,5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</row>
    <row r="1242">
      <c r="A1242" t="n">
        <v>281</v>
      </c>
      <c r="B1242" t="inlineStr">
        <is>
          <t>Factura rectificativa Flor de Loto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inlineStr">
        <is>
          <t>0,00</t>
        </is>
      </c>
      <c r="Y1242" t="n">
        <v>0</v>
      </c>
      <c r="Z1242" t="n">
        <v>0</v>
      </c>
      <c r="AA1242" t="n">
        <v>0</v>
      </c>
      <c r="AB1242" t="inlineStr">
        <is>
          <t>0,00</t>
        </is>
      </c>
      <c r="AC1242" t="inlineStr">
        <is>
          <t>0,00</t>
        </is>
      </c>
      <c r="AD1242" t="inlineStr">
        <is>
          <t>0,00</t>
        </is>
      </c>
      <c r="AE1242" t="inlineStr">
        <is>
          <t>0,00</t>
        </is>
      </c>
      <c r="AF1242" t="n">
        <v>0</v>
      </c>
      <c r="AG1242" t="n">
        <v>0</v>
      </c>
      <c r="AH1242" t="inlineStr">
        <is>
          <t>#¿NOMBRE?</t>
        </is>
      </c>
      <c r="AI1242" t="inlineStr">
        <is>
          <t>6,5</t>
        </is>
      </c>
      <c r="AJ1242" t="n">
        <v>0</v>
      </c>
      <c r="AK1242" t="inlineStr">
        <is>
          <t>4,5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</row>
    <row r="1246">
      <c r="A1246" t="n">
        <v>282</v>
      </c>
      <c r="B1246" t="inlineStr">
        <is>
          <t>Factura Flor de Loto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inlineStr">
        <is>
          <t>0,00</t>
        </is>
      </c>
      <c r="Y1246" t="n">
        <v>0</v>
      </c>
      <c r="Z1246" t="n">
        <v>0</v>
      </c>
      <c r="AA1246" t="n">
        <v>0</v>
      </c>
      <c r="AB1246" t="inlineStr">
        <is>
          <t>0,00</t>
        </is>
      </c>
      <c r="AC1246" t="inlineStr">
        <is>
          <t>0,00</t>
        </is>
      </c>
      <c r="AD1246" t="inlineStr">
        <is>
          <t>0,00</t>
        </is>
      </c>
      <c r="AE1246" t="inlineStr">
        <is>
          <t>0,00</t>
        </is>
      </c>
      <c r="AF1246" t="n">
        <v>0</v>
      </c>
      <c r="AG1246" t="n">
        <v>0</v>
      </c>
      <c r="AH1246" t="inlineStr">
        <is>
          <t>#¿NOMBRE?</t>
        </is>
      </c>
      <c r="AI1246" t="inlineStr">
        <is>
          <t>6,5</t>
        </is>
      </c>
      <c r="AJ1246" t="n">
        <v>0</v>
      </c>
      <c r="AK1246" t="inlineStr">
        <is>
          <t>4,5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</row>
    <row r="1250">
      <c r="A1250" t="n">
        <v>283</v>
      </c>
      <c r="B1250" t="inlineStr">
        <is>
          <t>SaBó SaBó</t>
        </is>
      </c>
      <c r="C1250" t="inlineStr">
        <is>
          <t>Roser Castells</t>
        </is>
      </c>
      <c r="D1250" t="inlineStr">
        <is>
          <t>SaBó SaBó, CB</t>
        </is>
      </c>
      <c r="E1250" t="inlineStr">
        <is>
          <t>E67607952</t>
        </is>
      </c>
      <c r="F1250" t="inlineStr">
        <is>
          <t>c. Castillejos, 275, local</t>
        </is>
      </c>
      <c r="G1250" t="inlineStr">
        <is>
          <t>08025 Barcelona</t>
        </is>
      </c>
      <c r="H1250" t="inlineStr">
        <is>
          <t>Barcelona</t>
        </is>
      </c>
      <c r="I1250" t="n">
        <v>0</v>
      </c>
      <c r="J1250" t="inlineStr">
        <is>
          <t>c. Nàpols, 343, 6-C, 08025 Barcelona</t>
        </is>
      </c>
      <c r="K1250" t="inlineStr">
        <is>
          <t>ecologiaagranel@gmail.com</t>
        </is>
      </c>
      <c r="L1250">
        <f>+34693007074</f>
        <v/>
      </c>
      <c r="M1250" t="n">
        <v>1</v>
      </c>
      <c r="N1250" t="n">
        <v>9</v>
      </c>
      <c r="O1250" t="n">
        <v>7</v>
      </c>
      <c r="P1250" t="n">
        <v>3</v>
      </c>
      <c r="Q1250" t="n">
        <v>6</v>
      </c>
      <c r="R1250" t="n">
        <v>0</v>
      </c>
      <c r="S1250" t="n">
        <v>0</v>
      </c>
      <c r="T1250" t="b">
        <v>0</v>
      </c>
      <c r="U1250" s="1" t="n">
        <v>45452</v>
      </c>
      <c r="V1250" t="n">
        <v>0</v>
      </c>
      <c r="W1250" t="inlineStr">
        <is>
          <t>https://docs.google.com/open?id=1KLPkI0CPn2RUmlfHjFuv5jLEzZK8oLeObj2SH3w3xmQ</t>
        </is>
      </c>
      <c r="X1250" t="inlineStr">
        <is>
          <t>45,50</t>
        </is>
      </c>
      <c r="Y1250" t="inlineStr">
        <is>
          <t>58,5</t>
        </is>
      </c>
      <c r="Z1250" t="inlineStr">
        <is>
          <t>19,5</t>
        </is>
      </c>
      <c r="AA1250" t="n">
        <v>27</v>
      </c>
      <c r="AB1250" t="inlineStr">
        <is>
          <t>150,50</t>
        </is>
      </c>
      <c r="AC1250" t="inlineStr">
        <is>
          <t>31,61</t>
        </is>
      </c>
      <c r="AD1250" t="inlineStr">
        <is>
          <t>7,83</t>
        </is>
      </c>
      <c r="AE1250" t="inlineStr">
        <is>
          <t>189,93</t>
        </is>
      </c>
      <c r="AF1250" t="n">
        <v>7</v>
      </c>
      <c r="AG1250" t="n">
        <v>9</v>
      </c>
      <c r="AH1250" t="inlineStr">
        <is>
          <t>#¿NOMBRE?</t>
        </is>
      </c>
      <c r="AI1250" t="inlineStr">
        <is>
          <t>6,5</t>
        </is>
      </c>
      <c r="AJ1250" t="n">
        <v>0</v>
      </c>
      <c r="AK1250" t="inlineStr">
        <is>
          <t>4,5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</row>
    <row r="1254">
      <c r="A1254" t="n">
        <v>284</v>
      </c>
      <c r="B1254" t="inlineStr">
        <is>
          <t>Shopclient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inlineStr">
        <is>
          <t>https://docs.google.com/open?id=1YgWxiSCdnYcBI8gAq4T4pnA94xCqGSoBYLJywwq_wwM</t>
        </is>
      </c>
      <c r="X1254" t="inlineStr">
        <is>
          <t>0,00</t>
        </is>
      </c>
      <c r="Y1254" t="n">
        <v>0</v>
      </c>
      <c r="Z1254" t="n">
        <v>0</v>
      </c>
      <c r="AA1254" t="n">
        <v>0</v>
      </c>
      <c r="AB1254" t="inlineStr">
        <is>
          <t>0,00</t>
        </is>
      </c>
      <c r="AC1254" t="inlineStr">
        <is>
          <t>0,00</t>
        </is>
      </c>
      <c r="AD1254" t="inlineStr">
        <is>
          <t>0,00</t>
        </is>
      </c>
      <c r="AE1254" t="inlineStr">
        <is>
          <t>0,00</t>
        </is>
      </c>
      <c r="AF1254" t="n">
        <v>0</v>
      </c>
      <c r="AG1254" t="n">
        <v>0</v>
      </c>
      <c r="AH1254" t="inlineStr">
        <is>
          <t>#¿NOMBRE?</t>
        </is>
      </c>
      <c r="AI1254" t="inlineStr">
        <is>
          <t>6,5</t>
        </is>
      </c>
      <c r="AJ1254" t="n">
        <v>0</v>
      </c>
      <c r="AK1254" t="inlineStr">
        <is>
          <t>4,5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</row>
    <row r="1258">
      <c r="A1258" t="n">
        <v>285</v>
      </c>
      <c r="B1258" t="inlineStr">
        <is>
          <t>SME QUANTUM</t>
        </is>
      </c>
      <c r="C1258" t="inlineStr">
        <is>
          <t>Marta Gutiérrez</t>
        </is>
      </c>
      <c r="D1258" t="inlineStr">
        <is>
          <t>SUPLEMENTOS MÉDICOS EUROPE S.L.</t>
        </is>
      </c>
      <c r="E1258" t="inlineStr">
        <is>
          <t>B87523098</t>
        </is>
      </c>
      <c r="F1258" t="inlineStr">
        <is>
          <t>Calle Goya, Nº 127, Local 4</t>
        </is>
      </c>
      <c r="G1258" t="n">
        <v>28009</v>
      </c>
      <c r="H1258" t="inlineStr">
        <is>
          <t>Madrid</t>
        </is>
      </c>
      <c r="I1258" t="n">
        <v>1</v>
      </c>
      <c r="J1258" t="n">
        <v>0</v>
      </c>
      <c r="K1258" t="inlineStr">
        <is>
          <t>info@smequantum.com</t>
        </is>
      </c>
      <c r="L1258">
        <f>+34608834270</f>
        <v/>
      </c>
      <c r="M1258" t="n">
        <v>0</v>
      </c>
      <c r="N1258" t="n">
        <v>8</v>
      </c>
      <c r="O1258" t="n">
        <v>7</v>
      </c>
      <c r="P1258" t="n">
        <v>6</v>
      </c>
      <c r="Q1258" t="n">
        <v>5</v>
      </c>
      <c r="R1258" t="n">
        <v>0</v>
      </c>
      <c r="S1258" t="n">
        <v>0</v>
      </c>
      <c r="T1258" t="b">
        <v>0</v>
      </c>
      <c r="U1258" s="1" t="n">
        <v>44811.66001157407</v>
      </c>
      <c r="V1258" t="inlineStr">
        <is>
          <t>7ljqqrmt9b3w3o2jslq37ljqqrsh9zms</t>
        </is>
      </c>
      <c r="W1258" t="inlineStr">
        <is>
          <t>https://docs.google.com/open?id=1dvOi-GxxNzLEpbZaBWI6JOwpMPDkCUUZnb35lOlu24g</t>
        </is>
      </c>
      <c r="X1258" t="inlineStr">
        <is>
          <t>45,50</t>
        </is>
      </c>
      <c r="Y1258" t="n">
        <v>52</v>
      </c>
      <c r="Z1258" t="n">
        <v>39</v>
      </c>
      <c r="AA1258" t="inlineStr">
        <is>
          <t>22,5</t>
        </is>
      </c>
      <c r="AB1258" t="inlineStr">
        <is>
          <t>159,00</t>
        </is>
      </c>
      <c r="AC1258" t="inlineStr">
        <is>
          <t>33,39</t>
        </is>
      </c>
      <c r="AD1258" t="inlineStr">
        <is>
          <t>0,00</t>
        </is>
      </c>
      <c r="AE1258" t="inlineStr">
        <is>
          <t>192,39</t>
        </is>
      </c>
      <c r="AF1258" t="n">
        <v>7</v>
      </c>
      <c r="AG1258" t="n">
        <v>8</v>
      </c>
      <c r="AH1258" t="inlineStr">
        <is>
          <t>#¿NOMBRE?</t>
        </is>
      </c>
      <c r="AI1258" t="inlineStr">
        <is>
          <t>6,5</t>
        </is>
      </c>
      <c r="AJ1258" t="n">
        <v>0</v>
      </c>
      <c r="AK1258" t="inlineStr">
        <is>
          <t>4,5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</row>
    <row r="1262">
      <c r="A1262" t="n">
        <v>286</v>
      </c>
      <c r="B1262" t="inlineStr">
        <is>
          <t>Etika Shop</t>
        </is>
      </c>
      <c r="C1262" t="inlineStr">
        <is>
          <t>Bernat</t>
        </is>
      </c>
      <c r="D1262" t="inlineStr">
        <is>
          <t>Bernat Molla Beltrán</t>
        </is>
      </c>
      <c r="E1262" t="inlineStr">
        <is>
          <t>53722606B</t>
        </is>
      </c>
      <c r="F1262" t="inlineStr">
        <is>
          <t>C/Matías Perelló 64</t>
        </is>
      </c>
      <c r="G1262" t="n">
        <v>46005</v>
      </c>
      <c r="H1262" t="inlineStr">
        <is>
          <t>Valencia</t>
        </is>
      </c>
      <c r="I1262" t="n">
        <v>1</v>
      </c>
      <c r="J1262" t="n">
        <v>0</v>
      </c>
      <c r="K1262" t="inlineStr">
        <is>
          <t>Info@etikashop.com</t>
        </is>
      </c>
      <c r="L1262">
        <f>+34652407919</f>
        <v/>
      </c>
      <c r="M1262" t="n">
        <v>1</v>
      </c>
      <c r="N1262" t="n">
        <v>10</v>
      </c>
      <c r="O1262" t="n">
        <v>0</v>
      </c>
      <c r="P1262" t="n">
        <v>10</v>
      </c>
      <c r="Q1262" t="n">
        <v>5</v>
      </c>
      <c r="R1262" t="inlineStr">
        <is>
          <t>Cuatrimestral (25+1)</t>
        </is>
      </c>
      <c r="S1262" t="inlineStr">
        <is>
          <t>SectorEco</t>
        </is>
      </c>
      <c r="T1262" t="b">
        <v>1</v>
      </c>
      <c r="U1262" s="1" t="n">
        <v>44782</v>
      </c>
      <c r="V1262" t="inlineStr">
        <is>
          <t>jwxjs8wcojqj4cta64o3rgljusjwxjs8</t>
        </is>
      </c>
      <c r="W1262" t="inlineStr">
        <is>
          <t>https://docs.google.com/open?id=1JmXY0uEAzV-CpLi_Nx6bGrpUtn1aUVyJYD8XT0epgGM</t>
        </is>
      </c>
      <c r="X1262" t="inlineStr">
        <is>
          <t>0,00</t>
        </is>
      </c>
      <c r="Y1262" t="inlineStr">
        <is>
          <t>69,1</t>
        </is>
      </c>
      <c r="Z1262" t="inlineStr">
        <is>
          <t>69,1</t>
        </is>
      </c>
      <c r="AA1262" t="inlineStr">
        <is>
          <t>22,5</t>
        </is>
      </c>
      <c r="AB1262" t="inlineStr">
        <is>
          <t>160,70</t>
        </is>
      </c>
      <c r="AC1262" t="inlineStr">
        <is>
          <t>33,75</t>
        </is>
      </c>
      <c r="AD1262" t="inlineStr">
        <is>
          <t>8,36</t>
        </is>
      </c>
      <c r="AE1262" t="inlineStr">
        <is>
          <t>202,80</t>
        </is>
      </c>
      <c r="AF1262" t="n">
        <v>0</v>
      </c>
      <c r="AG1262" t="n">
        <v>10</v>
      </c>
      <c r="AH1262" t="inlineStr">
        <is>
          <t>#¿NOMBRE?</t>
        </is>
      </c>
      <c r="AI1262" t="inlineStr">
        <is>
          <t>6,91</t>
        </is>
      </c>
      <c r="AJ1262" t="inlineStr">
        <is>
          <t>ES03 1563 2626 3832 6876 7287</t>
        </is>
      </c>
      <c r="AK1262" t="inlineStr">
        <is>
          <t>4,5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</row>
    <row r="1266">
      <c r="A1266" t="n">
        <v>287</v>
      </c>
      <c r="B1266" t="inlineStr">
        <is>
          <t>Els girasols</t>
        </is>
      </c>
      <c r="C1266" t="inlineStr">
        <is>
          <t>Lia Borràs</t>
        </is>
      </c>
      <c r="D1266" t="inlineStr">
        <is>
          <t>Lia Borràs Anglès</t>
        </is>
      </c>
      <c r="E1266" t="inlineStr">
        <is>
          <t>39875449G</t>
        </is>
      </c>
      <c r="F1266" t="inlineStr">
        <is>
          <t>Merceria,5</t>
        </is>
      </c>
      <c r="G1266" t="n">
        <v>43003</v>
      </c>
      <c r="H1266" t="inlineStr">
        <is>
          <t>Tarragona</t>
        </is>
      </c>
      <c r="I1266" t="n">
        <v>1</v>
      </c>
      <c r="J1266" t="n">
        <v>0</v>
      </c>
      <c r="K1266" t="inlineStr">
        <is>
          <t>elsgirasols@gmail.com</t>
        </is>
      </c>
      <c r="L1266">
        <f>+34617879901</f>
        <v/>
      </c>
      <c r="M1266" t="n">
        <v>1</v>
      </c>
      <c r="N1266" t="n">
        <v>12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  <c r="T1266" t="b">
        <v>0</v>
      </c>
      <c r="U1266" s="1" t="n">
        <v>44813</v>
      </c>
      <c r="V1266" t="n">
        <v>0</v>
      </c>
      <c r="W1266" t="inlineStr">
        <is>
          <t>https://docs.google.com/open?id=1iO8etmvj-LnRrGa1R65LkwZ5d8c9dNwlKAUu1XYcSSo</t>
        </is>
      </c>
      <c r="X1266" t="inlineStr">
        <is>
          <t>52,00</t>
        </is>
      </c>
      <c r="Y1266" t="n">
        <v>78</v>
      </c>
      <c r="Z1266" t="n">
        <v>0</v>
      </c>
      <c r="AA1266" t="n">
        <v>0</v>
      </c>
      <c r="AB1266" t="inlineStr">
        <is>
          <t>130,00</t>
        </is>
      </c>
      <c r="AC1266" t="inlineStr">
        <is>
          <t>27,30</t>
        </is>
      </c>
      <c r="AD1266" t="inlineStr">
        <is>
          <t>6,76</t>
        </is>
      </c>
      <c r="AE1266" t="inlineStr">
        <is>
          <t>164,06</t>
        </is>
      </c>
      <c r="AF1266" t="n">
        <v>8</v>
      </c>
      <c r="AG1266" t="n">
        <v>12</v>
      </c>
      <c r="AH1266" t="inlineStr">
        <is>
          <t>#¿NOMBRE?</t>
        </is>
      </c>
      <c r="AI1266" t="inlineStr">
        <is>
          <t>6,5</t>
        </is>
      </c>
      <c r="AJ1266" t="n">
        <v>0</v>
      </c>
      <c r="AK1266" t="inlineStr">
        <is>
          <t>4,5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</row>
    <row r="1270">
      <c r="A1270" t="n">
        <v>288</v>
      </c>
      <c r="B1270" t="inlineStr">
        <is>
          <t>Factura 2 Yves Trafic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https://docs.google.com/open?id=1DLo2v6KoMoudWmXPNjr01Rhk35HNXvfoQR_yl303-wo</t>
        </is>
      </c>
      <c r="X1270" t="inlineStr">
        <is>
          <t>0,00</t>
        </is>
      </c>
      <c r="Y1270" t="n">
        <v>0</v>
      </c>
      <c r="Z1270" t="n">
        <v>0</v>
      </c>
      <c r="AA1270" t="n">
        <v>0</v>
      </c>
      <c r="AB1270" t="inlineStr">
        <is>
          <t>0,00</t>
        </is>
      </c>
      <c r="AC1270" t="inlineStr">
        <is>
          <t>0,00</t>
        </is>
      </c>
      <c r="AD1270" t="inlineStr">
        <is>
          <t>0,00</t>
        </is>
      </c>
      <c r="AE1270" t="inlineStr">
        <is>
          <t>0,00</t>
        </is>
      </c>
      <c r="AF1270" t="n">
        <v>0</v>
      </c>
      <c r="AG1270" t="n">
        <v>0</v>
      </c>
      <c r="AH1270" t="inlineStr">
        <is>
          <t>#¿NOMBRE?</t>
        </is>
      </c>
      <c r="AI1270" t="inlineStr">
        <is>
          <t>6,5</t>
        </is>
      </c>
      <c r="AJ1270" t="n">
        <v>0</v>
      </c>
      <c r="AK1270" t="inlineStr">
        <is>
          <t>4,5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</row>
    <row r="1274">
      <c r="A1274" t="n">
        <v>289</v>
      </c>
      <c r="B1274" t="inlineStr">
        <is>
          <t>Shopclient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inlineStr">
        <is>
          <t>0,00</t>
        </is>
      </c>
      <c r="Y1274" t="n">
        <v>0</v>
      </c>
      <c r="Z1274" t="n">
        <v>0</v>
      </c>
      <c r="AA1274" t="n">
        <v>0</v>
      </c>
      <c r="AB1274" t="inlineStr">
        <is>
          <t>0,00</t>
        </is>
      </c>
      <c r="AC1274" t="inlineStr">
        <is>
          <t>0,00</t>
        </is>
      </c>
      <c r="AD1274" t="inlineStr">
        <is>
          <t>0,00</t>
        </is>
      </c>
      <c r="AE1274" t="inlineStr">
        <is>
          <t>0,00</t>
        </is>
      </c>
      <c r="AF1274" t="n">
        <v>0</v>
      </c>
      <c r="AG1274" t="n">
        <v>0</v>
      </c>
      <c r="AH1274" t="inlineStr">
        <is>
          <t>#¿NOMBRE?</t>
        </is>
      </c>
      <c r="AI1274" t="inlineStr">
        <is>
          <t>6,5</t>
        </is>
      </c>
      <c r="AJ1274" t="n">
        <v>0</v>
      </c>
      <c r="AK1274" t="inlineStr">
        <is>
          <t>4,5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</row>
    <row r="1278">
      <c r="A1278" t="n">
        <v>290</v>
      </c>
      <c r="B1278" t="inlineStr">
        <is>
          <t>Neila Garisol, SL</t>
        </is>
      </c>
      <c r="C1278" t="inlineStr">
        <is>
          <t>Alberto Fernandez Valiente</t>
        </is>
      </c>
      <c r="D1278" t="inlineStr">
        <is>
          <t>NEILA GARISOL, SL</t>
        </is>
      </c>
      <c r="E1278" t="inlineStr">
        <is>
          <t>B61714432</t>
        </is>
      </c>
      <c r="F1278" t="inlineStr">
        <is>
          <t>PASSEIG FABRA I PUIG 308</t>
        </is>
      </c>
      <c r="G1278" t="n">
        <v>8031</v>
      </c>
      <c r="H1278" t="inlineStr">
        <is>
          <t>BARCELONA</t>
        </is>
      </c>
      <c r="I1278" t="n">
        <v>1</v>
      </c>
      <c r="J1278" t="n">
        <v>0</v>
      </c>
      <c r="K1278" t="inlineStr">
        <is>
          <t>NEILAGARISOL@HOTMAIL.COM</t>
        </is>
      </c>
      <c r="L1278">
        <f>+34690379129</f>
        <v/>
      </c>
      <c r="M1278" t="n">
        <v>0</v>
      </c>
      <c r="N1278" t="n">
        <v>5</v>
      </c>
      <c r="O1278" t="n">
        <v>5</v>
      </c>
      <c r="P1278" t="n">
        <v>5</v>
      </c>
      <c r="Q1278" t="n">
        <v>5</v>
      </c>
      <c r="R1278" t="n">
        <v>0</v>
      </c>
      <c r="S1278" t="n">
        <v>0</v>
      </c>
      <c r="T1278" t="b">
        <v>0</v>
      </c>
      <c r="U1278" s="1" t="n">
        <v>44843</v>
      </c>
      <c r="V1278" t="inlineStr">
        <is>
          <t>2lpstndp3c9hs4uxltau2lpstso1qolq</t>
        </is>
      </c>
      <c r="W1278" t="inlineStr">
        <is>
          <t>https://docs.google.com/open?id=1ar8lZecepfzpI4T2m50RorKm_rmi4JIqd-cWkYJOt80</t>
        </is>
      </c>
      <c r="X1278" t="inlineStr">
        <is>
          <t>32,50</t>
        </is>
      </c>
      <c r="Y1278" t="inlineStr">
        <is>
          <t>32,5</t>
        </is>
      </c>
      <c r="Z1278" t="inlineStr">
        <is>
          <t>32,5</t>
        </is>
      </c>
      <c r="AA1278" t="inlineStr">
        <is>
          <t>22,5</t>
        </is>
      </c>
      <c r="AB1278" t="inlineStr">
        <is>
          <t>120,00</t>
        </is>
      </c>
      <c r="AC1278" t="inlineStr">
        <is>
          <t>25,20</t>
        </is>
      </c>
      <c r="AD1278" t="inlineStr">
        <is>
          <t>0,00</t>
        </is>
      </c>
      <c r="AE1278" t="inlineStr">
        <is>
          <t>145,20</t>
        </is>
      </c>
      <c r="AF1278" t="n">
        <v>5</v>
      </c>
      <c r="AG1278" t="n">
        <v>5</v>
      </c>
      <c r="AH1278" t="inlineStr">
        <is>
          <t>#¿NOMBRE?</t>
        </is>
      </c>
      <c r="AI1278" t="inlineStr">
        <is>
          <t>6,5</t>
        </is>
      </c>
      <c r="AJ1278" t="n">
        <v>0</v>
      </c>
      <c r="AK1278" t="inlineStr">
        <is>
          <t>4,5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</row>
    <row r="1282">
      <c r="A1282" t="n">
        <v>291</v>
      </c>
      <c r="B1282" t="inlineStr">
        <is>
          <t>-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inlineStr">
        <is>
          <t>30/12/1899</t>
        </is>
      </c>
      <c r="V1282" t="n">
        <v>0</v>
      </c>
      <c r="W1282" t="n">
        <v>1</v>
      </c>
      <c r="X1282" t="inlineStr">
        <is>
          <t>0,00</t>
        </is>
      </c>
      <c r="Y1282" t="n">
        <v>0</v>
      </c>
      <c r="Z1282" t="n">
        <v>0</v>
      </c>
      <c r="AA1282" t="n">
        <v>0</v>
      </c>
      <c r="AB1282" t="inlineStr">
        <is>
          <t>0,00</t>
        </is>
      </c>
      <c r="AC1282" t="inlineStr">
        <is>
          <t>0,00</t>
        </is>
      </c>
      <c r="AD1282" t="inlineStr">
        <is>
          <t>0,00</t>
        </is>
      </c>
      <c r="AE1282" t="inlineStr">
        <is>
          <t>0,00</t>
        </is>
      </c>
      <c r="AF1282" t="n">
        <v>0</v>
      </c>
      <c r="AG1282" t="n">
        <v>0</v>
      </c>
      <c r="AH1282" t="n">
        <v>0</v>
      </c>
      <c r="AI1282" t="inlineStr">
        <is>
          <t>6,5</t>
        </is>
      </c>
      <c r="AJ1282" t="n">
        <v>0</v>
      </c>
      <c r="AK1282" t="inlineStr">
        <is>
          <t>4,5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</row>
    <row r="1286">
      <c r="A1286" t="n">
        <v>292</v>
      </c>
      <c r="B1286" t="inlineStr">
        <is>
          <t>Detycel</t>
        </is>
      </c>
      <c r="C1286" t="inlineStr">
        <is>
          <t>Salvador Pons Mata</t>
        </is>
      </c>
      <c r="D1286" t="inlineStr">
        <is>
          <t>Salvador Pons Mata</t>
        </is>
      </c>
      <c r="E1286" t="inlineStr">
        <is>
          <t>52782800P</t>
        </is>
      </c>
      <c r="F1286" t="inlineStr">
        <is>
          <t>C/ROQUETES 5</t>
        </is>
      </c>
      <c r="G1286" t="n">
        <v>3740</v>
      </c>
      <c r="H1286" t="inlineStr">
        <is>
          <t>GATA DE GORGOS</t>
        </is>
      </c>
      <c r="I1286" t="n">
        <v>1</v>
      </c>
      <c r="J1286" t="n">
        <v>0</v>
      </c>
      <c r="K1286" t="inlineStr">
        <is>
          <t>info@detycel.es</t>
        </is>
      </c>
      <c r="L1286">
        <f>+34650271208</f>
        <v/>
      </c>
      <c r="M1286" t="n">
        <v>0</v>
      </c>
      <c r="N1286" t="n">
        <v>10</v>
      </c>
      <c r="O1286" t="n">
        <v>0</v>
      </c>
      <c r="P1286" t="n">
        <v>15</v>
      </c>
      <c r="Q1286" t="n">
        <v>0</v>
      </c>
      <c r="R1286" t="inlineStr">
        <is>
          <t>7 TARJETAS</t>
        </is>
      </c>
      <c r="S1286" t="n">
        <v>0</v>
      </c>
      <c r="T1286" t="b">
        <v>0</v>
      </c>
      <c r="U1286" s="1" t="n">
        <v>44904</v>
      </c>
      <c r="V1286" t="n">
        <v>0</v>
      </c>
      <c r="W1286" t="inlineStr">
        <is>
          <t>https://docs.google.com/open?id=1J3SPVmwBkHBngzLlVowcn0o2dwiBLjOorNBvzkO78fY</t>
        </is>
      </c>
      <c r="X1286" t="inlineStr">
        <is>
          <t>0,00</t>
        </is>
      </c>
      <c r="Y1286" t="n">
        <v>65</v>
      </c>
      <c r="Z1286" t="inlineStr">
        <is>
          <t>97,5</t>
        </is>
      </c>
      <c r="AA1286" t="n">
        <v>0</v>
      </c>
      <c r="AB1286" t="inlineStr">
        <is>
          <t>162,50</t>
        </is>
      </c>
      <c r="AC1286" t="inlineStr">
        <is>
          <t>34,13</t>
        </is>
      </c>
      <c r="AD1286" t="inlineStr">
        <is>
          <t>0,00</t>
        </is>
      </c>
      <c r="AE1286" t="inlineStr">
        <is>
          <t>196,63</t>
        </is>
      </c>
      <c r="AF1286" t="n">
        <v>0</v>
      </c>
      <c r="AG1286" t="n">
        <v>10</v>
      </c>
      <c r="AH1286" t="inlineStr">
        <is>
          <t>#¿NOMBRE?</t>
        </is>
      </c>
      <c r="AI1286" t="inlineStr">
        <is>
          <t>6,5</t>
        </is>
      </c>
      <c r="AJ1286" t="inlineStr">
        <is>
          <t>ES40 2100 7970 2202 0006 9888</t>
        </is>
      </c>
      <c r="AK1286" t="inlineStr">
        <is>
          <t>4,5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</row>
    <row r="1290">
      <c r="A1290" t="n">
        <v>293</v>
      </c>
      <c r="B1290" t="inlineStr">
        <is>
          <t>Retui</t>
        </is>
      </c>
      <c r="C1290" t="inlineStr">
        <is>
          <t>Marina</t>
        </is>
      </c>
      <c r="D1290" t="inlineStr">
        <is>
          <t>Miquel Castro Oronich</t>
        </is>
      </c>
      <c r="E1290" t="inlineStr">
        <is>
          <t>78085521S</t>
        </is>
      </c>
      <c r="F1290" t="inlineStr">
        <is>
          <t>Carretera de Tàrrega 35</t>
        </is>
      </c>
      <c r="G1290" t="n">
        <v>25310</v>
      </c>
      <c r="H1290" t="inlineStr">
        <is>
          <t>Agramunt</t>
        </is>
      </c>
      <c r="I1290" t="n">
        <v>1</v>
      </c>
      <c r="J1290" t="n">
        <v>0</v>
      </c>
      <c r="K1290" t="inlineStr">
        <is>
          <t>info@retui.org</t>
        </is>
      </c>
      <c r="L1290">
        <f>+34646644628</f>
        <v/>
      </c>
      <c r="M1290" t="n">
        <v>1</v>
      </c>
      <c r="N1290" t="n">
        <v>7</v>
      </c>
      <c r="O1290" t="n">
        <v>1</v>
      </c>
      <c r="P1290" t="n">
        <v>10</v>
      </c>
      <c r="Q1290" t="n">
        <v>4</v>
      </c>
      <c r="R1290" t="n">
        <v>0</v>
      </c>
      <c r="S1290" t="n">
        <v>0</v>
      </c>
      <c r="T1290" t="b">
        <v>0</v>
      </c>
      <c r="U1290" s="1" t="n">
        <v>44904</v>
      </c>
      <c r="V1290" t="inlineStr">
        <is>
          <t>05utyu20ylnueslkrh05utyuwffv72a7</t>
        </is>
      </c>
      <c r="W1290" t="inlineStr">
        <is>
          <t>https://docs.google.com/open?id=1n0ctOwFizjfJSRPA2T88X3FnVJjtKhrPHI5aVR_zops</t>
        </is>
      </c>
      <c r="X1290" t="inlineStr">
        <is>
          <t>6,50</t>
        </is>
      </c>
      <c r="Y1290" t="inlineStr">
        <is>
          <t>45,5</t>
        </is>
      </c>
      <c r="Z1290" t="n">
        <v>65</v>
      </c>
      <c r="AA1290" t="n">
        <v>18</v>
      </c>
      <c r="AB1290" t="inlineStr">
        <is>
          <t>135,00</t>
        </is>
      </c>
      <c r="AC1290" t="inlineStr">
        <is>
          <t>28,35</t>
        </is>
      </c>
      <c r="AD1290" t="inlineStr">
        <is>
          <t>7,02</t>
        </is>
      </c>
      <c r="AE1290" t="inlineStr">
        <is>
          <t>170,37</t>
        </is>
      </c>
      <c r="AF1290" t="n">
        <v>1</v>
      </c>
      <c r="AG1290" t="n">
        <v>7</v>
      </c>
      <c r="AH1290" t="inlineStr">
        <is>
          <t>#¿NOMBRE?</t>
        </is>
      </c>
      <c r="AI1290" t="inlineStr">
        <is>
          <t>6,5</t>
        </is>
      </c>
      <c r="AJ1290" t="n">
        <v>0</v>
      </c>
      <c r="AK1290" t="inlineStr">
        <is>
          <t>4,5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</row>
    <row r="1294">
      <c r="A1294" t="n">
        <v>294</v>
      </c>
      <c r="B1294" t="inlineStr">
        <is>
          <t>Anna Moreno Estrada (Naturalment)</t>
        </is>
      </c>
      <c r="C1294" t="n">
        <v>0</v>
      </c>
      <c r="D1294" t="n">
        <v>0</v>
      </c>
      <c r="E1294" t="n">
        <v>0</v>
      </c>
      <c r="F1294" t="inlineStr">
        <is>
          <t>Avinguda Unió, 72</t>
        </is>
      </c>
      <c r="G1294" t="n">
        <v>8719</v>
      </c>
      <c r="H1294" t="inlineStr">
        <is>
          <t>Castellolí</t>
        </is>
      </c>
      <c r="I1294" t="n">
        <v>1</v>
      </c>
      <c r="J1294" t="n">
        <v>0</v>
      </c>
      <c r="K1294" t="inlineStr">
        <is>
          <t>cooperativa.consum.naturalment@gmail.com</t>
        </is>
      </c>
      <c r="L1294" t="n">
        <v>626711289</v>
      </c>
      <c r="M1294" t="n">
        <v>0</v>
      </c>
      <c r="N1294" t="n">
        <v>29</v>
      </c>
      <c r="O1294" t="n">
        <v>3</v>
      </c>
      <c r="P1294" t="n">
        <v>16</v>
      </c>
      <c r="Q1294" t="n">
        <v>3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>https://docs.google.com/open?id=1AxOMbo57pCnk5Ao5t-H3kBEZ7FQAbOZxhbtepgrNoh8</t>
        </is>
      </c>
      <c r="X1294" t="inlineStr">
        <is>
          <t>19,50</t>
        </is>
      </c>
      <c r="Y1294" t="inlineStr">
        <is>
          <t>188,5</t>
        </is>
      </c>
      <c r="Z1294" t="n">
        <v>104</v>
      </c>
      <c r="AA1294" t="inlineStr">
        <is>
          <t>13,5</t>
        </is>
      </c>
      <c r="AB1294" t="inlineStr">
        <is>
          <t>325,50</t>
        </is>
      </c>
      <c r="AC1294" t="inlineStr">
        <is>
          <t>68,36</t>
        </is>
      </c>
      <c r="AD1294" t="inlineStr">
        <is>
          <t>0,00</t>
        </is>
      </c>
      <c r="AE1294" t="inlineStr">
        <is>
          <t>393,86</t>
        </is>
      </c>
      <c r="AF1294" t="n">
        <v>3</v>
      </c>
      <c r="AG1294" t="n">
        <v>29</v>
      </c>
      <c r="AH1294" t="inlineStr">
        <is>
          <t>#¿NOMBRE?</t>
        </is>
      </c>
      <c r="AI1294" t="inlineStr">
        <is>
          <t>6,5</t>
        </is>
      </c>
      <c r="AJ1294" t="n">
        <v>0</v>
      </c>
      <c r="AK1294" t="inlineStr">
        <is>
          <t>4,5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</row>
    <row r="1298">
      <c r="A1298" t="n">
        <v>295</v>
      </c>
      <c r="B1298" t="inlineStr">
        <is>
          <t>àFeito</t>
        </is>
      </c>
      <c r="C1298" t="inlineStr">
        <is>
          <t>Gimena</t>
        </is>
      </c>
      <c r="D1298" t="inlineStr">
        <is>
          <t>àFeito S. Coop. Galega</t>
        </is>
      </c>
      <c r="E1298" t="inlineStr">
        <is>
          <t>F16798050</t>
        </is>
      </c>
      <c r="F1298" t="inlineStr">
        <is>
          <t>Lg Tolda 26, bj, 15635 Bemantes Miño</t>
        </is>
      </c>
      <c r="G1298" t="n">
        <v>15635</v>
      </c>
      <c r="H1298" t="inlineStr">
        <is>
          <t>Miño</t>
        </is>
      </c>
      <c r="I1298" t="n">
        <v>1</v>
      </c>
      <c r="J1298" t="n">
        <v>0</v>
      </c>
      <c r="K1298" t="inlineStr">
        <is>
          <t>afeitonorural@gmail.com</t>
        </is>
      </c>
      <c r="L1298">
        <f>+34690112438</f>
        <v/>
      </c>
      <c r="M1298" t="n">
        <v>0</v>
      </c>
      <c r="N1298" t="n">
        <v>15</v>
      </c>
      <c r="O1298" t="n">
        <v>0</v>
      </c>
      <c r="P1298" t="n">
        <v>5</v>
      </c>
      <c r="Q1298" t="n">
        <v>0</v>
      </c>
      <c r="R1298" t="n">
        <v>0</v>
      </c>
      <c r="S1298" t="n">
        <v>0</v>
      </c>
      <c r="T1298" t="b">
        <v>0</v>
      </c>
      <c r="U1298" t="inlineStr">
        <is>
          <t>14/9/2022</t>
        </is>
      </c>
      <c r="V1298" t="inlineStr">
        <is>
          <t>2wljrblxsld3j9xv62wljr3nycklth4j</t>
        </is>
      </c>
      <c r="W1298" t="inlineStr">
        <is>
          <t>https://docs.google.com/open?id=1b9E-gRBvgz7isIdK7_acDSBNeqcnq2UxZXDDgHYH3nM</t>
        </is>
      </c>
      <c r="X1298" t="inlineStr">
        <is>
          <t>0,00</t>
        </is>
      </c>
      <c r="Y1298" t="inlineStr">
        <is>
          <t>97,5</t>
        </is>
      </c>
      <c r="Z1298" t="inlineStr">
        <is>
          <t>32,5</t>
        </is>
      </c>
      <c r="AA1298" t="n">
        <v>0</v>
      </c>
      <c r="AB1298" t="inlineStr">
        <is>
          <t>130,00</t>
        </is>
      </c>
      <c r="AC1298" t="inlineStr">
        <is>
          <t>27,30</t>
        </is>
      </c>
      <c r="AD1298" t="inlineStr">
        <is>
          <t>0,00</t>
        </is>
      </c>
      <c r="AE1298" t="inlineStr">
        <is>
          <t>157,30</t>
        </is>
      </c>
      <c r="AF1298" t="n">
        <v>0</v>
      </c>
      <c r="AG1298" t="n">
        <v>15</v>
      </c>
      <c r="AH1298" t="inlineStr">
        <is>
          <t>#¿NOMBRE?</t>
        </is>
      </c>
      <c r="AI1298" t="inlineStr">
        <is>
          <t>6,5</t>
        </is>
      </c>
      <c r="AJ1298" t="n">
        <v>0</v>
      </c>
      <c r="AK1298" t="inlineStr">
        <is>
          <t>4,5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</row>
    <row r="1302">
      <c r="A1302" t="n">
        <v>296</v>
      </c>
      <c r="B1302" t="inlineStr">
        <is>
          <t>Tresors de Tanit. S.L.U.</t>
        </is>
      </c>
      <c r="C1302" t="inlineStr">
        <is>
          <t>Nicoleta</t>
        </is>
      </c>
      <c r="D1302" t="inlineStr">
        <is>
          <t>Tresors de Tanit S.L.U.</t>
        </is>
      </c>
      <c r="E1302" t="inlineStr">
        <is>
          <t>B65767675</t>
        </is>
      </c>
      <c r="F1302" t="inlineStr">
        <is>
          <t>C/Asturias, 65</t>
        </is>
      </c>
      <c r="G1302" t="n">
        <v>8012</v>
      </c>
      <c r="H1302" t="inlineStr">
        <is>
          <t>Barcelona</t>
        </is>
      </c>
      <c r="I1302" t="n">
        <v>1</v>
      </c>
      <c r="J1302" t="n">
        <v>0</v>
      </c>
      <c r="K1302" t="inlineStr">
        <is>
          <t>info@tiendatanit.com</t>
        </is>
      </c>
      <c r="L1302">
        <f>+34646285701</f>
        <v/>
      </c>
      <c r="M1302" t="n">
        <v>0</v>
      </c>
      <c r="N1302" t="n">
        <v>36</v>
      </c>
      <c r="O1302" t="n">
        <v>12</v>
      </c>
      <c r="P1302" t="n">
        <v>36</v>
      </c>
      <c r="Q1302" t="n">
        <v>12</v>
      </c>
      <c r="R1302" t="n">
        <v>0</v>
      </c>
      <c r="S1302" t="n">
        <v>0</v>
      </c>
      <c r="T1302" t="b">
        <v>0</v>
      </c>
      <c r="U1302" t="inlineStr">
        <is>
          <t>15/9/2022</t>
        </is>
      </c>
      <c r="V1302" t="inlineStr">
        <is>
          <t>dgb4fibklcg2ltnejuvs889dgb4f71wc</t>
        </is>
      </c>
      <c r="W1302" t="inlineStr">
        <is>
          <t>https://docs.google.com/open?id=18t_AdWZEQZifHQanAbck4JTeqWALh7FpWXu6ZJp7bTE</t>
        </is>
      </c>
      <c r="X1302" t="inlineStr">
        <is>
          <t>78,00</t>
        </is>
      </c>
      <c r="Y1302" t="n">
        <v>234</v>
      </c>
      <c r="Z1302" t="n">
        <v>234</v>
      </c>
      <c r="AA1302" t="n">
        <v>54</v>
      </c>
      <c r="AB1302" t="inlineStr">
        <is>
          <t>600,00</t>
        </is>
      </c>
      <c r="AC1302" t="inlineStr">
        <is>
          <t>126,00</t>
        </is>
      </c>
      <c r="AD1302" t="inlineStr">
        <is>
          <t>0,00</t>
        </is>
      </c>
      <c r="AE1302" t="inlineStr">
        <is>
          <t>726,00</t>
        </is>
      </c>
      <c r="AF1302" t="n">
        <v>12</v>
      </c>
      <c r="AG1302" t="n">
        <v>36</v>
      </c>
      <c r="AH1302" t="inlineStr">
        <is>
          <t>#¿NOMBRE?</t>
        </is>
      </c>
      <c r="AI1302" t="inlineStr">
        <is>
          <t>6,5</t>
        </is>
      </c>
      <c r="AJ1302" t="n">
        <v>0</v>
      </c>
      <c r="AK1302" t="inlineStr">
        <is>
          <t>4,5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</row>
    <row r="1306">
      <c r="A1306" t="n">
        <v>297</v>
      </c>
      <c r="B1306" t="inlineStr">
        <is>
          <t>TinaNatur</t>
        </is>
      </c>
      <c r="C1306" t="inlineStr">
        <is>
          <t>Tina Peñalver Valverde</t>
        </is>
      </c>
      <c r="D1306" t="inlineStr">
        <is>
          <t>Tina Peñalver Valverde</t>
        </is>
      </c>
      <c r="E1306" t="inlineStr">
        <is>
          <t>34819880L</t>
        </is>
      </c>
      <c r="F1306" t="inlineStr">
        <is>
          <t>C/ Tercera Travesía del Azarbe, 10</t>
        </is>
      </c>
      <c r="G1306" t="n">
        <v>30564</v>
      </c>
      <c r="H1306" t="inlineStr">
        <is>
          <t>Lorquí</t>
        </is>
      </c>
      <c r="I1306" t="n">
        <v>1</v>
      </c>
      <c r="J1306" t="n">
        <v>0</v>
      </c>
      <c r="K1306" t="inlineStr">
        <is>
          <t>tinanatur.tkunde@gmail.com</t>
        </is>
      </c>
      <c r="L1306">
        <f>+34670791244</f>
        <v/>
      </c>
      <c r="M1306" t="n">
        <v>1</v>
      </c>
      <c r="N1306" t="n">
        <v>0</v>
      </c>
      <c r="O1306" t="n">
        <v>0</v>
      </c>
      <c r="P1306" t="n">
        <v>50</v>
      </c>
      <c r="Q1306" t="n">
        <v>0</v>
      </c>
      <c r="R1306" t="n">
        <v>0</v>
      </c>
      <c r="S1306" t="n">
        <v>0</v>
      </c>
      <c r="T1306" t="b">
        <v>0</v>
      </c>
      <c r="U1306" t="inlineStr">
        <is>
          <t>15/9/2022</t>
        </is>
      </c>
      <c r="V1306" t="n">
        <v>0</v>
      </c>
      <c r="W1306" t="inlineStr">
        <is>
          <t>https://docs.google.com/open?id=1WqP-Rv3lzjp_DODQ2j-WYmcjdXpgQizzPE9h4BjPMHQ</t>
        </is>
      </c>
      <c r="X1306" t="inlineStr">
        <is>
          <t>0,00</t>
        </is>
      </c>
      <c r="Y1306" t="n">
        <v>0</v>
      </c>
      <c r="Z1306" t="n">
        <v>225</v>
      </c>
      <c r="AA1306" t="n">
        <v>0</v>
      </c>
      <c r="AB1306" t="inlineStr">
        <is>
          <t>225,00</t>
        </is>
      </c>
      <c r="AC1306" t="inlineStr">
        <is>
          <t>47,25</t>
        </is>
      </c>
      <c r="AD1306" t="inlineStr">
        <is>
          <t>11,70</t>
        </is>
      </c>
      <c r="AE1306" t="inlineStr">
        <is>
          <t>283,95</t>
        </is>
      </c>
      <c r="AF1306" t="n">
        <v>0</v>
      </c>
      <c r="AG1306" t="n">
        <v>0</v>
      </c>
      <c r="AH1306" t="inlineStr">
        <is>
          <t>#¿NOMBRE?</t>
        </is>
      </c>
      <c r="AI1306" t="inlineStr">
        <is>
          <t>4,5</t>
        </is>
      </c>
      <c r="AJ1306" t="b">
        <v>0</v>
      </c>
      <c r="AK1306" t="inlineStr">
        <is>
          <t>4,5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</row>
    <row r="1310">
      <c r="A1310" t="n">
        <v>298</v>
      </c>
      <c r="B1310" t="inlineStr">
        <is>
          <t>Mamasunción</t>
        </is>
      </c>
      <c r="C1310" t="inlineStr">
        <is>
          <t>Xosé Filloy González</t>
        </is>
      </c>
      <c r="D1310" t="inlineStr">
        <is>
          <t>Xosé Filloy González</t>
        </is>
      </c>
      <c r="E1310" t="inlineStr">
        <is>
          <t>76822838D</t>
        </is>
      </c>
      <c r="F1310" t="inlineStr">
        <is>
          <t>Rúa Trasdeza, 96, Baixo</t>
        </is>
      </c>
      <c r="G1310" t="n">
        <v>36540</v>
      </c>
      <c r="H1310" t="inlineStr">
        <is>
          <t>Silleda</t>
        </is>
      </c>
      <c r="I1310" t="n">
        <v>1</v>
      </c>
      <c r="J1310" t="n">
        <v>0</v>
      </c>
      <c r="K1310" t="inlineStr">
        <is>
          <t>mamasuncion.silleda@gmail.com</t>
        </is>
      </c>
      <c r="L1310">
        <f>+34604082463</f>
        <v/>
      </c>
      <c r="M1310" t="n">
        <v>1</v>
      </c>
      <c r="N1310" t="n">
        <v>5</v>
      </c>
      <c r="O1310" t="n">
        <v>5</v>
      </c>
      <c r="P1310" t="n">
        <v>10</v>
      </c>
      <c r="Q1310" t="n">
        <v>0</v>
      </c>
      <c r="R1310" t="n">
        <v>0</v>
      </c>
      <c r="S1310" t="n">
        <v>0</v>
      </c>
      <c r="T1310" t="b">
        <v>0</v>
      </c>
      <c r="U1310" t="inlineStr">
        <is>
          <t>15/9/2022</t>
        </is>
      </c>
      <c r="V1310" t="inlineStr">
        <is>
          <t>v2v1845zlgcfj8m50v2v18kqiue78otb</t>
        </is>
      </c>
      <c r="W1310" t="inlineStr">
        <is>
          <t>https://docs.google.com/open?id=1EIl8R3jl2n-46LbEiaUJkuWeBc7Tprjs4-0W1sR_jpQ</t>
        </is>
      </c>
      <c r="X1310" t="inlineStr">
        <is>
          <t>32,50</t>
        </is>
      </c>
      <c r="Y1310" t="inlineStr">
        <is>
          <t>32,5</t>
        </is>
      </c>
      <c r="Z1310" t="n">
        <v>65</v>
      </c>
      <c r="AA1310" t="n">
        <v>0</v>
      </c>
      <c r="AB1310" t="inlineStr">
        <is>
          <t>130,00</t>
        </is>
      </c>
      <c r="AC1310" t="inlineStr">
        <is>
          <t>27,30</t>
        </is>
      </c>
      <c r="AD1310" t="inlineStr">
        <is>
          <t>6,76</t>
        </is>
      </c>
      <c r="AE1310" t="inlineStr">
        <is>
          <t>164,06</t>
        </is>
      </c>
      <c r="AF1310" t="n">
        <v>5</v>
      </c>
      <c r="AG1310" t="n">
        <v>5</v>
      </c>
      <c r="AH1310" t="inlineStr">
        <is>
          <t>#¿NOMBRE?</t>
        </is>
      </c>
      <c r="AI1310" t="inlineStr">
        <is>
          <t>6,5</t>
        </is>
      </c>
      <c r="AJ1310" t="n">
        <v>0</v>
      </c>
      <c r="AK1310" t="inlineStr">
        <is>
          <t>4,5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</row>
    <row r="1314">
      <c r="A1314" t="n">
        <v>299</v>
      </c>
      <c r="B1314" t="inlineStr">
        <is>
          <t>Shopclient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inlineStr">
        <is>
          <t>0,00</t>
        </is>
      </c>
      <c r="Y1314" t="n">
        <v>0</v>
      </c>
      <c r="Z1314" t="n">
        <v>0</v>
      </c>
      <c r="AA1314" t="n">
        <v>0</v>
      </c>
      <c r="AB1314" t="inlineStr">
        <is>
          <t>0,00</t>
        </is>
      </c>
      <c r="AC1314" t="inlineStr">
        <is>
          <t>0,00</t>
        </is>
      </c>
      <c r="AD1314" t="inlineStr">
        <is>
          <t>0,00</t>
        </is>
      </c>
      <c r="AE1314" t="inlineStr">
        <is>
          <t>0,00</t>
        </is>
      </c>
      <c r="AF1314" t="n">
        <v>0</v>
      </c>
      <c r="AG1314" t="n">
        <v>0</v>
      </c>
      <c r="AH1314" t="inlineStr">
        <is>
          <t>#¿NOMBRE?</t>
        </is>
      </c>
      <c r="AI1314" t="inlineStr">
        <is>
          <t>6,5</t>
        </is>
      </c>
      <c r="AJ1314" t="n">
        <v>0</v>
      </c>
      <c r="AK1314" t="inlineStr">
        <is>
          <t>4,5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</row>
    <row r="1318">
      <c r="A1318" t="n">
        <v>300</v>
      </c>
      <c r="B1318" t="inlineStr">
        <is>
          <t>Shopclient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inlineStr">
        <is>
          <t>0,00</t>
        </is>
      </c>
      <c r="Y1318" t="n">
        <v>0</v>
      </c>
      <c r="Z1318" t="n">
        <v>0</v>
      </c>
      <c r="AA1318" t="n">
        <v>0</v>
      </c>
      <c r="AB1318" t="inlineStr">
        <is>
          <t>0,00</t>
        </is>
      </c>
      <c r="AC1318" t="inlineStr">
        <is>
          <t>0,00</t>
        </is>
      </c>
      <c r="AD1318" t="inlineStr">
        <is>
          <t>0,00</t>
        </is>
      </c>
      <c r="AE1318" t="inlineStr">
        <is>
          <t>0,00</t>
        </is>
      </c>
      <c r="AF1318" t="n">
        <v>0</v>
      </c>
      <c r="AG1318" t="n">
        <v>0</v>
      </c>
      <c r="AH1318" t="inlineStr">
        <is>
          <t>#¿NOMBRE?</t>
        </is>
      </c>
      <c r="AI1318" t="inlineStr">
        <is>
          <t>6,5</t>
        </is>
      </c>
      <c r="AJ1318" t="n">
        <v>0</v>
      </c>
      <c r="AK1318" t="inlineStr">
        <is>
          <t>4,5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</row>
    <row r="1322">
      <c r="A1322" t="n">
        <v>301</v>
      </c>
      <c r="B1322" t="inlineStr">
        <is>
          <t>Shopclient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inlineStr">
        <is>
          <t>0,00</t>
        </is>
      </c>
      <c r="Y1322" t="n">
        <v>0</v>
      </c>
      <c r="Z1322" t="n">
        <v>0</v>
      </c>
      <c r="AA1322" t="n">
        <v>0</v>
      </c>
      <c r="AB1322" t="inlineStr">
        <is>
          <t>0,00</t>
        </is>
      </c>
      <c r="AC1322" t="inlineStr">
        <is>
          <t>0,00</t>
        </is>
      </c>
      <c r="AD1322" t="inlineStr">
        <is>
          <t>0,00</t>
        </is>
      </c>
      <c r="AE1322" t="inlineStr">
        <is>
          <t>0,00</t>
        </is>
      </c>
      <c r="AF1322" t="n">
        <v>0</v>
      </c>
      <c r="AG1322" t="n">
        <v>0</v>
      </c>
      <c r="AH1322" t="inlineStr">
        <is>
          <t>#¿NOMBRE?</t>
        </is>
      </c>
      <c r="AI1322" t="inlineStr">
        <is>
          <t>6,5</t>
        </is>
      </c>
      <c r="AJ1322" t="n">
        <v>0</v>
      </c>
      <c r="AK1322" t="inlineStr">
        <is>
          <t>4,5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</row>
    <row r="1326">
      <c r="A1326" t="n">
        <v>302</v>
      </c>
      <c r="B1326" t="inlineStr">
        <is>
          <t>Shopclient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inlineStr">
        <is>
          <t>0,00</t>
        </is>
      </c>
      <c r="Y1326" t="n">
        <v>0</v>
      </c>
      <c r="Z1326" t="n">
        <v>0</v>
      </c>
      <c r="AA1326" t="n">
        <v>0</v>
      </c>
      <c r="AB1326" t="inlineStr">
        <is>
          <t>0,00</t>
        </is>
      </c>
      <c r="AC1326" t="inlineStr">
        <is>
          <t>0,00</t>
        </is>
      </c>
      <c r="AD1326" t="inlineStr">
        <is>
          <t>0,00</t>
        </is>
      </c>
      <c r="AE1326" t="inlineStr">
        <is>
          <t>0,00</t>
        </is>
      </c>
      <c r="AF1326" t="n">
        <v>0</v>
      </c>
      <c r="AG1326" t="n">
        <v>0</v>
      </c>
      <c r="AH1326" t="inlineStr">
        <is>
          <t>#¿NOMBRE?</t>
        </is>
      </c>
      <c r="AI1326" t="inlineStr">
        <is>
          <t>6,5</t>
        </is>
      </c>
      <c r="AJ1326" t="n">
        <v>0</v>
      </c>
      <c r="AK1326" t="inlineStr">
        <is>
          <t>4,5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</row>
    <row r="1330">
      <c r="A1330" t="n">
        <v>303</v>
      </c>
      <c r="B1330" t="inlineStr">
        <is>
          <t>Shopclient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inlineStr">
        <is>
          <t>0,00</t>
        </is>
      </c>
      <c r="Y1330" t="n">
        <v>0</v>
      </c>
      <c r="Z1330" t="n">
        <v>0</v>
      </c>
      <c r="AA1330" t="n">
        <v>0</v>
      </c>
      <c r="AB1330" t="inlineStr">
        <is>
          <t>0,00</t>
        </is>
      </c>
      <c r="AC1330" t="inlineStr">
        <is>
          <t>0,00</t>
        </is>
      </c>
      <c r="AD1330" t="inlineStr">
        <is>
          <t>0,00</t>
        </is>
      </c>
      <c r="AE1330" t="inlineStr">
        <is>
          <t>0,00</t>
        </is>
      </c>
      <c r="AF1330" t="n">
        <v>0</v>
      </c>
      <c r="AG1330" t="n">
        <v>0</v>
      </c>
      <c r="AH1330" t="inlineStr">
        <is>
          <t>#¿NOMBRE?</t>
        </is>
      </c>
      <c r="AI1330" t="inlineStr">
        <is>
          <t>6,5</t>
        </is>
      </c>
      <c r="AJ1330" t="n">
        <v>0</v>
      </c>
      <c r="AK1330" t="inlineStr">
        <is>
          <t>4,5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</row>
    <row r="1334">
      <c r="A1334" t="n">
        <v>304</v>
      </c>
      <c r="B1334" t="inlineStr">
        <is>
          <t>El racó de la rosa</t>
        </is>
      </c>
      <c r="C1334" t="inlineStr">
        <is>
          <t>Rosa Merlo Domingo</t>
        </is>
      </c>
      <c r="D1334" t="inlineStr">
        <is>
          <t>Rosa Merlo Domingo</t>
        </is>
      </c>
      <c r="E1334" t="inlineStr">
        <is>
          <t>47734866E</t>
        </is>
      </c>
      <c r="F1334" t="inlineStr">
        <is>
          <t>Av Mistral 10 local 2</t>
        </is>
      </c>
      <c r="G1334" t="n">
        <v>8015</v>
      </c>
      <c r="H1334" t="inlineStr">
        <is>
          <t>Barcelona</t>
        </is>
      </c>
      <c r="I1334" t="n">
        <v>1</v>
      </c>
      <c r="J1334" t="n">
        <v>0</v>
      </c>
      <c r="K1334" t="inlineStr">
        <is>
          <t>racodelarosa@gmail.com</t>
        </is>
      </c>
      <c r="L1334">
        <f>+34630943890</f>
        <v/>
      </c>
      <c r="M1334" t="n">
        <v>1</v>
      </c>
      <c r="N1334" t="n">
        <v>6</v>
      </c>
      <c r="O1334" t="n">
        <v>6</v>
      </c>
      <c r="P1334" t="n">
        <v>4</v>
      </c>
      <c r="Q1334" t="n">
        <v>4</v>
      </c>
      <c r="R1334" t="n">
        <v>0</v>
      </c>
      <c r="S1334" t="n">
        <v>0</v>
      </c>
      <c r="T1334" t="b">
        <v>0</v>
      </c>
      <c r="U1334" t="inlineStr">
        <is>
          <t>15/9/2022</t>
        </is>
      </c>
      <c r="V1334" t="inlineStr">
        <is>
          <t>ue1kvr6noxf0wndofzue1kvr652fsztz</t>
        </is>
      </c>
      <c r="W1334" t="inlineStr">
        <is>
          <t>https://docs.google.com/open?id=1Sv4n7ySeLGQgii7zsIZHKL6cdtZVA0hW_ju1YRlGe7Q</t>
        </is>
      </c>
      <c r="X1334" t="inlineStr">
        <is>
          <t>39,00</t>
        </is>
      </c>
      <c r="Y1334" t="n">
        <v>39</v>
      </c>
      <c r="Z1334" t="n">
        <v>26</v>
      </c>
      <c r="AA1334" t="n">
        <v>18</v>
      </c>
      <c r="AB1334" t="inlineStr">
        <is>
          <t>122,00</t>
        </is>
      </c>
      <c r="AC1334" t="inlineStr">
        <is>
          <t>25,62</t>
        </is>
      </c>
      <c r="AD1334" t="inlineStr">
        <is>
          <t>6,34</t>
        </is>
      </c>
      <c r="AE1334" t="inlineStr">
        <is>
          <t>153,96</t>
        </is>
      </c>
      <c r="AF1334" t="n">
        <v>6</v>
      </c>
      <c r="AG1334" t="n">
        <v>6</v>
      </c>
      <c r="AH1334" t="inlineStr">
        <is>
          <t>#¿NOMBRE?</t>
        </is>
      </c>
      <c r="AI1334" t="inlineStr">
        <is>
          <t>6,5</t>
        </is>
      </c>
      <c r="AJ1334" t="n">
        <v>0</v>
      </c>
      <c r="AK1334" t="inlineStr">
        <is>
          <t>4,5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</row>
    <row r="1338">
      <c r="A1338" t="n">
        <v>305</v>
      </c>
      <c r="B1338" t="inlineStr">
        <is>
          <t>Shopclient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inlineStr">
        <is>
          <t>0,00</t>
        </is>
      </c>
      <c r="Y1338" t="n">
        <v>0</v>
      </c>
      <c r="Z1338" t="n">
        <v>0</v>
      </c>
      <c r="AA1338" t="n">
        <v>0</v>
      </c>
      <c r="AB1338" t="inlineStr">
        <is>
          <t>0,00</t>
        </is>
      </c>
      <c r="AC1338" t="inlineStr">
        <is>
          <t>0,00</t>
        </is>
      </c>
      <c r="AD1338" t="inlineStr">
        <is>
          <t>0,00</t>
        </is>
      </c>
      <c r="AE1338" t="inlineStr">
        <is>
          <t>0,00</t>
        </is>
      </c>
      <c r="AF1338" t="n">
        <v>0</v>
      </c>
      <c r="AG1338" t="n">
        <v>0</v>
      </c>
      <c r="AH1338" t="inlineStr">
        <is>
          <t>#¿NOMBRE?</t>
        </is>
      </c>
      <c r="AI1338" t="inlineStr">
        <is>
          <t>6,5</t>
        </is>
      </c>
      <c r="AJ1338" t="n">
        <v>0</v>
      </c>
      <c r="AK1338" t="inlineStr">
        <is>
          <t>4,5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</row>
    <row r="1342">
      <c r="A1342" t="n">
        <v>306</v>
      </c>
      <c r="B1342" t="inlineStr">
        <is>
          <t>Shopclient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inlineStr">
        <is>
          <t>0,00</t>
        </is>
      </c>
      <c r="Y1342" t="n">
        <v>0</v>
      </c>
      <c r="Z1342" t="n">
        <v>0</v>
      </c>
      <c r="AA1342" t="n">
        <v>0</v>
      </c>
      <c r="AB1342" t="inlineStr">
        <is>
          <t>0,00</t>
        </is>
      </c>
      <c r="AC1342" t="inlineStr">
        <is>
          <t>0,00</t>
        </is>
      </c>
      <c r="AD1342" t="inlineStr">
        <is>
          <t>0,00</t>
        </is>
      </c>
      <c r="AE1342" t="inlineStr">
        <is>
          <t>0,00</t>
        </is>
      </c>
      <c r="AF1342" t="n">
        <v>0</v>
      </c>
      <c r="AG1342" t="n">
        <v>0</v>
      </c>
      <c r="AH1342" t="inlineStr">
        <is>
          <t>#¿NOMBRE?</t>
        </is>
      </c>
      <c r="AI1342" t="inlineStr">
        <is>
          <t>6,5</t>
        </is>
      </c>
      <c r="AJ1342" t="n">
        <v>0</v>
      </c>
      <c r="AK1342" t="inlineStr">
        <is>
          <t>4,5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</row>
    <row r="1346">
      <c r="A1346" t="n">
        <v>307</v>
      </c>
      <c r="B1346" t="inlineStr">
        <is>
          <t>shopclient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inlineStr">
        <is>
          <t>0,00</t>
        </is>
      </c>
      <c r="Y1346" t="n">
        <v>0</v>
      </c>
      <c r="Z1346" t="n">
        <v>0</v>
      </c>
      <c r="AA1346" t="n">
        <v>0</v>
      </c>
      <c r="AB1346" t="inlineStr">
        <is>
          <t>0,00</t>
        </is>
      </c>
      <c r="AC1346" t="inlineStr">
        <is>
          <t>0,00</t>
        </is>
      </c>
      <c r="AD1346" t="inlineStr">
        <is>
          <t>0,00</t>
        </is>
      </c>
      <c r="AE1346" t="inlineStr">
        <is>
          <t>0,00</t>
        </is>
      </c>
      <c r="AF1346" t="n">
        <v>0</v>
      </c>
      <c r="AG1346" t="n">
        <v>0</v>
      </c>
      <c r="AH1346" t="inlineStr">
        <is>
          <t>#¿NOMBRE?</t>
        </is>
      </c>
      <c r="AI1346" t="inlineStr">
        <is>
          <t>6,5</t>
        </is>
      </c>
      <c r="AJ1346" t="n">
        <v>0</v>
      </c>
      <c r="AK1346" t="inlineStr">
        <is>
          <t>4,5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</row>
    <row r="1350">
      <c r="A1350" t="n">
        <v>308</v>
      </c>
      <c r="B1350" t="inlineStr">
        <is>
          <t>shopclient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inlineStr">
        <is>
          <t>0,00</t>
        </is>
      </c>
      <c r="Y1350" t="n">
        <v>0</v>
      </c>
      <c r="Z1350" t="n">
        <v>0</v>
      </c>
      <c r="AA1350" t="n">
        <v>0</v>
      </c>
      <c r="AB1350" t="inlineStr">
        <is>
          <t>0,00</t>
        </is>
      </c>
      <c r="AC1350" t="inlineStr">
        <is>
          <t>0,00</t>
        </is>
      </c>
      <c r="AD1350" t="inlineStr">
        <is>
          <t>0,00</t>
        </is>
      </c>
      <c r="AE1350" t="inlineStr">
        <is>
          <t>0,00</t>
        </is>
      </c>
      <c r="AF1350" t="n">
        <v>0</v>
      </c>
      <c r="AG1350" t="n">
        <v>0</v>
      </c>
      <c r="AH1350" t="inlineStr">
        <is>
          <t>#¿NOMBRE?</t>
        </is>
      </c>
      <c r="AI1350" t="inlineStr">
        <is>
          <t>6,5</t>
        </is>
      </c>
      <c r="AJ1350" t="n">
        <v>0</v>
      </c>
      <c r="AK1350" t="inlineStr">
        <is>
          <t>4,5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</row>
    <row r="1354">
      <c r="A1354" t="n">
        <v>309</v>
      </c>
      <c r="B1354" t="inlineStr">
        <is>
          <t>shopclient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inlineStr">
        <is>
          <t>0,00</t>
        </is>
      </c>
      <c r="Y1354" t="n">
        <v>0</v>
      </c>
      <c r="Z1354" t="n">
        <v>0</v>
      </c>
      <c r="AA1354" t="n">
        <v>0</v>
      </c>
      <c r="AB1354" t="inlineStr">
        <is>
          <t>0,00</t>
        </is>
      </c>
      <c r="AC1354" t="inlineStr">
        <is>
          <t>0,00</t>
        </is>
      </c>
      <c r="AD1354" t="inlineStr">
        <is>
          <t>0,00</t>
        </is>
      </c>
      <c r="AE1354" t="inlineStr">
        <is>
          <t>0,00</t>
        </is>
      </c>
      <c r="AF1354" t="n">
        <v>0</v>
      </c>
      <c r="AG1354" t="n">
        <v>0</v>
      </c>
      <c r="AH1354" t="inlineStr">
        <is>
          <t>#¿NOMBRE?</t>
        </is>
      </c>
      <c r="AI1354" t="inlineStr">
        <is>
          <t>6,5</t>
        </is>
      </c>
      <c r="AJ1354" t="n">
        <v>0</v>
      </c>
      <c r="AK1354" t="inlineStr">
        <is>
          <t>4,5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</row>
    <row r="1358">
      <c r="A1358" t="n">
        <v>310</v>
      </c>
      <c r="B1358" t="inlineStr">
        <is>
          <t>shopclient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inlineStr">
        <is>
          <t>0,00</t>
        </is>
      </c>
      <c r="Y1358" t="n">
        <v>0</v>
      </c>
      <c r="Z1358" t="n">
        <v>0</v>
      </c>
      <c r="AA1358" t="n">
        <v>0</v>
      </c>
      <c r="AB1358" t="inlineStr">
        <is>
          <t>0,00</t>
        </is>
      </c>
      <c r="AC1358" t="inlineStr">
        <is>
          <t>0,00</t>
        </is>
      </c>
      <c r="AD1358" t="inlineStr">
        <is>
          <t>0,00</t>
        </is>
      </c>
      <c r="AE1358" t="inlineStr">
        <is>
          <t>0,00</t>
        </is>
      </c>
      <c r="AF1358" t="n">
        <v>0</v>
      </c>
      <c r="AG1358" t="n">
        <v>0</v>
      </c>
      <c r="AH1358" t="inlineStr">
        <is>
          <t>#¿NOMBRE?</t>
        </is>
      </c>
      <c r="AI1358" t="inlineStr">
        <is>
          <t>6,5</t>
        </is>
      </c>
      <c r="AJ1358" t="n">
        <v>0</v>
      </c>
      <c r="AK1358" t="inlineStr">
        <is>
          <t>4,5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</row>
    <row r="1362">
      <c r="A1362" t="n">
        <v>311</v>
      </c>
      <c r="B1362" t="inlineStr">
        <is>
          <t>shopclient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inlineStr">
        <is>
          <t>0,00</t>
        </is>
      </c>
      <c r="Y1362" t="n">
        <v>0</v>
      </c>
      <c r="Z1362" t="n">
        <v>0</v>
      </c>
      <c r="AA1362" t="n">
        <v>0</v>
      </c>
      <c r="AB1362" t="inlineStr">
        <is>
          <t>0,00</t>
        </is>
      </c>
      <c r="AC1362" t="inlineStr">
        <is>
          <t>0,00</t>
        </is>
      </c>
      <c r="AD1362" t="inlineStr">
        <is>
          <t>0,00</t>
        </is>
      </c>
      <c r="AE1362" t="inlineStr">
        <is>
          <t>0,00</t>
        </is>
      </c>
      <c r="AF1362" t="n">
        <v>0</v>
      </c>
      <c r="AG1362" t="n">
        <v>0</v>
      </c>
      <c r="AH1362" t="inlineStr">
        <is>
          <t>#¿NOMBRE?</t>
        </is>
      </c>
      <c r="AI1362" t="inlineStr">
        <is>
          <t>6,5</t>
        </is>
      </c>
      <c r="AJ1362" t="n">
        <v>0</v>
      </c>
      <c r="AK1362" t="inlineStr">
        <is>
          <t>4,5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</row>
    <row r="1366">
      <c r="A1366" t="n">
        <v>312</v>
      </c>
      <c r="B1366" t="inlineStr">
        <is>
          <t>shopclient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inlineStr">
        <is>
          <t>0,00</t>
        </is>
      </c>
      <c r="Y1366" t="n">
        <v>0</v>
      </c>
      <c r="Z1366" t="n">
        <v>0</v>
      </c>
      <c r="AA1366" t="n">
        <v>0</v>
      </c>
      <c r="AB1366" t="inlineStr">
        <is>
          <t>0,00</t>
        </is>
      </c>
      <c r="AC1366" t="inlineStr">
        <is>
          <t>0,00</t>
        </is>
      </c>
      <c r="AD1366" t="inlineStr">
        <is>
          <t>0,00</t>
        </is>
      </c>
      <c r="AE1366" t="inlineStr">
        <is>
          <t>0,00</t>
        </is>
      </c>
      <c r="AF1366" t="n">
        <v>0</v>
      </c>
      <c r="AG1366" t="n">
        <v>0</v>
      </c>
      <c r="AH1366" t="inlineStr">
        <is>
          <t>#¿NOMBRE?</t>
        </is>
      </c>
      <c r="AI1366" t="inlineStr">
        <is>
          <t>6,5</t>
        </is>
      </c>
      <c r="AJ1366" t="n">
        <v>0</v>
      </c>
      <c r="AK1366" t="inlineStr">
        <is>
          <t>4,5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</row>
    <row r="1370">
      <c r="A1370" t="n">
        <v>313</v>
      </c>
      <c r="B1370" t="inlineStr">
        <is>
          <t>shopclient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inlineStr">
        <is>
          <t>0,00</t>
        </is>
      </c>
      <c r="Y1370" t="n">
        <v>0</v>
      </c>
      <c r="Z1370" t="n">
        <v>0</v>
      </c>
      <c r="AA1370" t="n">
        <v>0</v>
      </c>
      <c r="AB1370" t="inlineStr">
        <is>
          <t>0,00</t>
        </is>
      </c>
      <c r="AC1370" t="inlineStr">
        <is>
          <t>0,00</t>
        </is>
      </c>
      <c r="AD1370" t="inlineStr">
        <is>
          <t>0,00</t>
        </is>
      </c>
      <c r="AE1370" t="inlineStr">
        <is>
          <t>0,00</t>
        </is>
      </c>
      <c r="AF1370" t="n">
        <v>0</v>
      </c>
      <c r="AG1370" t="n">
        <v>0</v>
      </c>
      <c r="AH1370" t="inlineStr">
        <is>
          <t>#¿NOMBRE?</t>
        </is>
      </c>
      <c r="AI1370" t="inlineStr">
        <is>
          <t>6,5</t>
        </is>
      </c>
      <c r="AJ1370" t="n">
        <v>0</v>
      </c>
      <c r="AK1370" t="inlineStr">
        <is>
          <t>4,5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</row>
    <row r="1374">
      <c r="A1374" t="n">
        <v>314</v>
      </c>
      <c r="B1374" t="inlineStr">
        <is>
          <t>shopclient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inlineStr">
        <is>
          <t>0,00</t>
        </is>
      </c>
      <c r="Y1374" t="n">
        <v>0</v>
      </c>
      <c r="Z1374" t="n">
        <v>0</v>
      </c>
      <c r="AA1374" t="n">
        <v>0</v>
      </c>
      <c r="AB1374" t="inlineStr">
        <is>
          <t>0,00</t>
        </is>
      </c>
      <c r="AC1374" t="inlineStr">
        <is>
          <t>0,00</t>
        </is>
      </c>
      <c r="AD1374" t="inlineStr">
        <is>
          <t>0,00</t>
        </is>
      </c>
      <c r="AE1374" t="inlineStr">
        <is>
          <t>0,00</t>
        </is>
      </c>
      <c r="AF1374" t="n">
        <v>0</v>
      </c>
      <c r="AG1374" t="n">
        <v>0</v>
      </c>
      <c r="AH1374" t="inlineStr">
        <is>
          <t>#¿NOMBRE?</t>
        </is>
      </c>
      <c r="AI1374" t="inlineStr">
        <is>
          <t>6,5</t>
        </is>
      </c>
      <c r="AJ1374" t="n">
        <v>0</v>
      </c>
      <c r="AK1374" t="inlineStr">
        <is>
          <t>4,5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</row>
    <row r="1378">
      <c r="A1378" t="n">
        <v>315</v>
      </c>
      <c r="B1378" t="inlineStr">
        <is>
          <t>shopclient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inlineStr">
        <is>
          <t>0,00</t>
        </is>
      </c>
      <c r="Y1378" t="n">
        <v>0</v>
      </c>
      <c r="Z1378" t="n">
        <v>0</v>
      </c>
      <c r="AA1378" t="n">
        <v>0</v>
      </c>
      <c r="AB1378" t="inlineStr">
        <is>
          <t>0,00</t>
        </is>
      </c>
      <c r="AC1378" t="inlineStr">
        <is>
          <t>0,00</t>
        </is>
      </c>
      <c r="AD1378" t="inlineStr">
        <is>
          <t>0,00</t>
        </is>
      </c>
      <c r="AE1378" t="inlineStr">
        <is>
          <t>0,00</t>
        </is>
      </c>
      <c r="AF1378" t="n">
        <v>0</v>
      </c>
      <c r="AG1378" t="n">
        <v>0</v>
      </c>
      <c r="AH1378" t="inlineStr">
        <is>
          <t>#¿NOMBRE?</t>
        </is>
      </c>
      <c r="AI1378" t="inlineStr">
        <is>
          <t>6,5</t>
        </is>
      </c>
      <c r="AJ1378" t="n">
        <v>0</v>
      </c>
      <c r="AK1378" t="inlineStr">
        <is>
          <t>4,5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</row>
    <row r="1382">
      <c r="A1382" t="n">
        <v>316</v>
      </c>
      <c r="B1382" t="inlineStr">
        <is>
          <t>shopclient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inlineStr">
        <is>
          <t>0,00</t>
        </is>
      </c>
      <c r="Y1382" t="n">
        <v>0</v>
      </c>
      <c r="Z1382" t="n">
        <v>0</v>
      </c>
      <c r="AA1382" t="n">
        <v>0</v>
      </c>
      <c r="AB1382" t="inlineStr">
        <is>
          <t>0,00</t>
        </is>
      </c>
      <c r="AC1382" t="inlineStr">
        <is>
          <t>0,00</t>
        </is>
      </c>
      <c r="AD1382" t="inlineStr">
        <is>
          <t>0,00</t>
        </is>
      </c>
      <c r="AE1382" t="inlineStr">
        <is>
          <t>0,00</t>
        </is>
      </c>
      <c r="AF1382" t="n">
        <v>0</v>
      </c>
      <c r="AG1382" t="n">
        <v>0</v>
      </c>
      <c r="AH1382" t="inlineStr">
        <is>
          <t>#¿NOMBRE?</t>
        </is>
      </c>
      <c r="AI1382" t="inlineStr">
        <is>
          <t>6,5</t>
        </is>
      </c>
      <c r="AJ1382" t="n">
        <v>0</v>
      </c>
      <c r="AK1382" t="inlineStr">
        <is>
          <t>4,5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</row>
    <row r="1386">
      <c r="A1386" t="n">
        <v>317</v>
      </c>
      <c r="B1386" t="inlineStr">
        <is>
          <t>shopclient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inlineStr">
        <is>
          <t>0,00</t>
        </is>
      </c>
      <c r="Y1386" t="n">
        <v>0</v>
      </c>
      <c r="Z1386" t="n">
        <v>0</v>
      </c>
      <c r="AA1386" t="n">
        <v>0</v>
      </c>
      <c r="AB1386" t="inlineStr">
        <is>
          <t>0,00</t>
        </is>
      </c>
      <c r="AC1386" t="inlineStr">
        <is>
          <t>0,00</t>
        </is>
      </c>
      <c r="AD1386" t="inlineStr">
        <is>
          <t>0,00</t>
        </is>
      </c>
      <c r="AE1386" t="inlineStr">
        <is>
          <t>0,00</t>
        </is>
      </c>
      <c r="AF1386" t="n">
        <v>0</v>
      </c>
      <c r="AG1386" t="n">
        <v>0</v>
      </c>
      <c r="AH1386" t="inlineStr">
        <is>
          <t>#¿NOMBRE?</t>
        </is>
      </c>
      <c r="AI1386" t="inlineStr">
        <is>
          <t>6,5</t>
        </is>
      </c>
      <c r="AJ1386" t="n">
        <v>0</v>
      </c>
      <c r="AK1386" t="inlineStr">
        <is>
          <t>4,5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</row>
    <row r="1390">
      <c r="A1390" t="n">
        <v>318</v>
      </c>
      <c r="B1390" t="inlineStr">
        <is>
          <t>shopclient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inlineStr">
        <is>
          <t>0,00</t>
        </is>
      </c>
      <c r="Y1390" t="n">
        <v>0</v>
      </c>
      <c r="Z1390" t="n">
        <v>0</v>
      </c>
      <c r="AA1390" t="n">
        <v>0</v>
      </c>
      <c r="AB1390" t="inlineStr">
        <is>
          <t>0,00</t>
        </is>
      </c>
      <c r="AC1390" t="inlineStr">
        <is>
          <t>0,00</t>
        </is>
      </c>
      <c r="AD1390" t="inlineStr">
        <is>
          <t>0,00</t>
        </is>
      </c>
      <c r="AE1390" t="inlineStr">
        <is>
          <t>0,00</t>
        </is>
      </c>
      <c r="AF1390" t="n">
        <v>0</v>
      </c>
      <c r="AG1390" t="n">
        <v>0</v>
      </c>
      <c r="AH1390" t="inlineStr">
        <is>
          <t>#¿NOMBRE?</t>
        </is>
      </c>
      <c r="AI1390" t="inlineStr">
        <is>
          <t>6,5</t>
        </is>
      </c>
      <c r="AJ1390" t="n">
        <v>0</v>
      </c>
      <c r="AK1390" t="inlineStr">
        <is>
          <t>4,5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</row>
    <row r="1394">
      <c r="A1394" t="n">
        <v>319</v>
      </c>
      <c r="B1394" t="inlineStr">
        <is>
          <t>shopclient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inlineStr">
        <is>
          <t>0,00</t>
        </is>
      </c>
      <c r="Y1394" t="n">
        <v>0</v>
      </c>
      <c r="Z1394" t="n">
        <v>0</v>
      </c>
      <c r="AA1394" t="n">
        <v>0</v>
      </c>
      <c r="AB1394" t="inlineStr">
        <is>
          <t>0,00</t>
        </is>
      </c>
      <c r="AC1394" t="inlineStr">
        <is>
          <t>0,00</t>
        </is>
      </c>
      <c r="AD1394" t="inlineStr">
        <is>
          <t>0,00</t>
        </is>
      </c>
      <c r="AE1394" t="inlineStr">
        <is>
          <t>0,00</t>
        </is>
      </c>
      <c r="AF1394" t="n">
        <v>0</v>
      </c>
      <c r="AG1394" t="n">
        <v>0</v>
      </c>
      <c r="AH1394" t="inlineStr">
        <is>
          <t>#¿NOMBRE?</t>
        </is>
      </c>
      <c r="AI1394" t="inlineStr">
        <is>
          <t>6,5</t>
        </is>
      </c>
      <c r="AJ1394" t="n">
        <v>0</v>
      </c>
      <c r="AK1394" t="inlineStr">
        <is>
          <t>4,5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</row>
    <row r="1398">
      <c r="A1398" t="n">
        <v>320</v>
      </c>
      <c r="B1398" t="inlineStr">
        <is>
          <t>shopclient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inlineStr">
        <is>
          <t>0,00</t>
        </is>
      </c>
      <c r="Y1398" t="n">
        <v>0</v>
      </c>
      <c r="Z1398" t="n">
        <v>0</v>
      </c>
      <c r="AA1398" t="n">
        <v>0</v>
      </c>
      <c r="AB1398" t="inlineStr">
        <is>
          <t>0,00</t>
        </is>
      </c>
      <c r="AC1398" t="inlineStr">
        <is>
          <t>0,00</t>
        </is>
      </c>
      <c r="AD1398" t="inlineStr">
        <is>
          <t>0,00</t>
        </is>
      </c>
      <c r="AE1398" t="inlineStr">
        <is>
          <t>0,00</t>
        </is>
      </c>
      <c r="AF1398" t="n">
        <v>0</v>
      </c>
      <c r="AG1398" t="n">
        <v>0</v>
      </c>
      <c r="AH1398" t="inlineStr">
        <is>
          <t>#¿NOMBRE?</t>
        </is>
      </c>
      <c r="AI1398" t="inlineStr">
        <is>
          <t>6,5</t>
        </is>
      </c>
      <c r="AJ1398" t="n">
        <v>0</v>
      </c>
      <c r="AK1398" t="inlineStr">
        <is>
          <t>4,5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</row>
    <row r="1402">
      <c r="A1402" t="n">
        <v>321</v>
      </c>
      <c r="B1402" t="inlineStr">
        <is>
          <t>shopclient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inlineStr">
        <is>
          <t>0,00</t>
        </is>
      </c>
      <c r="Y1402" t="n">
        <v>0</v>
      </c>
      <c r="Z1402" t="n">
        <v>0</v>
      </c>
      <c r="AA1402" t="n">
        <v>0</v>
      </c>
      <c r="AB1402" t="inlineStr">
        <is>
          <t>0,00</t>
        </is>
      </c>
      <c r="AC1402" t="inlineStr">
        <is>
          <t>0,00</t>
        </is>
      </c>
      <c r="AD1402" t="inlineStr">
        <is>
          <t>0,00</t>
        </is>
      </c>
      <c r="AE1402" t="inlineStr">
        <is>
          <t>0,00</t>
        </is>
      </c>
      <c r="AF1402" t="n">
        <v>0</v>
      </c>
      <c r="AG1402" t="n">
        <v>0</v>
      </c>
      <c r="AH1402" t="inlineStr">
        <is>
          <t>#¿NOMBRE?</t>
        </is>
      </c>
      <c r="AI1402" t="inlineStr">
        <is>
          <t>6,5</t>
        </is>
      </c>
      <c r="AJ1402" t="n">
        <v>0</v>
      </c>
      <c r="AK1402" t="inlineStr">
        <is>
          <t>4,5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</row>
    <row r="1406">
      <c r="A1406" t="n">
        <v>322</v>
      </c>
      <c r="B1406" t="inlineStr">
        <is>
          <t>marilo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inlineStr">
        <is>
          <t>0,00</t>
        </is>
      </c>
      <c r="Y1406" t="n">
        <v>0</v>
      </c>
      <c r="Z1406" t="n">
        <v>0</v>
      </c>
      <c r="AA1406" t="n">
        <v>0</v>
      </c>
      <c r="AB1406" t="inlineStr">
        <is>
          <t>0,00</t>
        </is>
      </c>
      <c r="AC1406" t="inlineStr">
        <is>
          <t>0,00</t>
        </is>
      </c>
      <c r="AD1406" t="inlineStr">
        <is>
          <t>0,00</t>
        </is>
      </c>
      <c r="AE1406" t="inlineStr">
        <is>
          <t>0,00</t>
        </is>
      </c>
      <c r="AF1406" t="n">
        <v>0</v>
      </c>
      <c r="AG1406" t="n">
        <v>0</v>
      </c>
      <c r="AH1406" t="inlineStr">
        <is>
          <t>#¿NOMBRE?</t>
        </is>
      </c>
      <c r="AI1406" t="inlineStr">
        <is>
          <t>6,5</t>
        </is>
      </c>
      <c r="AJ1406" t="n">
        <v>0</v>
      </c>
      <c r="AK1406" t="inlineStr">
        <is>
          <t>4,5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</row>
    <row r="1410">
      <c r="A1410" t="n">
        <v>323</v>
      </c>
      <c r="B1410" t="inlineStr">
        <is>
          <t>shopclient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inlineStr">
        <is>
          <t>0,00</t>
        </is>
      </c>
      <c r="Y1410" t="n">
        <v>0</v>
      </c>
      <c r="Z1410" t="n">
        <v>0</v>
      </c>
      <c r="AA1410" t="n">
        <v>0</v>
      </c>
      <c r="AB1410" t="inlineStr">
        <is>
          <t>0,00</t>
        </is>
      </c>
      <c r="AC1410" t="inlineStr">
        <is>
          <t>0,00</t>
        </is>
      </c>
      <c r="AD1410" t="inlineStr">
        <is>
          <t>0,00</t>
        </is>
      </c>
      <c r="AE1410" t="inlineStr">
        <is>
          <t>0,00</t>
        </is>
      </c>
      <c r="AF1410" t="n">
        <v>0</v>
      </c>
      <c r="AG1410" t="n">
        <v>0</v>
      </c>
      <c r="AH1410" t="inlineStr">
        <is>
          <t>#¿NOMBRE?</t>
        </is>
      </c>
      <c r="AI1410" t="inlineStr">
        <is>
          <t>6,5</t>
        </is>
      </c>
      <c r="AJ1410" t="n">
        <v>0</v>
      </c>
      <c r="AK1410" t="inlineStr">
        <is>
          <t>4,5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</row>
    <row r="1414">
      <c r="A1414" t="n">
        <v>324</v>
      </c>
      <c r="B1414" t="inlineStr">
        <is>
          <t>shopclient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inlineStr">
        <is>
          <t>0,00</t>
        </is>
      </c>
      <c r="Y1414" t="n">
        <v>0</v>
      </c>
      <c r="Z1414" t="n">
        <v>0</v>
      </c>
      <c r="AA1414" t="n">
        <v>0</v>
      </c>
      <c r="AB1414" t="inlineStr">
        <is>
          <t>0,00</t>
        </is>
      </c>
      <c r="AC1414" t="inlineStr">
        <is>
          <t>0,00</t>
        </is>
      </c>
      <c r="AD1414" t="inlineStr">
        <is>
          <t>0,00</t>
        </is>
      </c>
      <c r="AE1414" t="inlineStr">
        <is>
          <t>0,00</t>
        </is>
      </c>
      <c r="AF1414" t="n">
        <v>0</v>
      </c>
      <c r="AG1414" t="n">
        <v>0</v>
      </c>
      <c r="AH1414" t="inlineStr">
        <is>
          <t>#¿NOMBRE?</t>
        </is>
      </c>
      <c r="AI1414" t="inlineStr">
        <is>
          <t>6,5</t>
        </is>
      </c>
      <c r="AJ1414" t="n">
        <v>0</v>
      </c>
      <c r="AK1414" t="inlineStr">
        <is>
          <t>4,5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</row>
    <row r="1418">
      <c r="A1418" t="n">
        <v>325</v>
      </c>
      <c r="B1418" t="inlineStr">
        <is>
          <t>TratoEco</t>
        </is>
      </c>
      <c r="C1418" t="inlineStr">
        <is>
          <t>Irene</t>
        </is>
      </c>
      <c r="D1418" t="inlineStr">
        <is>
          <t>TratoEco Droguería Sostenible OE</t>
        </is>
      </c>
      <c r="E1418" t="inlineStr">
        <is>
          <t>E67791152</t>
        </is>
      </c>
      <c r="F1418" t="inlineStr">
        <is>
          <t>Avda. España, 1. Local 17. CC Peñas Albas</t>
        </is>
      </c>
      <c r="G1418" t="n">
        <v>28810</v>
      </c>
      <c r="H1418" t="inlineStr">
        <is>
          <t>Villalbilla - Madrid</t>
        </is>
      </c>
      <c r="I1418" t="n">
        <v>1</v>
      </c>
      <c r="J1418" t="n">
        <v>0</v>
      </c>
      <c r="K1418" t="inlineStr">
        <is>
          <t>hola@tratoeco.com</t>
        </is>
      </c>
      <c r="L1418">
        <f>+34611142578</f>
        <v/>
      </c>
      <c r="M1418" t="n">
        <v>1</v>
      </c>
      <c r="N1418" t="n">
        <v>6</v>
      </c>
      <c r="O1418" t="n">
        <v>4</v>
      </c>
      <c r="P1418" t="n">
        <v>10</v>
      </c>
      <c r="Q1418" t="n">
        <v>0</v>
      </c>
      <c r="R1418" t="inlineStr">
        <is>
          <t>Implantación (20 +2)</t>
        </is>
      </c>
      <c r="S1418" t="inlineStr">
        <is>
          <t>Las unidades de regalo son: 1 floral y 1 Lavanda</t>
        </is>
      </c>
      <c r="T1418" t="b">
        <v>1</v>
      </c>
      <c r="U1418" s="1" t="n">
        <v>44830.46862268518</v>
      </c>
      <c r="V1418" t="inlineStr">
        <is>
          <t>1p6aiyxwh7aov8z1p6a85rvqaj2arik4</t>
        </is>
      </c>
      <c r="W1418" t="inlineStr">
        <is>
          <t>https://docs.google.com/open?id=1uOnQ6xFjWAsIGEgK_zP666kBQdA-huqGy28i6hOR5LM</t>
        </is>
      </c>
      <c r="X1418" t="inlineStr">
        <is>
          <t>27,64</t>
        </is>
      </c>
      <c r="Y1418" t="inlineStr">
        <is>
          <t>41,46</t>
        </is>
      </c>
      <c r="Z1418" t="inlineStr">
        <is>
          <t>69,1</t>
        </is>
      </c>
      <c r="AA1418" t="n">
        <v>0</v>
      </c>
      <c r="AB1418" t="inlineStr">
        <is>
          <t>138,20</t>
        </is>
      </c>
      <c r="AC1418" t="inlineStr">
        <is>
          <t>29,02</t>
        </is>
      </c>
      <c r="AD1418" t="inlineStr">
        <is>
          <t>7,19</t>
        </is>
      </c>
      <c r="AE1418" t="inlineStr">
        <is>
          <t>174,41</t>
        </is>
      </c>
      <c r="AF1418" t="n">
        <v>4</v>
      </c>
      <c r="AG1418" t="n">
        <v>6</v>
      </c>
      <c r="AH1418" t="inlineStr">
        <is>
          <t>#¿NOMBRE?</t>
        </is>
      </c>
      <c r="AI1418" t="inlineStr">
        <is>
          <t>6,91</t>
        </is>
      </c>
      <c r="AJ1418" t="inlineStr">
        <is>
          <t>Transfer</t>
        </is>
      </c>
      <c r="AK1418" t="inlineStr">
        <is>
          <t>4,5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</row>
    <row r="1422">
      <c r="A1422" t="n">
        <v>326</v>
      </c>
      <c r="B1422" t="inlineStr">
        <is>
          <t>Azul Cereza</t>
        </is>
      </c>
      <c r="C1422" t="inlineStr">
        <is>
          <t>Andrea</t>
        </is>
      </c>
      <c r="D1422" t="inlineStr">
        <is>
          <t>Andrea Fernández Salas</t>
        </is>
      </c>
      <c r="E1422" t="inlineStr">
        <is>
          <t>51097467T</t>
        </is>
      </c>
      <c r="F1422" t="inlineStr">
        <is>
          <t>Sector Descubridores 1 Local 3 CC Mercacentro</t>
        </is>
      </c>
      <c r="G1422" t="n">
        <v>28760</v>
      </c>
      <c r="H1422" t="inlineStr">
        <is>
          <t>Tres Cantos, Madrid</t>
        </is>
      </c>
      <c r="I1422" t="n">
        <v>1</v>
      </c>
      <c r="J1422" t="n">
        <v>0</v>
      </c>
      <c r="K1422" t="inlineStr">
        <is>
          <t>info@azulcereza.com</t>
        </is>
      </c>
      <c r="L1422">
        <f>+34659301639</f>
        <v/>
      </c>
      <c r="M1422" t="n">
        <v>1</v>
      </c>
      <c r="N1422" t="n">
        <v>10</v>
      </c>
      <c r="O1422" t="n">
        <v>5</v>
      </c>
      <c r="P1422" t="n">
        <v>5</v>
      </c>
      <c r="Q1422" t="n">
        <v>0</v>
      </c>
      <c r="R1422" t="inlineStr">
        <is>
          <t>Implantación (20 +2)</t>
        </is>
      </c>
      <c r="S1422" t="inlineStr">
        <is>
          <t>Las dos de regalo: 2 de lavanda  ... gracias!</t>
        </is>
      </c>
      <c r="T1422" t="b">
        <v>1</v>
      </c>
      <c r="U1422" s="1" t="n">
        <v>44830.60359953704</v>
      </c>
      <c r="V1422" t="inlineStr">
        <is>
          <t>w0jpdwwkm3qz6t57hbwbw0jpdwwkldmx</t>
        </is>
      </c>
      <c r="W1422" t="inlineStr">
        <is>
          <t>https://docs.google.com/open?id=1a9DVlFwO4RKbRFmlXtcvc5tPkEONRiIrA3ildH63DAs</t>
        </is>
      </c>
      <c r="X1422" t="inlineStr">
        <is>
          <t>34,55</t>
        </is>
      </c>
      <c r="Y1422" t="inlineStr">
        <is>
          <t>69,1</t>
        </is>
      </c>
      <c r="Z1422" t="inlineStr">
        <is>
          <t>34,55</t>
        </is>
      </c>
      <c r="AA1422" t="n">
        <v>0</v>
      </c>
      <c r="AB1422" t="inlineStr">
        <is>
          <t>138,20</t>
        </is>
      </c>
      <c r="AC1422" t="inlineStr">
        <is>
          <t>29,02</t>
        </is>
      </c>
      <c r="AD1422" t="inlineStr">
        <is>
          <t>7,19</t>
        </is>
      </c>
      <c r="AE1422" t="inlineStr">
        <is>
          <t>174,41</t>
        </is>
      </c>
      <c r="AF1422" t="n">
        <v>5</v>
      </c>
      <c r="AG1422" t="n">
        <v>10</v>
      </c>
      <c r="AH1422" t="inlineStr">
        <is>
          <t>#¿NOMBRE?</t>
        </is>
      </c>
      <c r="AI1422" t="inlineStr">
        <is>
          <t>6,91</t>
        </is>
      </c>
      <c r="AJ1422" t="inlineStr">
        <is>
          <t>SEPA - 30 dias</t>
        </is>
      </c>
      <c r="AK1422" t="inlineStr">
        <is>
          <t>4,5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</row>
    <row r="1426">
      <c r="A1426" t="n">
        <v>327</v>
      </c>
      <c r="B1426" t="inlineStr">
        <is>
          <t>Néctar Shop</t>
        </is>
      </c>
      <c r="C1426" t="inlineStr">
        <is>
          <t>Pilar</t>
        </is>
      </c>
      <c r="D1426" t="inlineStr">
        <is>
          <t>Pilar de la Calle García</t>
        </is>
      </c>
      <c r="E1426" t="inlineStr">
        <is>
          <t>07854159G</t>
        </is>
      </c>
      <c r="F1426" t="inlineStr">
        <is>
          <t>Avd. de Mirat, 19</t>
        </is>
      </c>
      <c r="G1426" t="inlineStr">
        <is>
          <t>37002 Salamanca</t>
        </is>
      </c>
      <c r="H1426" t="inlineStr">
        <is>
          <t>Salamanca</t>
        </is>
      </c>
      <c r="I1426" t="n">
        <v>1</v>
      </c>
      <c r="J1426" t="n">
        <v>0</v>
      </c>
      <c r="K1426" t="inlineStr">
        <is>
          <t>axanat@gmail.com</t>
        </is>
      </c>
      <c r="L1426">
        <f>+34659301639</f>
        <v/>
      </c>
      <c r="M1426" t="n">
        <v>1</v>
      </c>
      <c r="N1426" t="n">
        <v>5</v>
      </c>
      <c r="O1426" t="n">
        <v>0</v>
      </c>
      <c r="P1426" t="n">
        <v>5</v>
      </c>
      <c r="Q1426" t="n">
        <v>0</v>
      </c>
      <c r="R1426" t="inlineStr">
        <is>
          <t>Ninguna</t>
        </is>
      </c>
      <c r="S1426" t="inlineStr">
        <is>
          <t>Sector Eco Central</t>
        </is>
      </c>
      <c r="T1426" t="b">
        <v>1</v>
      </c>
      <c r="U1426" s="1" t="n">
        <v>44830.65319444444</v>
      </c>
      <c r="V1426" t="inlineStr">
        <is>
          <t>665lqhdvuezrai9vzp5b665lqhup49n8</t>
        </is>
      </c>
      <c r="W1426" t="inlineStr">
        <is>
          <t>https://docs.google.com/open?id=19NA68Do7q74HvtBbImdTB7O9AxhQHiuqGl5H3jGbFe0</t>
        </is>
      </c>
      <c r="X1426" t="inlineStr">
        <is>
          <t>0,00</t>
        </is>
      </c>
      <c r="Y1426" t="inlineStr">
        <is>
          <t>34,55</t>
        </is>
      </c>
      <c r="Z1426" t="inlineStr">
        <is>
          <t>34,55</t>
        </is>
      </c>
      <c r="AA1426" t="n">
        <v>0</v>
      </c>
      <c r="AB1426" t="inlineStr">
        <is>
          <t>69,10</t>
        </is>
      </c>
      <c r="AC1426" t="inlineStr">
        <is>
          <t>14,51</t>
        </is>
      </c>
      <c r="AD1426" t="inlineStr">
        <is>
          <t>3,59</t>
        </is>
      </c>
      <c r="AE1426" t="inlineStr">
        <is>
          <t>87,20</t>
        </is>
      </c>
      <c r="AF1426" t="n">
        <v>0</v>
      </c>
      <c r="AG1426" t="n">
        <v>5</v>
      </c>
      <c r="AH1426" t="inlineStr">
        <is>
          <t>#¿NOMBRE?</t>
        </is>
      </c>
      <c r="AI1426" t="inlineStr">
        <is>
          <t>6,91</t>
        </is>
      </c>
      <c r="AJ1426" t="inlineStr">
        <is>
          <t>Notas: 1) oferta portes gratis,  2) tfno fijo: 923211093,  3) F.pago: primer recibo a la vista /cuenta bancaria ES5321032200180035839180, 4) comercial: central SE</t>
        </is>
      </c>
      <c r="AK1426" t="inlineStr">
        <is>
          <t>4,5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n">
        <v>328</v>
      </c>
      <c r="B1430" t="inlineStr">
        <is>
          <t>Economato Macabeo _ Pedido 1/4</t>
        </is>
      </c>
      <c r="C1430" t="inlineStr">
        <is>
          <t>Nuria</t>
        </is>
      </c>
      <c r="D1430" t="inlineStr">
        <is>
          <t>Ecomacabeo, S.L.</t>
        </is>
      </c>
      <c r="E1430" t="inlineStr">
        <is>
          <t>B 86631702</t>
        </is>
      </c>
      <c r="F1430" t="inlineStr">
        <is>
          <t>C/Capellanía 5. nave 3 y 4</t>
        </is>
      </c>
      <c r="G1430" t="n">
        <v>28411</v>
      </c>
      <c r="H1430" t="inlineStr">
        <is>
          <t>Moralzarzal. Madrid</t>
        </is>
      </c>
      <c r="I1430" t="n">
        <v>0</v>
      </c>
      <c r="J1430" t="n">
        <v>0</v>
      </c>
      <c r="K1430" t="inlineStr">
        <is>
          <t>contabilidad@grupema.eu</t>
        </is>
      </c>
      <c r="L1430">
        <f>+34659301639</f>
        <v/>
      </c>
      <c r="M1430" t="n">
        <v>0</v>
      </c>
      <c r="N1430" t="n">
        <v>20</v>
      </c>
      <c r="O1430" t="n">
        <v>20</v>
      </c>
      <c r="P1430" t="n">
        <v>20</v>
      </c>
      <c r="Q1430" t="n">
        <v>20</v>
      </c>
      <c r="R1430" t="inlineStr">
        <is>
          <t>Implantación (20 +2)</t>
        </is>
      </c>
      <c r="S1430" t="inlineStr">
        <is>
          <t>1) Sector Eco   Notas: Expositor + 2 lavanda de regalo</t>
        </is>
      </c>
      <c r="T1430" t="b">
        <v>1</v>
      </c>
      <c r="U1430" s="1" t="n">
        <v>44831.65042824074</v>
      </c>
      <c r="V1430" t="inlineStr">
        <is>
          <t>e5r034ty2pvdn5v939e5r034pbnakex8</t>
        </is>
      </c>
      <c r="W1430" t="inlineStr">
        <is>
          <t>https://docs.google.com/open?id=1zCV5vdxI-TYvcYCaydvT1UjOLwAocAbz2nCQ_28-LQM</t>
        </is>
      </c>
      <c r="X1430" t="inlineStr">
        <is>
          <t>138,20</t>
        </is>
      </c>
      <c r="Y1430" t="inlineStr">
        <is>
          <t>138,2</t>
        </is>
      </c>
      <c r="Z1430" t="inlineStr">
        <is>
          <t>138,2</t>
        </is>
      </c>
      <c r="AA1430" t="n">
        <v>90</v>
      </c>
      <c r="AB1430" t="inlineStr">
        <is>
          <t>504,60</t>
        </is>
      </c>
      <c r="AC1430" t="inlineStr">
        <is>
          <t>105,97</t>
        </is>
      </c>
      <c r="AD1430" t="inlineStr">
        <is>
          <t>0,00</t>
        </is>
      </c>
      <c r="AE1430" t="inlineStr">
        <is>
          <t>610,57</t>
        </is>
      </c>
      <c r="AF1430" t="n">
        <v>20</v>
      </c>
      <c r="AG1430" t="n">
        <v>20</v>
      </c>
      <c r="AH1430" t="inlineStr">
        <is>
          <t>#¿NOMBRE?</t>
        </is>
      </c>
      <c r="AI1430" t="inlineStr">
        <is>
          <t>6,91</t>
        </is>
      </c>
      <c r="AJ1430" t="inlineStr">
        <is>
          <t>Reposición - IBAN</t>
        </is>
      </c>
      <c r="AK1430" t="inlineStr">
        <is>
          <t>4,5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</row>
    <row r="1434">
      <c r="A1434" t="n">
        <v>329</v>
      </c>
      <c r="B1434" t="inlineStr">
        <is>
          <t>shopclient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inlineStr">
        <is>
          <t>0,00</t>
        </is>
      </c>
      <c r="Y1434" t="n">
        <v>0</v>
      </c>
      <c r="Z1434" t="n">
        <v>0</v>
      </c>
      <c r="AA1434" t="n">
        <v>0</v>
      </c>
      <c r="AB1434" t="inlineStr">
        <is>
          <t>0,00</t>
        </is>
      </c>
      <c r="AC1434" t="inlineStr">
        <is>
          <t>0,00</t>
        </is>
      </c>
      <c r="AD1434" t="inlineStr">
        <is>
          <t>0,00</t>
        </is>
      </c>
      <c r="AE1434" t="inlineStr">
        <is>
          <t>0,00</t>
        </is>
      </c>
      <c r="AF1434" t="n">
        <v>0</v>
      </c>
      <c r="AG1434" t="n">
        <v>0</v>
      </c>
      <c r="AH1434" t="inlineStr">
        <is>
          <t>#¿NOMBRE?</t>
        </is>
      </c>
      <c r="AI1434" t="inlineStr">
        <is>
          <t>6,5</t>
        </is>
      </c>
      <c r="AJ1434" t="n">
        <v>0</v>
      </c>
      <c r="AK1434" t="inlineStr">
        <is>
          <t>4,5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</row>
    <row r="1438">
      <c r="A1438" t="n">
        <v>330</v>
      </c>
      <c r="B1438" t="inlineStr">
        <is>
          <t>shopclient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inlineStr">
        <is>
          <t>0,00</t>
        </is>
      </c>
      <c r="Y1438" t="n">
        <v>0</v>
      </c>
      <c r="Z1438" t="n">
        <v>0</v>
      </c>
      <c r="AA1438" t="n">
        <v>0</v>
      </c>
      <c r="AB1438" t="inlineStr">
        <is>
          <t>0,00</t>
        </is>
      </c>
      <c r="AC1438" t="inlineStr">
        <is>
          <t>0,00</t>
        </is>
      </c>
      <c r="AD1438" t="inlineStr">
        <is>
          <t>0,00</t>
        </is>
      </c>
      <c r="AE1438" t="inlineStr">
        <is>
          <t>0,00</t>
        </is>
      </c>
      <c r="AF1438" t="n">
        <v>0</v>
      </c>
      <c r="AG1438" t="n">
        <v>0</v>
      </c>
      <c r="AH1438" t="inlineStr">
        <is>
          <t>#¿NOMBRE?</t>
        </is>
      </c>
      <c r="AI1438" t="inlineStr">
        <is>
          <t>6,5</t>
        </is>
      </c>
      <c r="AJ1438" t="n">
        <v>0</v>
      </c>
      <c r="AK1438" t="inlineStr">
        <is>
          <t>4,5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</row>
    <row r="1442">
      <c r="A1442" t="n">
        <v>331</v>
      </c>
      <c r="B1442" t="inlineStr">
        <is>
          <t>shopclient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inlineStr">
        <is>
          <t>0,00</t>
        </is>
      </c>
      <c r="Y1442" t="n">
        <v>0</v>
      </c>
      <c r="Z1442" t="n">
        <v>0</v>
      </c>
      <c r="AA1442" t="n">
        <v>0</v>
      </c>
      <c r="AB1442" t="inlineStr">
        <is>
          <t>0,00</t>
        </is>
      </c>
      <c r="AC1442" t="inlineStr">
        <is>
          <t>0,00</t>
        </is>
      </c>
      <c r="AD1442" t="inlineStr">
        <is>
          <t>0,00</t>
        </is>
      </c>
      <c r="AE1442" t="inlineStr">
        <is>
          <t>0,00</t>
        </is>
      </c>
      <c r="AF1442" t="n">
        <v>0</v>
      </c>
      <c r="AG1442" t="n">
        <v>0</v>
      </c>
      <c r="AH1442" t="inlineStr">
        <is>
          <t>#¿NOMBRE?</t>
        </is>
      </c>
      <c r="AI1442" t="inlineStr">
        <is>
          <t>6,5</t>
        </is>
      </c>
      <c r="AJ1442" t="n">
        <v>0</v>
      </c>
      <c r="AK1442" t="inlineStr">
        <is>
          <t>4,5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</row>
    <row r="1446">
      <c r="A1446" t="n">
        <v>332</v>
      </c>
      <c r="B1446" t="inlineStr">
        <is>
          <t>La Vereda</t>
        </is>
      </c>
      <c r="C1446" t="inlineStr">
        <is>
          <t>Lara Cejas de la Rosa</t>
        </is>
      </c>
      <c r="D1446" t="inlineStr">
        <is>
          <t>Núñez Cejas S.C.</t>
        </is>
      </c>
      <c r="E1446" t="inlineStr">
        <is>
          <t>J09772831</t>
        </is>
      </c>
      <c r="F1446" t="inlineStr">
        <is>
          <t>C/ San Clemente, 23</t>
        </is>
      </c>
      <c r="G1446" t="n">
        <v>38003</v>
      </c>
      <c r="H1446" t="inlineStr">
        <is>
          <t>Santa Cruz de Tenerife</t>
        </is>
      </c>
      <c r="I1446" t="n">
        <v>0</v>
      </c>
      <c r="J1446" t="inlineStr">
        <is>
          <t>C/Rubens Marichal López 67A, vvda 45 - 38004, Santa Cruz de Tenerife</t>
        </is>
      </c>
      <c r="K1446" t="inlineStr">
        <is>
          <t>info@laveredatenerife.com</t>
        </is>
      </c>
      <c r="L1446">
        <f>+34620140203</f>
        <v/>
      </c>
      <c r="M1446" t="n">
        <v>0</v>
      </c>
      <c r="N1446" t="n">
        <v>6</v>
      </c>
      <c r="O1446" t="n">
        <v>4</v>
      </c>
      <c r="P1446" t="n">
        <v>9</v>
      </c>
      <c r="Q1446" t="n">
        <v>6</v>
      </c>
      <c r="R1446" t="n">
        <v>0</v>
      </c>
      <c r="S1446" t="n">
        <v>0</v>
      </c>
      <c r="T1446" t="b">
        <v>0</v>
      </c>
      <c r="U1446" s="1" t="n">
        <v>44630</v>
      </c>
      <c r="V1446" t="inlineStr">
        <is>
          <t>vah3r6uom1dp38hiuurevah3r6vw1f3q</t>
        </is>
      </c>
      <c r="W1446" t="inlineStr">
        <is>
          <t>https://docs.google.com/open?id=15MzLgrOnEJlxRhnL5eEt9oaMPn-pGprxg9omJOXHW1o</t>
        </is>
      </c>
      <c r="X1446" t="inlineStr">
        <is>
          <t>26,00</t>
        </is>
      </c>
      <c r="Y1446" t="n">
        <v>39</v>
      </c>
      <c r="Z1446" t="inlineStr">
        <is>
          <t>58,5</t>
        </is>
      </c>
      <c r="AA1446" t="n">
        <v>27</v>
      </c>
      <c r="AB1446" t="inlineStr">
        <is>
          <t>150,50</t>
        </is>
      </c>
      <c r="AC1446" t="inlineStr">
        <is>
          <t>31,61</t>
        </is>
      </c>
      <c r="AD1446" t="inlineStr">
        <is>
          <t>0,00</t>
        </is>
      </c>
      <c r="AE1446" t="inlineStr">
        <is>
          <t>182,11</t>
        </is>
      </c>
      <c r="AF1446" t="n">
        <v>4</v>
      </c>
      <c r="AG1446" t="n">
        <v>6</v>
      </c>
      <c r="AH1446" t="inlineStr">
        <is>
          <t>#¿NOMBRE?</t>
        </is>
      </c>
      <c r="AI1446" t="inlineStr">
        <is>
          <t>6,5</t>
        </is>
      </c>
      <c r="AJ1446" t="n">
        <v>0</v>
      </c>
      <c r="AK1446" t="inlineStr">
        <is>
          <t>4,5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</row>
    <row r="1450">
      <c r="A1450" t="n">
        <v>333</v>
      </c>
      <c r="B1450" t="inlineStr">
        <is>
          <t>La Pebrella Herboristeria CB</t>
        </is>
      </c>
      <c r="C1450" t="inlineStr">
        <is>
          <t>Teresa Garcia</t>
        </is>
      </c>
      <c r="D1450" t="inlineStr">
        <is>
          <t>La Pebrella Herboristeria CB</t>
        </is>
      </c>
      <c r="E1450" t="inlineStr">
        <is>
          <t>E98951312</t>
        </is>
      </c>
      <c r="F1450" t="inlineStr">
        <is>
          <t>Valencia, 54</t>
        </is>
      </c>
      <c r="G1450" t="n">
        <v>46680</v>
      </c>
      <c r="H1450" t="inlineStr">
        <is>
          <t>Algemesi</t>
        </is>
      </c>
      <c r="I1450" t="n">
        <v>1</v>
      </c>
      <c r="J1450" t="n">
        <v>0</v>
      </c>
      <c r="K1450" t="inlineStr">
        <is>
          <t>teresa@lapebrellaherboristeria.es</t>
        </is>
      </c>
      <c r="L1450">
        <f>+34629532338</f>
        <v/>
      </c>
      <c r="M1450" t="n">
        <v>1</v>
      </c>
      <c r="N1450" t="n">
        <v>10</v>
      </c>
      <c r="O1450" t="n">
        <v>0</v>
      </c>
      <c r="P1450" t="n">
        <v>10</v>
      </c>
      <c r="Q1450" t="n">
        <v>0</v>
      </c>
      <c r="R1450" t="n">
        <v>0</v>
      </c>
      <c r="S1450" t="n">
        <v>0</v>
      </c>
      <c r="T1450" t="b">
        <v>0</v>
      </c>
      <c r="U1450" s="1" t="n">
        <v>44630</v>
      </c>
      <c r="V1450" t="inlineStr">
        <is>
          <t>h5pbppv5a0bnctqkh5pbppvm7ln4ifr1</t>
        </is>
      </c>
      <c r="W1450" t="inlineStr">
        <is>
          <t>https://docs.google.com/open?id=1XtimqGzIgALZezwBZXrX8b5PE1SK6VyAEsumIm3QTPQ</t>
        </is>
      </c>
      <c r="X1450" t="inlineStr">
        <is>
          <t>0,00</t>
        </is>
      </c>
      <c r="Y1450" t="n">
        <v>65</v>
      </c>
      <c r="Z1450" t="n">
        <v>65</v>
      </c>
      <c r="AA1450" t="n">
        <v>0</v>
      </c>
      <c r="AB1450" t="inlineStr">
        <is>
          <t>130,00</t>
        </is>
      </c>
      <c r="AC1450" t="inlineStr">
        <is>
          <t>27,30</t>
        </is>
      </c>
      <c r="AD1450" t="inlineStr">
        <is>
          <t>6,76</t>
        </is>
      </c>
      <c r="AE1450" t="inlineStr">
        <is>
          <t>164,06</t>
        </is>
      </c>
      <c r="AF1450" t="n">
        <v>0</v>
      </c>
      <c r="AG1450" t="n">
        <v>10</v>
      </c>
      <c r="AH1450" t="inlineStr">
        <is>
          <t>#¿NOMBRE?</t>
        </is>
      </c>
      <c r="AI1450" t="inlineStr">
        <is>
          <t>6,5</t>
        </is>
      </c>
      <c r="AJ1450" t="n">
        <v>0</v>
      </c>
      <c r="AK1450" t="inlineStr">
        <is>
          <t>4,5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</row>
    <row r="1454">
      <c r="A1454" t="n">
        <v>334</v>
      </c>
      <c r="B1454" t="inlineStr">
        <is>
          <t>Herbolario Navarro</t>
        </is>
      </c>
      <c r="C1454" t="inlineStr">
        <is>
          <t>Encargada de compras: Sonia</t>
        </is>
      </c>
      <c r="D1454" t="inlineStr">
        <is>
          <t>PEPE NAVARRO, SL</t>
        </is>
      </c>
      <c r="E1454" t="inlineStr">
        <is>
          <t>B-46432852</t>
        </is>
      </c>
      <c r="F1454" t="inlineStr">
        <is>
          <t>C/Partida de la Dama, 25</t>
        </is>
      </c>
      <c r="G1454" t="n">
        <v>46470</v>
      </c>
      <c r="H1454" t="inlineStr">
        <is>
          <t>Massanassa</t>
        </is>
      </c>
      <c r="I1454" t="n">
        <v>0</v>
      </c>
      <c r="J1454" t="inlineStr">
        <is>
          <t>ARZOBISPO MAYORAL, 20    46002 VALENCIA.</t>
        </is>
      </c>
      <c r="K1454" t="inlineStr">
        <is>
          <t>facturacion.logistica@herbolarionavarro.es</t>
        </is>
      </c>
      <c r="L1454">
        <f>+34664644917</f>
        <v/>
      </c>
      <c r="M1454" t="n">
        <v>0</v>
      </c>
      <c r="N1454" t="n">
        <v>60</v>
      </c>
      <c r="O1454" t="n">
        <v>0</v>
      </c>
      <c r="P1454" t="n">
        <v>6</v>
      </c>
      <c r="Q1454" t="n">
        <v>0</v>
      </c>
      <c r="R1454" t="inlineStr">
        <is>
          <t>Ninguna</t>
        </is>
      </c>
      <c r="S1454" t="inlineStr">
        <is>
          <t>SectorEco</t>
        </is>
      </c>
      <c r="T1454" t="b">
        <v>1</v>
      </c>
      <c r="U1454" s="1" t="n">
        <v>44691</v>
      </c>
      <c r="V1454" t="n">
        <v>44714</v>
      </c>
      <c r="W1454" t="inlineStr">
        <is>
          <t>https://docs.google.com/open?id=1fJbk4OVAjTsBFI0pDDgJz0d99f6NCD1YPCm8QSIXUnM</t>
        </is>
      </c>
      <c r="X1454" t="inlineStr">
        <is>
          <t>0,00</t>
        </is>
      </c>
      <c r="Y1454" t="inlineStr">
        <is>
          <t>325,8</t>
        </is>
      </c>
      <c r="Z1454" t="inlineStr">
        <is>
          <t>32,58</t>
        </is>
      </c>
      <c r="AA1454" t="n">
        <v>0</v>
      </c>
      <c r="AB1454" t="inlineStr">
        <is>
          <t>358,38</t>
        </is>
      </c>
      <c r="AC1454" t="inlineStr">
        <is>
          <t>75,26</t>
        </is>
      </c>
      <c r="AD1454" t="inlineStr">
        <is>
          <t>0,00</t>
        </is>
      </c>
      <c r="AE1454" t="inlineStr">
        <is>
          <t>433,64</t>
        </is>
      </c>
      <c r="AF1454" t="n">
        <v>0</v>
      </c>
      <c r="AG1454" t="n">
        <v>60</v>
      </c>
      <c r="AH1454" t="inlineStr">
        <is>
          <t>#¿NOMBRE?</t>
        </is>
      </c>
      <c r="AI1454" t="inlineStr">
        <is>
          <t>5,43</t>
        </is>
      </c>
      <c r="AJ1454" t="inlineStr">
        <is>
          <t>Transfer 60 dias</t>
        </is>
      </c>
      <c r="AK1454" t="inlineStr">
        <is>
          <t>4,5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</row>
    <row r="1458">
      <c r="A1458" t="n">
        <v>335</v>
      </c>
      <c r="B1458" t="inlineStr">
        <is>
          <t>TinaNatur</t>
        </is>
      </c>
      <c r="C1458" t="inlineStr">
        <is>
          <t>Tina Peñalver Valverde</t>
        </is>
      </c>
      <c r="D1458" t="inlineStr">
        <is>
          <t>Tina Peñalver Valverde</t>
        </is>
      </c>
      <c r="E1458" t="inlineStr">
        <is>
          <t>34819880L</t>
        </is>
      </c>
      <c r="F1458" t="inlineStr">
        <is>
          <t>C/ Tercera Travesía del Azarbe, 10</t>
        </is>
      </c>
      <c r="G1458" t="n">
        <v>30564</v>
      </c>
      <c r="H1458" t="inlineStr">
        <is>
          <t>Lorquí</t>
        </is>
      </c>
      <c r="I1458" t="n">
        <v>1</v>
      </c>
      <c r="J1458" t="n">
        <v>0</v>
      </c>
      <c r="K1458" t="inlineStr">
        <is>
          <t>tinanatur.tkunde@gmail.com</t>
        </is>
      </c>
      <c r="L1458">
        <f>+34670791244</f>
        <v/>
      </c>
      <c r="M1458" t="n">
        <v>1</v>
      </c>
      <c r="N1458" t="n">
        <v>0</v>
      </c>
      <c r="O1458" t="n">
        <v>0</v>
      </c>
      <c r="P1458" t="n">
        <v>50</v>
      </c>
      <c r="Q1458" t="n">
        <v>0</v>
      </c>
      <c r="R1458" t="n">
        <v>0</v>
      </c>
      <c r="S1458" t="n">
        <v>0</v>
      </c>
      <c r="T1458" t="b">
        <v>0</v>
      </c>
      <c r="U1458" s="1" t="n">
        <v>44691</v>
      </c>
      <c r="V1458" t="n">
        <v>0</v>
      </c>
      <c r="W1458" t="inlineStr">
        <is>
          <t>https://docs.google.com/open?id=1zdSi5UX6F56UMVdJghoesO3lltecDg0XPWGSiC9zgyM</t>
        </is>
      </c>
      <c r="X1458" t="inlineStr">
        <is>
          <t>0,00</t>
        </is>
      </c>
      <c r="Y1458" t="n">
        <v>0</v>
      </c>
      <c r="Z1458" t="n">
        <v>225</v>
      </c>
      <c r="AA1458" t="n">
        <v>0</v>
      </c>
      <c r="AB1458" t="inlineStr">
        <is>
          <t>225,00</t>
        </is>
      </c>
      <c r="AC1458" t="inlineStr">
        <is>
          <t>47,25</t>
        </is>
      </c>
      <c r="AD1458" t="inlineStr">
        <is>
          <t>11,70</t>
        </is>
      </c>
      <c r="AE1458" t="inlineStr">
        <is>
          <t>283,95</t>
        </is>
      </c>
      <c r="AF1458" t="n">
        <v>0</v>
      </c>
      <c r="AG1458" t="n">
        <v>0</v>
      </c>
      <c r="AH1458" t="inlineStr">
        <is>
          <t>#¿NOMBRE?</t>
        </is>
      </c>
      <c r="AI1458" t="inlineStr">
        <is>
          <t>4,5</t>
        </is>
      </c>
      <c r="AJ1458" t="b">
        <v>0</v>
      </c>
      <c r="AK1458" t="inlineStr">
        <is>
          <t>4,5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</row>
    <row r="1462">
      <c r="A1462" t="n">
        <v>336</v>
      </c>
      <c r="B1462" t="inlineStr">
        <is>
          <t>Dietisur</t>
        </is>
      </c>
      <c r="C1462" t="inlineStr">
        <is>
          <t>Dietisur</t>
        </is>
      </c>
      <c r="D1462" t="inlineStr">
        <is>
          <t>Dietisur SL</t>
        </is>
      </c>
      <c r="E1462" t="inlineStr">
        <is>
          <t>B41478298</t>
        </is>
      </c>
      <c r="F1462" t="inlineStr">
        <is>
          <t>Ctra.Sevilla-Cádiz Km.555-7</t>
        </is>
      </c>
      <c r="G1462" t="n">
        <v>41703</v>
      </c>
      <c r="H1462" t="inlineStr">
        <is>
          <t>Dos Hermanas - Sevilla</t>
        </is>
      </c>
      <c r="I1462" t="n">
        <v>1</v>
      </c>
      <c r="J1462" t="n">
        <v>0</v>
      </c>
      <c r="K1462" t="inlineStr">
        <is>
          <t>dietisur@dietisur.es</t>
        </is>
      </c>
      <c r="L1462">
        <f>+34954692158</f>
        <v/>
      </c>
      <c r="M1462" t="n">
        <v>0</v>
      </c>
      <c r="N1462" t="n">
        <v>0</v>
      </c>
      <c r="O1462" t="n">
        <v>24</v>
      </c>
      <c r="P1462" t="n">
        <v>24</v>
      </c>
      <c r="Q1462" t="n">
        <v>24</v>
      </c>
      <c r="R1462" t="n">
        <v>0</v>
      </c>
      <c r="S1462" t="n">
        <v>0</v>
      </c>
      <c r="T1462" t="b">
        <v>0</v>
      </c>
      <c r="U1462" s="1" t="n">
        <v>44691</v>
      </c>
      <c r="V1462" t="inlineStr">
        <is>
          <t>13ydar6w7iss6zls13ydard40b67m4zr</t>
        </is>
      </c>
      <c r="W1462" t="inlineStr">
        <is>
          <t>https://docs.google.com/open?id=1XH8y2KawBNt7Pl708vb2-_koJWE9CatAsLpv8CjWF-0</t>
        </is>
      </c>
      <c r="X1462" t="inlineStr">
        <is>
          <t>120,00</t>
        </is>
      </c>
      <c r="Y1462" t="n">
        <v>0</v>
      </c>
      <c r="Z1462" t="n">
        <v>120</v>
      </c>
      <c r="AA1462" t="inlineStr">
        <is>
          <t>87,6</t>
        </is>
      </c>
      <c r="AB1462" t="inlineStr">
        <is>
          <t>327,60</t>
        </is>
      </c>
      <c r="AC1462" t="inlineStr">
        <is>
          <t>68,80</t>
        </is>
      </c>
      <c r="AD1462" t="inlineStr">
        <is>
          <t>0,00</t>
        </is>
      </c>
      <c r="AE1462" t="inlineStr">
        <is>
          <t>396,40</t>
        </is>
      </c>
      <c r="AF1462" t="n">
        <v>24</v>
      </c>
      <c r="AG1462" t="n">
        <v>0</v>
      </c>
      <c r="AH1462" t="inlineStr">
        <is>
          <t>#¿NOMBRE?</t>
        </is>
      </c>
      <c r="AI1462" t="n">
        <v>5</v>
      </c>
      <c r="AJ1462" t="n">
        <v>0</v>
      </c>
      <c r="AK1462" t="inlineStr">
        <is>
          <t>3,65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</row>
    <row r="1466">
      <c r="A1466" t="n">
        <v>337</v>
      </c>
      <c r="B1466" t="inlineStr">
        <is>
          <t>Herbolario Navarro</t>
        </is>
      </c>
      <c r="C1466" t="inlineStr">
        <is>
          <t>Encargada de compras: Sonia</t>
        </is>
      </c>
      <c r="D1466" t="inlineStr">
        <is>
          <t>PEPE NAVARRO, SL</t>
        </is>
      </c>
      <c r="E1466" t="inlineStr">
        <is>
          <t>B-46432852</t>
        </is>
      </c>
      <c r="F1466" t="inlineStr">
        <is>
          <t>C/Partida de la Dama, 25</t>
        </is>
      </c>
      <c r="G1466" t="n">
        <v>46470</v>
      </c>
      <c r="H1466" t="inlineStr">
        <is>
          <t>Massanassa</t>
        </is>
      </c>
      <c r="I1466" t="n">
        <v>0</v>
      </c>
      <c r="J1466" t="inlineStr">
        <is>
          <t>ARZOBISPO MAYORAL, 20    46002 VALENCIA.</t>
        </is>
      </c>
      <c r="K1466" t="inlineStr">
        <is>
          <t>facturacion.logistica@herbolarionavarro.es</t>
        </is>
      </c>
      <c r="L1466">
        <f>+34664644917</f>
        <v/>
      </c>
      <c r="M1466" t="n">
        <v>0</v>
      </c>
      <c r="N1466" t="n">
        <v>60</v>
      </c>
      <c r="O1466" t="n">
        <v>0</v>
      </c>
      <c r="P1466" t="n">
        <v>0</v>
      </c>
      <c r="Q1466" t="n">
        <v>0</v>
      </c>
      <c r="R1466" t="inlineStr">
        <is>
          <t>Ninguna</t>
        </is>
      </c>
      <c r="S1466" t="inlineStr">
        <is>
          <t>SectorEco</t>
        </is>
      </c>
      <c r="T1466" t="b">
        <v>1</v>
      </c>
      <c r="U1466" s="1" t="n">
        <v>44691</v>
      </c>
      <c r="V1466" t="n">
        <v>44714</v>
      </c>
      <c r="W1466" t="inlineStr">
        <is>
          <t>https://docs.google.com/open?id=1XtHz18Qt89fHNe2SWjhs0nkUIgWzQG5IJaiD09gPAjM</t>
        </is>
      </c>
      <c r="X1466" t="inlineStr">
        <is>
          <t>0,00</t>
        </is>
      </c>
      <c r="Y1466" t="inlineStr">
        <is>
          <t>325,8</t>
        </is>
      </c>
      <c r="Z1466" t="n">
        <v>0</v>
      </c>
      <c r="AA1466" t="n">
        <v>0</v>
      </c>
      <c r="AB1466" t="inlineStr">
        <is>
          <t>325,80</t>
        </is>
      </c>
      <c r="AC1466" t="inlineStr">
        <is>
          <t>68,42</t>
        </is>
      </c>
      <c r="AD1466" t="inlineStr">
        <is>
          <t>0,00</t>
        </is>
      </c>
      <c r="AE1466" t="inlineStr">
        <is>
          <t>394,22</t>
        </is>
      </c>
      <c r="AF1466" t="n">
        <v>30</v>
      </c>
      <c r="AG1466" t="n">
        <v>30</v>
      </c>
      <c r="AH1466" t="inlineStr">
        <is>
          <t>#¿NOMBRE?</t>
        </is>
      </c>
      <c r="AI1466" t="inlineStr">
        <is>
          <t>5,43</t>
        </is>
      </c>
      <c r="AJ1466" t="inlineStr">
        <is>
          <t>Transfer 60 dias</t>
        </is>
      </c>
      <c r="AK1466" t="inlineStr">
        <is>
          <t>4,5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</row>
    <row r="1470">
      <c r="A1470" t="n">
        <v>338</v>
      </c>
      <c r="B1470" t="inlineStr">
        <is>
          <t>Campos Aloe</t>
        </is>
      </c>
      <c r="C1470" t="inlineStr">
        <is>
          <t>Mercedes</t>
        </is>
      </c>
      <c r="D1470" t="inlineStr">
        <is>
          <t>Mercedes mateos coco</t>
        </is>
      </c>
      <c r="E1470" t="inlineStr">
        <is>
          <t>71012341W</t>
        </is>
      </c>
      <c r="F1470" t="inlineStr">
        <is>
          <t>calle san torcuato 6, bajo</t>
        </is>
      </c>
      <c r="G1470" t="n">
        <v>49004</v>
      </c>
      <c r="H1470" t="inlineStr">
        <is>
          <t>Zamora</t>
        </is>
      </c>
      <c r="I1470" t="n">
        <v>1</v>
      </c>
      <c r="J1470" t="n">
        <v>0</v>
      </c>
      <c r="K1470" t="inlineStr">
        <is>
          <t>camposaloezamora@hotmail.com</t>
        </is>
      </c>
      <c r="L1470">
        <f>+34659301639</f>
        <v/>
      </c>
      <c r="M1470" t="n">
        <v>1</v>
      </c>
      <c r="N1470" t="n">
        <v>4</v>
      </c>
      <c r="O1470" t="n">
        <v>10</v>
      </c>
      <c r="P1470" t="n">
        <v>6</v>
      </c>
      <c r="Q1470" t="n">
        <v>0</v>
      </c>
      <c r="R1470" t="inlineStr">
        <is>
          <t>Ninguna</t>
        </is>
      </c>
      <c r="S1470" t="inlineStr">
        <is>
          <t>Sector Eco</t>
        </is>
      </c>
      <c r="T1470" t="b">
        <v>1</v>
      </c>
      <c r="U1470" s="1" t="n">
        <v>44722</v>
      </c>
      <c r="V1470" t="inlineStr">
        <is>
          <t>b4wue1ljmg0zzmw59ob4wue1lyp21bd7</t>
        </is>
      </c>
      <c r="W1470" t="inlineStr">
        <is>
          <t>https://docs.google.com/open?id=1ftMZMcwyidrgDmFKqKpwSsM1PQ9CubIr8OwzEa9WhaQ</t>
        </is>
      </c>
      <c r="X1470" t="inlineStr">
        <is>
          <t>69,10</t>
        </is>
      </c>
      <c r="Y1470" t="inlineStr">
        <is>
          <t>27,64</t>
        </is>
      </c>
      <c r="Z1470" t="inlineStr">
        <is>
          <t>41,46</t>
        </is>
      </c>
      <c r="AA1470" t="n">
        <v>0</v>
      </c>
      <c r="AB1470" t="inlineStr">
        <is>
          <t>138,20</t>
        </is>
      </c>
      <c r="AC1470" t="inlineStr">
        <is>
          <t>29,02</t>
        </is>
      </c>
      <c r="AD1470" t="inlineStr">
        <is>
          <t>7,19</t>
        </is>
      </c>
      <c r="AE1470" t="inlineStr">
        <is>
          <t>174,41</t>
        </is>
      </c>
      <c r="AF1470" t="n">
        <v>10</v>
      </c>
      <c r="AG1470" t="n">
        <v>4</v>
      </c>
      <c r="AH1470" t="inlineStr">
        <is>
          <t>#¿NOMBRE?</t>
        </is>
      </c>
      <c r="AI1470" t="inlineStr">
        <is>
          <t>6,91</t>
        </is>
      </c>
      <c r="AJ1470" t="inlineStr">
        <is>
          <t>Transferencia o Bizum (por favor indicad ambas opciones en el mail con la proforma)</t>
        </is>
      </c>
      <c r="AK1470" t="inlineStr">
        <is>
          <t>4,5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</row>
    <row r="1474">
      <c r="A1474" t="n">
        <v>339</v>
      </c>
      <c r="B1474" t="inlineStr">
        <is>
          <t>Droguria Perfumeria Banus</t>
        </is>
      </c>
      <c r="C1474" t="inlineStr">
        <is>
          <t>Alfonso Ortega Zamora</t>
        </is>
      </c>
      <c r="D1474" t="inlineStr">
        <is>
          <t>Alfonso Ortega</t>
        </is>
      </c>
      <c r="E1474" t="inlineStr">
        <is>
          <t>03110323X</t>
        </is>
      </c>
      <c r="F1474" t="inlineStr">
        <is>
          <t>Calle Portugal N°1 local 6-7</t>
        </is>
      </c>
      <c r="G1474" t="n">
        <v>8290</v>
      </c>
      <c r="H1474" t="inlineStr">
        <is>
          <t>Cerdanyola del Valles(Barcelona)</t>
        </is>
      </c>
      <c r="I1474" t="n">
        <v>1</v>
      </c>
      <c r="J1474" t="n">
        <v>0</v>
      </c>
      <c r="K1474" t="inlineStr">
        <is>
          <t>drogueriabanus@gmail.com</t>
        </is>
      </c>
      <c r="L1474">
        <f>+34661560413</f>
        <v/>
      </c>
      <c r="M1474" t="n">
        <v>1</v>
      </c>
      <c r="N1474" t="n">
        <v>10</v>
      </c>
      <c r="O1474" t="n">
        <v>10</v>
      </c>
      <c r="P1474" t="n">
        <v>10</v>
      </c>
      <c r="Q1474" t="n">
        <v>0</v>
      </c>
      <c r="R1474" t="n">
        <v>0</v>
      </c>
      <c r="S1474" t="n">
        <v>0</v>
      </c>
      <c r="T1474" t="b">
        <v>0</v>
      </c>
      <c r="U1474" s="1" t="n">
        <v>44722</v>
      </c>
      <c r="V1474" t="inlineStr">
        <is>
          <t>onwg4g5ibc5buxbp2yh2onwg4alrjuc8</t>
        </is>
      </c>
      <c r="W1474" t="inlineStr">
        <is>
          <t>https://docs.google.com/open?id=1szxlWaN5wktRfGrXb7UMuHAGwJOj41WHTes1ENsTG2U</t>
        </is>
      </c>
      <c r="X1474" t="inlineStr">
        <is>
          <t>65,00</t>
        </is>
      </c>
      <c r="Y1474" t="n">
        <v>65</v>
      </c>
      <c r="Z1474" t="n">
        <v>65</v>
      </c>
      <c r="AA1474" t="n">
        <v>0</v>
      </c>
      <c r="AB1474" t="inlineStr">
        <is>
          <t>195,00</t>
        </is>
      </c>
      <c r="AC1474" t="inlineStr">
        <is>
          <t>40,95</t>
        </is>
      </c>
      <c r="AD1474" t="inlineStr">
        <is>
          <t>10,14</t>
        </is>
      </c>
      <c r="AE1474" t="inlineStr">
        <is>
          <t>246,09</t>
        </is>
      </c>
      <c r="AF1474" t="n">
        <v>10</v>
      </c>
      <c r="AG1474" t="n">
        <v>10</v>
      </c>
      <c r="AH1474" t="inlineStr">
        <is>
          <t>#¿NOMBRE?</t>
        </is>
      </c>
      <c r="AI1474" t="inlineStr">
        <is>
          <t>6,5</t>
        </is>
      </c>
      <c r="AJ1474" t="n">
        <v>0</v>
      </c>
      <c r="AK1474" t="inlineStr">
        <is>
          <t>4,5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</row>
    <row r="1478">
      <c r="A1478" t="n">
        <v>340</v>
      </c>
      <c r="B1478" t="inlineStr">
        <is>
          <t>Salazones Cabedo, C.B</t>
        </is>
      </c>
      <c r="C1478" t="inlineStr">
        <is>
          <t>Ester Cabedo García</t>
        </is>
      </c>
      <c r="D1478" t="inlineStr">
        <is>
          <t>Salazones Cabedo, C.B.</t>
        </is>
      </c>
      <c r="E1478" t="inlineStr">
        <is>
          <t>E-12.752.648</t>
        </is>
      </c>
      <c r="F1478" t="inlineStr">
        <is>
          <t>C/Ermita, 162</t>
        </is>
      </c>
      <c r="G1478" t="n">
        <v>12540</v>
      </c>
      <c r="H1478" t="inlineStr">
        <is>
          <t>Vila-real</t>
        </is>
      </c>
      <c r="I1478" t="n">
        <v>1</v>
      </c>
      <c r="J1478" t="n">
        <v>0</v>
      </c>
      <c r="K1478" t="inlineStr">
        <is>
          <t>salazones_cabedo@hotmail.com</t>
        </is>
      </c>
      <c r="L1478">
        <f>+34964528033</f>
        <v/>
      </c>
      <c r="M1478" t="n">
        <v>1</v>
      </c>
      <c r="N1478" t="n">
        <v>10</v>
      </c>
      <c r="O1478" t="n">
        <v>0</v>
      </c>
      <c r="P1478" t="n">
        <v>10</v>
      </c>
      <c r="Q1478" t="n">
        <v>10</v>
      </c>
      <c r="R1478" t="n">
        <v>0</v>
      </c>
      <c r="S1478" t="n">
        <v>0</v>
      </c>
      <c r="T1478" t="n">
        <v>0</v>
      </c>
      <c r="U1478" s="1" t="n">
        <v>44722</v>
      </c>
      <c r="V1478" t="inlineStr">
        <is>
          <t>pgwqz0iz672lma72lpgwq0lnrr3jen1u</t>
        </is>
      </c>
      <c r="W1478" t="inlineStr">
        <is>
          <t>https://docs.google.com/open?id=1XK1bq2ZHzdTi4JRv1WIrJK9L7LsdSoAXFY5ICkDN4Jk</t>
        </is>
      </c>
      <c r="X1478" t="inlineStr">
        <is>
          <t>0,00</t>
        </is>
      </c>
      <c r="Y1478" t="n">
        <v>65</v>
      </c>
      <c r="Z1478" t="n">
        <v>65</v>
      </c>
      <c r="AA1478" t="n">
        <v>45</v>
      </c>
      <c r="AB1478" t="inlineStr">
        <is>
          <t>175,00</t>
        </is>
      </c>
      <c r="AC1478" t="inlineStr">
        <is>
          <t>36,75</t>
        </is>
      </c>
      <c r="AD1478" t="inlineStr">
        <is>
          <t>9,10</t>
        </is>
      </c>
      <c r="AE1478" t="inlineStr">
        <is>
          <t>220,85</t>
        </is>
      </c>
      <c r="AF1478" t="n">
        <v>0</v>
      </c>
      <c r="AG1478" t="n">
        <v>10</v>
      </c>
      <c r="AH1478" t="inlineStr">
        <is>
          <t>10+2</t>
        </is>
      </c>
      <c r="AI1478" t="inlineStr">
        <is>
          <t>6,5</t>
        </is>
      </c>
      <c r="AJ1478" t="n">
        <v>0</v>
      </c>
      <c r="AK1478" t="inlineStr">
        <is>
          <t>4,5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</row>
    <row r="1482">
      <c r="A1482" t="n">
        <v>341</v>
      </c>
      <c r="B1482" t="inlineStr">
        <is>
          <t>Shopclient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inlineStr">
        <is>
          <t>0,00</t>
        </is>
      </c>
      <c r="Y1482" t="n">
        <v>0</v>
      </c>
      <c r="Z1482" t="n">
        <v>0</v>
      </c>
      <c r="AA1482" t="n">
        <v>0</v>
      </c>
      <c r="AB1482" t="inlineStr">
        <is>
          <t>0,00</t>
        </is>
      </c>
      <c r="AC1482" t="inlineStr">
        <is>
          <t>0,00</t>
        </is>
      </c>
      <c r="AD1482" t="inlineStr">
        <is>
          <t>0,00</t>
        </is>
      </c>
      <c r="AE1482" t="inlineStr">
        <is>
          <t>0,00</t>
        </is>
      </c>
      <c r="AF1482" t="n">
        <v>0</v>
      </c>
      <c r="AG1482" t="n">
        <v>0</v>
      </c>
      <c r="AH1482" t="inlineStr">
        <is>
          <t>#¿NOMBRE?</t>
        </is>
      </c>
      <c r="AI1482" t="inlineStr">
        <is>
          <t>6,5</t>
        </is>
      </c>
      <c r="AJ1482" t="n">
        <v>0</v>
      </c>
      <c r="AK1482" t="inlineStr">
        <is>
          <t>4,5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</row>
    <row r="1486">
      <c r="A1486" t="n">
        <v>342</v>
      </c>
      <c r="B1486" t="inlineStr">
        <is>
          <t>Shopclient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inlineStr">
        <is>
          <t>0,00</t>
        </is>
      </c>
      <c r="Y1486" t="n">
        <v>0</v>
      </c>
      <c r="Z1486" t="n">
        <v>0</v>
      </c>
      <c r="AA1486" t="n">
        <v>0</v>
      </c>
      <c r="AB1486" t="inlineStr">
        <is>
          <t>0,00</t>
        </is>
      </c>
      <c r="AC1486" t="inlineStr">
        <is>
          <t>0,00</t>
        </is>
      </c>
      <c r="AD1486" t="inlineStr">
        <is>
          <t>0,00</t>
        </is>
      </c>
      <c r="AE1486" t="inlineStr">
        <is>
          <t>0,00</t>
        </is>
      </c>
      <c r="AF1486" t="n">
        <v>0</v>
      </c>
      <c r="AG1486" t="n">
        <v>0</v>
      </c>
      <c r="AH1486" t="inlineStr">
        <is>
          <t>#¿NOMBRE?</t>
        </is>
      </c>
      <c r="AI1486" t="inlineStr">
        <is>
          <t>6,5</t>
        </is>
      </c>
      <c r="AJ1486" t="n">
        <v>0</v>
      </c>
      <c r="AK1486" t="inlineStr">
        <is>
          <t>4,5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</row>
    <row r="1490">
      <c r="A1490" t="n">
        <v>343</v>
      </c>
      <c r="B1490" t="inlineStr">
        <is>
          <t>Marcris</t>
        </is>
      </c>
      <c r="C1490" t="inlineStr">
        <is>
          <t>Marino</t>
        </is>
      </c>
      <c r="D1490" t="inlineStr">
        <is>
          <t>Sánchez García Cristina 00280286L S.L.N.E</t>
        </is>
      </c>
      <c r="E1490" t="inlineStr">
        <is>
          <t>B35770528</t>
        </is>
      </c>
      <c r="F1490" t="inlineStr">
        <is>
          <t>Calle Aigües, 11</t>
        </is>
      </c>
      <c r="G1490" t="n">
        <v>8391</v>
      </c>
      <c r="H1490" t="inlineStr">
        <is>
          <t>Tiana</t>
        </is>
      </c>
      <c r="I1490" t="n">
        <v>1</v>
      </c>
      <c r="J1490" t="n">
        <v>0</v>
      </c>
      <c r="K1490" t="inlineStr">
        <is>
          <t>info@marcris.net</t>
        </is>
      </c>
      <c r="L1490">
        <f>+34678868735</f>
        <v/>
      </c>
      <c r="M1490" t="n">
        <v>0</v>
      </c>
      <c r="N1490" t="n">
        <v>240</v>
      </c>
      <c r="O1490" t="n">
        <v>70</v>
      </c>
      <c r="P1490" t="n">
        <v>240</v>
      </c>
      <c r="Q1490" t="n">
        <v>70</v>
      </c>
      <c r="R1490" t="n">
        <v>0</v>
      </c>
      <c r="S1490" t="n">
        <v>0</v>
      </c>
      <c r="T1490" t="b">
        <v>0</v>
      </c>
      <c r="U1490" s="1" t="n">
        <v>44844</v>
      </c>
      <c r="V1490" t="inlineStr">
        <is>
          <t>ram8qy7gofmm5sc43lnxqiram8r11wqj</t>
        </is>
      </c>
      <c r="W1490" t="inlineStr">
        <is>
          <t>https://docs.google.com/open?id=1LyX4bkzyqAwx9k_7PuTysZkHG-rcGmw3pjPAzLL73jw</t>
        </is>
      </c>
      <c r="X1490" t="inlineStr">
        <is>
          <t>304,50</t>
        </is>
      </c>
      <c r="Y1490" t="n">
        <v>1044</v>
      </c>
      <c r="Z1490" t="n">
        <v>1044</v>
      </c>
      <c r="AA1490" t="n">
        <v>231</v>
      </c>
      <c r="AB1490" t="inlineStr">
        <is>
          <t>2.623,50</t>
        </is>
      </c>
      <c r="AC1490" t="inlineStr">
        <is>
          <t>550,94</t>
        </is>
      </c>
      <c r="AD1490" t="inlineStr">
        <is>
          <t>0,00</t>
        </is>
      </c>
      <c r="AE1490" t="inlineStr">
        <is>
          <t>3174,44</t>
        </is>
      </c>
      <c r="AF1490" t="n">
        <v>70</v>
      </c>
      <c r="AG1490" t="n">
        <v>240</v>
      </c>
      <c r="AH1490" t="inlineStr">
        <is>
          <t>#¿NOMBRE?</t>
        </is>
      </c>
      <c r="AI1490" t="inlineStr">
        <is>
          <t>4,35</t>
        </is>
      </c>
      <c r="AJ1490" t="inlineStr">
        <is>
          <t>SEPA: 60 dias // IBAN: ES03 2100 0877 8502 0021 6962</t>
        </is>
      </c>
      <c r="AK1490" t="inlineStr">
        <is>
          <t>3,3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</row>
    <row r="1494">
      <c r="A1494" t="n">
        <v>344</v>
      </c>
      <c r="B1494" t="inlineStr">
        <is>
          <t>La Botigueta</t>
        </is>
      </c>
      <c r="C1494" t="inlineStr">
        <is>
          <t>Cristina Casado Pujol</t>
        </is>
      </c>
      <c r="D1494" t="inlineStr">
        <is>
          <t>Cristina Casado Pujol</t>
        </is>
      </c>
      <c r="E1494" t="inlineStr">
        <is>
          <t>40355571R</t>
        </is>
      </c>
      <c r="F1494" t="inlineStr">
        <is>
          <t>C/ Hospital, 11</t>
        </is>
      </c>
      <c r="G1494" t="n">
        <v>17464</v>
      </c>
      <c r="H1494" t="inlineStr">
        <is>
          <t>Cervia de Ter</t>
        </is>
      </c>
      <c r="I1494" t="n">
        <v>1</v>
      </c>
      <c r="J1494" t="n">
        <v>0</v>
      </c>
      <c r="K1494" t="inlineStr">
        <is>
          <t>labotiguetacervia@gmail.com</t>
        </is>
      </c>
      <c r="L1494">
        <f>+34675500164</f>
        <v/>
      </c>
      <c r="M1494" t="n">
        <v>1</v>
      </c>
      <c r="N1494" t="n">
        <v>8</v>
      </c>
      <c r="O1494" t="n">
        <v>8</v>
      </c>
      <c r="P1494" t="n">
        <v>8</v>
      </c>
      <c r="Q1494" t="n">
        <v>8</v>
      </c>
      <c r="R1494" t="n">
        <v>0</v>
      </c>
      <c r="S1494" t="n">
        <v>0</v>
      </c>
      <c r="T1494" t="b">
        <v>0</v>
      </c>
      <c r="U1494" s="1" t="n">
        <v>44844</v>
      </c>
      <c r="V1494" t="inlineStr">
        <is>
          <t>a90nsw9o4dwodkbm8pa90ns8k9byg2rl</t>
        </is>
      </c>
      <c r="W1494" t="inlineStr">
        <is>
          <t>https://docs.google.com/open?id=19XnjcQGNpQuf5yweZJiBm-x6RM1PAzVXyPGhCWUpzGM</t>
        </is>
      </c>
      <c r="X1494" t="inlineStr">
        <is>
          <t>52,00</t>
        </is>
      </c>
      <c r="Y1494" t="n">
        <v>52</v>
      </c>
      <c r="Z1494" t="n">
        <v>52</v>
      </c>
      <c r="AA1494" t="n">
        <v>36</v>
      </c>
      <c r="AB1494" t="inlineStr">
        <is>
          <t>192,00</t>
        </is>
      </c>
      <c r="AC1494" t="inlineStr">
        <is>
          <t>40,32</t>
        </is>
      </c>
      <c r="AD1494" t="inlineStr">
        <is>
          <t>9,98</t>
        </is>
      </c>
      <c r="AE1494" t="inlineStr">
        <is>
          <t>242,30</t>
        </is>
      </c>
      <c r="AF1494" t="n">
        <v>8</v>
      </c>
      <c r="AG1494" t="n">
        <v>8</v>
      </c>
      <c r="AH1494" t="inlineStr">
        <is>
          <t>#¿NOMBRE?</t>
        </is>
      </c>
      <c r="AI1494" t="inlineStr">
        <is>
          <t>6,5</t>
        </is>
      </c>
      <c r="AJ1494" t="n">
        <v>0</v>
      </c>
      <c r="AK1494" t="inlineStr">
        <is>
          <t>4,5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</row>
    <row r="1498">
      <c r="A1498" t="n">
        <v>345</v>
      </c>
      <c r="B1498" t="inlineStr">
        <is>
          <t>IDUN NATURE</t>
        </is>
      </c>
      <c r="C1498" t="inlineStr">
        <is>
          <t>TAMARA PRIETO</t>
        </is>
      </c>
      <c r="D1498" t="inlineStr">
        <is>
          <t>QUARK GLOBALSERVICES SL</t>
        </is>
      </c>
      <c r="E1498" t="inlineStr">
        <is>
          <t>B47633102</t>
        </is>
      </c>
      <c r="F1498" t="inlineStr">
        <is>
          <t>C/ DE LA CÁRCEL DE LA CORONA Nº 3</t>
        </is>
      </c>
      <c r="G1498" t="inlineStr">
        <is>
          <t>47005 Valladolid</t>
        </is>
      </c>
      <c r="H1498" t="inlineStr">
        <is>
          <t>Valladolid</t>
        </is>
      </c>
      <c r="I1498" t="n">
        <v>0</v>
      </c>
      <c r="J1498" t="inlineStr">
        <is>
          <t>C/ DE LA CÁRCEL DE LA CORONA Nº 3 LOCAL IDUN NATURE</t>
        </is>
      </c>
      <c r="K1498" t="inlineStr">
        <is>
          <t>TPRIETO@IDUN-NATURE.COM</t>
        </is>
      </c>
      <c r="L1498">
        <f>+34983840571</f>
        <v/>
      </c>
      <c r="M1498" t="n">
        <v>0</v>
      </c>
      <c r="N1498" t="n">
        <v>16</v>
      </c>
      <c r="O1498" t="n">
        <v>0</v>
      </c>
      <c r="P1498" t="n">
        <v>4</v>
      </c>
      <c r="Q1498" t="n">
        <v>0</v>
      </c>
      <c r="R1498" t="inlineStr">
        <is>
          <t>Implantación (20 +2)</t>
        </is>
      </c>
      <c r="S1498" t="inlineStr">
        <is>
          <t>IMPORTANTE: giro a 30 días según acuerdo Natulim con el cliente</t>
        </is>
      </c>
      <c r="T1498" t="b">
        <v>1</v>
      </c>
      <c r="U1498" s="1" t="n">
        <v>44844</v>
      </c>
      <c r="V1498" t="inlineStr">
        <is>
          <t>ujdxqxiwznca6e0dnujdxi5k14d9bo5a</t>
        </is>
      </c>
      <c r="W1498" t="inlineStr">
        <is>
          <t>https://docs.google.com/open?id=1A-TvYpzRSjJV1-qOcCgBddlXLtGEcThTqfdQf9d0snc</t>
        </is>
      </c>
      <c r="X1498" t="inlineStr">
        <is>
          <t>0,00</t>
        </is>
      </c>
      <c r="Y1498" t="inlineStr">
        <is>
          <t>110,56</t>
        </is>
      </c>
      <c r="Z1498" t="inlineStr">
        <is>
          <t>27,64</t>
        </is>
      </c>
      <c r="AA1498" t="n">
        <v>0</v>
      </c>
      <c r="AB1498" t="inlineStr">
        <is>
          <t>138,20</t>
        </is>
      </c>
      <c r="AC1498" t="inlineStr">
        <is>
          <t>29,02</t>
        </is>
      </c>
      <c r="AD1498" t="inlineStr">
        <is>
          <t>0,00</t>
        </is>
      </c>
      <c r="AE1498" t="inlineStr">
        <is>
          <t>167,22</t>
        </is>
      </c>
      <c r="AF1498" t="n">
        <v>0</v>
      </c>
      <c r="AG1498" t="n">
        <v>16</v>
      </c>
      <c r="AH1498" t="inlineStr">
        <is>
          <t>#¿NOMBRE?</t>
        </is>
      </c>
      <c r="AI1498" t="inlineStr">
        <is>
          <t>6,91</t>
        </is>
      </c>
      <c r="AJ1498" t="inlineStr">
        <is>
          <t>SEPA - recibo 30 días acordado cliente</t>
        </is>
      </c>
      <c r="AK1498" t="inlineStr">
        <is>
          <t>4,5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</row>
    <row r="1502">
      <c r="A1502" t="n">
        <v>346</v>
      </c>
      <c r="B1502" t="inlineStr">
        <is>
          <t>Cubicup</t>
        </is>
      </c>
      <c r="C1502" t="inlineStr">
        <is>
          <t>Joaquín Corpus</t>
        </is>
      </c>
      <c r="D1502" t="inlineStr">
        <is>
          <t>Cubicup Design Home, S.L.</t>
        </is>
      </c>
      <c r="E1502" t="inlineStr">
        <is>
          <t>B40505893</t>
        </is>
      </c>
      <c r="F1502" t="inlineStr">
        <is>
          <t>Calle Ribera 1, 2º</t>
        </is>
      </c>
      <c r="G1502" t="n">
        <v>46002</v>
      </c>
      <c r="H1502" t="inlineStr">
        <is>
          <t>Valencia</t>
        </is>
      </c>
      <c r="I1502" t="n">
        <v>1</v>
      </c>
      <c r="J1502" t="n">
        <v>0</v>
      </c>
      <c r="K1502" t="inlineStr">
        <is>
          <t>administracion@cubicup.com</t>
        </is>
      </c>
      <c r="L1502">
        <f>+34681900314</f>
        <v/>
      </c>
      <c r="M1502" t="n">
        <v>0</v>
      </c>
      <c r="N1502" t="n">
        <v>0</v>
      </c>
      <c r="O1502" t="n">
        <v>20</v>
      </c>
      <c r="P1502" t="n">
        <v>0</v>
      </c>
      <c r="Q1502" t="n">
        <v>0</v>
      </c>
      <c r="R1502" t="n">
        <v>0</v>
      </c>
      <c r="S1502" t="n">
        <v>0</v>
      </c>
      <c r="T1502" t="b">
        <v>0</v>
      </c>
      <c r="U1502" s="1" t="n">
        <v>44844</v>
      </c>
      <c r="V1502" t="inlineStr">
        <is>
          <t>0v8060ixfgi5lmvfu0v8060uczu4dy5l</t>
        </is>
      </c>
      <c r="W1502" t="inlineStr">
        <is>
          <t>https://docs.google.com/open?id=1uzgBMcIalQzH_CjOsQ-RRpJwWChVH--Rqbw79xikIQA</t>
        </is>
      </c>
      <c r="X1502" t="inlineStr">
        <is>
          <t>130,00</t>
        </is>
      </c>
      <c r="Y1502" t="n">
        <v>0</v>
      </c>
      <c r="Z1502" t="n">
        <v>0</v>
      </c>
      <c r="AA1502" t="n">
        <v>0</v>
      </c>
      <c r="AB1502" t="inlineStr">
        <is>
          <t>130,00</t>
        </is>
      </c>
      <c r="AC1502" t="inlineStr">
        <is>
          <t>27,30</t>
        </is>
      </c>
      <c r="AD1502" t="inlineStr">
        <is>
          <t>0,00</t>
        </is>
      </c>
      <c r="AE1502" t="inlineStr">
        <is>
          <t>157,30</t>
        </is>
      </c>
      <c r="AF1502" t="n">
        <v>20</v>
      </c>
      <c r="AG1502" t="n">
        <v>0</v>
      </c>
      <c r="AH1502" t="inlineStr">
        <is>
          <t>#¿NOMBRE?</t>
        </is>
      </c>
      <c r="AI1502" t="inlineStr">
        <is>
          <t>6,5</t>
        </is>
      </c>
      <c r="AJ1502" t="n">
        <v>0</v>
      </c>
      <c r="AK1502" t="inlineStr">
        <is>
          <t>4,5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</row>
    <row r="1506">
      <c r="A1506" t="n">
        <v>347</v>
      </c>
      <c r="B1506" t="inlineStr">
        <is>
          <t>Factura_Canarias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inlineStr">
        <is>
          <t>0,00</t>
        </is>
      </c>
      <c r="Y1506" t="n">
        <v>0</v>
      </c>
      <c r="Z1506" t="n">
        <v>0</v>
      </c>
      <c r="AA1506" t="n">
        <v>0</v>
      </c>
      <c r="AB1506" t="inlineStr">
        <is>
          <t>0,00</t>
        </is>
      </c>
      <c r="AC1506" t="inlineStr">
        <is>
          <t>0,00</t>
        </is>
      </c>
      <c r="AD1506" t="inlineStr">
        <is>
          <t>0,00</t>
        </is>
      </c>
      <c r="AE1506" t="inlineStr">
        <is>
          <t>0,00</t>
        </is>
      </c>
      <c r="AF1506" t="n">
        <v>0</v>
      </c>
      <c r="AG1506" t="n">
        <v>0</v>
      </c>
      <c r="AH1506" t="inlineStr">
        <is>
          <t>#¿NOMBRE?</t>
        </is>
      </c>
      <c r="AI1506" t="inlineStr">
        <is>
          <t>6,5</t>
        </is>
      </c>
      <c r="AJ1506" t="n">
        <v>0</v>
      </c>
      <c r="AK1506" t="inlineStr">
        <is>
          <t>4,5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</row>
    <row r="1510">
      <c r="A1510" t="n">
        <v>348</v>
      </c>
      <c r="B1510" t="inlineStr">
        <is>
          <t>Factura_Canarias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inlineStr">
        <is>
          <t>0,00</t>
        </is>
      </c>
      <c r="Y1510" t="n">
        <v>0</v>
      </c>
      <c r="Z1510" t="n">
        <v>0</v>
      </c>
      <c r="AA1510" t="n">
        <v>0</v>
      </c>
      <c r="AB1510" t="inlineStr">
        <is>
          <t>0,00</t>
        </is>
      </c>
      <c r="AC1510" t="inlineStr">
        <is>
          <t>0,00</t>
        </is>
      </c>
      <c r="AD1510" t="inlineStr">
        <is>
          <t>0,00</t>
        </is>
      </c>
      <c r="AE1510" t="inlineStr">
        <is>
          <t>0,00</t>
        </is>
      </c>
      <c r="AF1510" t="n">
        <v>0</v>
      </c>
      <c r="AG1510" t="n">
        <v>0</v>
      </c>
      <c r="AH1510" t="inlineStr">
        <is>
          <t>#¿NOMBRE?</t>
        </is>
      </c>
      <c r="AI1510" t="inlineStr">
        <is>
          <t>6,5</t>
        </is>
      </c>
      <c r="AJ1510" t="n">
        <v>0</v>
      </c>
      <c r="AK1510" t="inlineStr">
        <is>
          <t>4,5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</row>
    <row r="1514">
      <c r="A1514" t="n">
        <v>349</v>
      </c>
      <c r="B1514" t="inlineStr">
        <is>
          <t>BonCor</t>
        </is>
      </c>
      <c r="C1514" t="inlineStr">
        <is>
          <t>Cristina de Andrés</t>
        </is>
      </c>
      <c r="D1514" t="inlineStr">
        <is>
          <t>Solucions Socials Sostenibles</t>
        </is>
      </c>
      <c r="E1514" t="inlineStr">
        <is>
          <t>F67499186</t>
        </is>
      </c>
      <c r="F1514" t="inlineStr">
        <is>
          <t>C/Font Honrada, 2-4</t>
        </is>
      </c>
      <c r="G1514" t="n">
        <v>8004</v>
      </c>
      <c r="H1514" t="inlineStr">
        <is>
          <t>Barcelona</t>
        </is>
      </c>
      <c r="I1514" t="n">
        <v>1</v>
      </c>
      <c r="J1514" t="n">
        <v>0</v>
      </c>
      <c r="K1514" t="inlineStr">
        <is>
          <t>administracio@solucionssocials.org</t>
        </is>
      </c>
      <c r="L1514">
        <f>+34625534755</f>
        <v/>
      </c>
      <c r="M1514" t="n">
        <v>0</v>
      </c>
      <c r="N1514" t="n">
        <v>5</v>
      </c>
      <c r="O1514" t="n">
        <v>5</v>
      </c>
      <c r="P1514" t="n">
        <v>5</v>
      </c>
      <c r="Q1514" t="n">
        <v>0</v>
      </c>
      <c r="R1514" t="n">
        <v>0</v>
      </c>
      <c r="S1514" t="n">
        <v>0</v>
      </c>
      <c r="T1514" t="b">
        <v>0</v>
      </c>
      <c r="U1514" s="1" t="n">
        <v>44875</v>
      </c>
      <c r="V1514" t="inlineStr">
        <is>
          <t>b9xkfo5tuxkg9oefv8kob9xkfo5tucdd</t>
        </is>
      </c>
      <c r="W1514" t="inlineStr">
        <is>
          <t>https://docs.google.com/open?id=1IN9-ZlrIz13_x7u6kZLfYsYdP0ssaAcj3da1cZ77Chg</t>
        </is>
      </c>
      <c r="X1514" t="inlineStr">
        <is>
          <t>32,50</t>
        </is>
      </c>
      <c r="Y1514" t="inlineStr">
        <is>
          <t>32,5</t>
        </is>
      </c>
      <c r="Z1514" t="inlineStr">
        <is>
          <t>32,5</t>
        </is>
      </c>
      <c r="AA1514" t="n">
        <v>0</v>
      </c>
      <c r="AB1514" t="inlineStr">
        <is>
          <t>97,50</t>
        </is>
      </c>
      <c r="AC1514" t="inlineStr">
        <is>
          <t>20,48</t>
        </is>
      </c>
      <c r="AD1514" t="inlineStr">
        <is>
          <t>0,00</t>
        </is>
      </c>
      <c r="AE1514" t="inlineStr">
        <is>
          <t>117,98</t>
        </is>
      </c>
      <c r="AF1514" t="n">
        <v>5</v>
      </c>
      <c r="AG1514" t="n">
        <v>5</v>
      </c>
      <c r="AH1514" t="inlineStr">
        <is>
          <t>#¿NOMBRE?</t>
        </is>
      </c>
      <c r="AI1514" t="inlineStr">
        <is>
          <t>6,5</t>
        </is>
      </c>
      <c r="AJ1514" t="n">
        <v>0</v>
      </c>
      <c r="AK1514" t="inlineStr">
        <is>
          <t>4,5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</row>
    <row r="1518">
      <c r="A1518" t="n">
        <v>350</v>
      </c>
      <c r="B1518" t="inlineStr">
        <is>
          <t>Shopclient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inlineStr">
        <is>
          <t>0,00</t>
        </is>
      </c>
      <c r="Y1518" t="n">
        <v>0</v>
      </c>
      <c r="Z1518" t="n">
        <v>0</v>
      </c>
      <c r="AA1518" t="n">
        <v>0</v>
      </c>
      <c r="AB1518" t="inlineStr">
        <is>
          <t>0,00</t>
        </is>
      </c>
      <c r="AC1518" t="inlineStr">
        <is>
          <t>0,00</t>
        </is>
      </c>
      <c r="AD1518" t="inlineStr">
        <is>
          <t>0,00</t>
        </is>
      </c>
      <c r="AE1518" t="inlineStr">
        <is>
          <t>0,00</t>
        </is>
      </c>
      <c r="AF1518" t="n">
        <v>0</v>
      </c>
      <c r="AG1518" t="n">
        <v>0</v>
      </c>
      <c r="AH1518" t="inlineStr">
        <is>
          <t>#¿NOMBRE?</t>
        </is>
      </c>
      <c r="AI1518" t="inlineStr">
        <is>
          <t>6,5</t>
        </is>
      </c>
      <c r="AJ1518" t="n">
        <v>0</v>
      </c>
      <c r="AK1518" t="inlineStr">
        <is>
          <t>4,5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</row>
    <row r="1522">
      <c r="A1522" t="n">
        <v>351</v>
      </c>
      <c r="B1522" t="inlineStr">
        <is>
          <t>Shopclient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inlineStr">
        <is>
          <t>0,00</t>
        </is>
      </c>
      <c r="Y1522" t="n">
        <v>0</v>
      </c>
      <c r="Z1522" t="n">
        <v>0</v>
      </c>
      <c r="AA1522" t="n">
        <v>0</v>
      </c>
      <c r="AB1522" t="inlineStr">
        <is>
          <t>0,00</t>
        </is>
      </c>
      <c r="AC1522" t="inlineStr">
        <is>
          <t>0,00</t>
        </is>
      </c>
      <c r="AD1522" t="inlineStr">
        <is>
          <t>0,00</t>
        </is>
      </c>
      <c r="AE1522" t="inlineStr">
        <is>
          <t>0,00</t>
        </is>
      </c>
      <c r="AF1522" t="n">
        <v>0</v>
      </c>
      <c r="AG1522" t="n">
        <v>0</v>
      </c>
      <c r="AH1522" t="inlineStr">
        <is>
          <t>#¿NOMBRE?</t>
        </is>
      </c>
      <c r="AI1522" t="inlineStr">
        <is>
          <t>6,5</t>
        </is>
      </c>
      <c r="AJ1522" t="n">
        <v>0</v>
      </c>
      <c r="AK1522" t="inlineStr">
        <is>
          <t>4,5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</row>
    <row r="1526">
      <c r="A1526" t="n">
        <v>352</v>
      </c>
      <c r="B1526" t="inlineStr">
        <is>
          <t>Shopclient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inlineStr">
        <is>
          <t>0,00</t>
        </is>
      </c>
      <c r="Y1526" t="n">
        <v>0</v>
      </c>
      <c r="Z1526" t="n">
        <v>0</v>
      </c>
      <c r="AA1526" t="n">
        <v>0</v>
      </c>
      <c r="AB1526" t="inlineStr">
        <is>
          <t>0,00</t>
        </is>
      </c>
      <c r="AC1526" t="inlineStr">
        <is>
          <t>0,00</t>
        </is>
      </c>
      <c r="AD1526" t="inlineStr">
        <is>
          <t>0,00</t>
        </is>
      </c>
      <c r="AE1526" t="inlineStr">
        <is>
          <t>0,00</t>
        </is>
      </c>
      <c r="AF1526" t="n">
        <v>0</v>
      </c>
      <c r="AG1526" t="n">
        <v>0</v>
      </c>
      <c r="AH1526" t="inlineStr">
        <is>
          <t>#¿NOMBRE?</t>
        </is>
      </c>
      <c r="AI1526" t="inlineStr">
        <is>
          <t>6,5</t>
        </is>
      </c>
      <c r="AJ1526" t="n">
        <v>0</v>
      </c>
      <c r="AK1526" t="inlineStr">
        <is>
          <t>4,5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</row>
    <row r="1530">
      <c r="A1530" t="n">
        <v>353</v>
      </c>
      <c r="B1530" t="inlineStr">
        <is>
          <t>Shopclient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inlineStr">
        <is>
          <t>0,00</t>
        </is>
      </c>
      <c r="Y1530" t="n">
        <v>0</v>
      </c>
      <c r="Z1530" t="n">
        <v>0</v>
      </c>
      <c r="AA1530" t="n">
        <v>0</v>
      </c>
      <c r="AB1530" t="inlineStr">
        <is>
          <t>0,00</t>
        </is>
      </c>
      <c r="AC1530" t="inlineStr">
        <is>
          <t>0,00</t>
        </is>
      </c>
      <c r="AD1530" t="inlineStr">
        <is>
          <t>0,00</t>
        </is>
      </c>
      <c r="AE1530" t="inlineStr">
        <is>
          <t>0,00</t>
        </is>
      </c>
      <c r="AF1530" t="n">
        <v>0</v>
      </c>
      <c r="AG1530" t="n">
        <v>0</v>
      </c>
      <c r="AH1530" t="inlineStr">
        <is>
          <t>#¿NOMBRE?</t>
        </is>
      </c>
      <c r="AI1530" t="inlineStr">
        <is>
          <t>6,5</t>
        </is>
      </c>
      <c r="AJ1530" t="n">
        <v>0</v>
      </c>
      <c r="AK1530" t="inlineStr">
        <is>
          <t>4,5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</row>
    <row r="1534">
      <c r="A1534" t="n">
        <v>354</v>
      </c>
      <c r="B1534" t="inlineStr">
        <is>
          <t>Shopclient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inlineStr">
        <is>
          <t>0,00</t>
        </is>
      </c>
      <c r="Y1534" t="n">
        <v>0</v>
      </c>
      <c r="Z1534" t="n">
        <v>0</v>
      </c>
      <c r="AA1534" t="n">
        <v>0</v>
      </c>
      <c r="AB1534" t="inlineStr">
        <is>
          <t>0,00</t>
        </is>
      </c>
      <c r="AC1534" t="inlineStr">
        <is>
          <t>0,00</t>
        </is>
      </c>
      <c r="AD1534" t="inlineStr">
        <is>
          <t>0,00</t>
        </is>
      </c>
      <c r="AE1534" t="inlineStr">
        <is>
          <t>0,00</t>
        </is>
      </c>
      <c r="AF1534" t="n">
        <v>0</v>
      </c>
      <c r="AG1534" t="n">
        <v>0</v>
      </c>
      <c r="AH1534" t="inlineStr">
        <is>
          <t>#¿NOMBRE?</t>
        </is>
      </c>
      <c r="AI1534" t="inlineStr">
        <is>
          <t>6,5</t>
        </is>
      </c>
      <c r="AJ1534" t="n">
        <v>0</v>
      </c>
      <c r="AK1534" t="inlineStr">
        <is>
          <t>4,5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</row>
    <row r="1538">
      <c r="A1538" t="n">
        <v>355</v>
      </c>
      <c r="B1538" t="inlineStr">
        <is>
          <t>Coopolis Sociedad Cooperativa (Avecinal)</t>
        </is>
      </c>
      <c r="C1538" t="inlineStr">
        <is>
          <t>Ujué Sarraseca Hernandez</t>
        </is>
      </c>
      <c r="D1538" t="inlineStr">
        <is>
          <t>Coopolis Sociedad Cooperativa</t>
        </is>
      </c>
      <c r="E1538" t="inlineStr">
        <is>
          <t>F99531881</t>
        </is>
      </c>
      <c r="F1538" t="inlineStr">
        <is>
          <t>C/ Santiago Lapuente, 5</t>
        </is>
      </c>
      <c r="G1538" t="inlineStr">
        <is>
          <t>50014 Zaragoza</t>
        </is>
      </c>
      <c r="H1538" t="inlineStr">
        <is>
          <t>Zaragoza</t>
        </is>
      </c>
      <c r="I1538" t="n">
        <v>1</v>
      </c>
      <c r="J1538" t="n">
        <v>0</v>
      </c>
      <c r="K1538" t="inlineStr">
        <is>
          <t>facturas@avecinal.org</t>
        </is>
      </c>
      <c r="L1538">
        <f>+34609244184</f>
        <v/>
      </c>
      <c r="M1538" t="n">
        <v>0</v>
      </c>
      <c r="N1538" t="n">
        <v>20</v>
      </c>
      <c r="O1538" t="n">
        <v>10</v>
      </c>
      <c r="P1538" t="n">
        <v>20</v>
      </c>
      <c r="Q1538" t="n">
        <v>0</v>
      </c>
      <c r="R1538" t="n">
        <v>0</v>
      </c>
      <c r="S1538" t="n">
        <v>0</v>
      </c>
      <c r="T1538" t="b">
        <v>0</v>
      </c>
      <c r="U1538" s="1" t="n">
        <v>44875</v>
      </c>
      <c r="V1538" t="inlineStr">
        <is>
          <t>of1g8q6spxbfbgnof1g8k3ktn7ryjvvg</t>
        </is>
      </c>
      <c r="W1538" t="inlineStr">
        <is>
          <t>https://docs.google.com/open?id=1rYNshaO-hKIe5OyjihJ8izasxb49zvp8QA2DHDYaK_A</t>
        </is>
      </c>
      <c r="X1538" t="inlineStr">
        <is>
          <t>65,00</t>
        </is>
      </c>
      <c r="Y1538" t="n">
        <v>130</v>
      </c>
      <c r="Z1538" t="n">
        <v>130</v>
      </c>
      <c r="AA1538" t="n">
        <v>0</v>
      </c>
      <c r="AB1538" t="inlineStr">
        <is>
          <t>325,00</t>
        </is>
      </c>
      <c r="AC1538" t="inlineStr">
        <is>
          <t>68,25</t>
        </is>
      </c>
      <c r="AD1538" t="inlineStr">
        <is>
          <t>0,00</t>
        </is>
      </c>
      <c r="AE1538" t="inlineStr">
        <is>
          <t>393,25</t>
        </is>
      </c>
      <c r="AF1538" t="n">
        <v>10</v>
      </c>
      <c r="AG1538" t="n">
        <v>20</v>
      </c>
      <c r="AH1538" t="inlineStr">
        <is>
          <t>#¿NOMBRE?</t>
        </is>
      </c>
      <c r="AI1538" t="inlineStr">
        <is>
          <t>6,5</t>
        </is>
      </c>
      <c r="AJ1538" t="n">
        <v>0</v>
      </c>
      <c r="AK1538" t="inlineStr">
        <is>
          <t>4,5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</row>
    <row r="1542">
      <c r="A1542" t="n">
        <v>356</v>
      </c>
      <c r="B1542" t="inlineStr">
        <is>
          <t>-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inlineStr">
        <is>
          <t>0,00</t>
        </is>
      </c>
      <c r="Y1542" t="n">
        <v>0</v>
      </c>
      <c r="Z1542" t="n">
        <v>0</v>
      </c>
      <c r="AA1542" t="n">
        <v>0</v>
      </c>
      <c r="AB1542" t="inlineStr">
        <is>
          <t>0,00</t>
        </is>
      </c>
      <c r="AC1542" t="inlineStr">
        <is>
          <t>0,00</t>
        </is>
      </c>
      <c r="AD1542" t="inlineStr">
        <is>
          <t>0,00</t>
        </is>
      </c>
      <c r="AE1542" t="inlineStr">
        <is>
          <t>0,00</t>
        </is>
      </c>
      <c r="AF1542" t="n">
        <v>0</v>
      </c>
      <c r="AG1542" t="n">
        <v>0</v>
      </c>
      <c r="AH1542" t="inlineStr">
        <is>
          <t>#¿NOMBRE?</t>
        </is>
      </c>
      <c r="AI1542" t="inlineStr">
        <is>
          <t>6,5</t>
        </is>
      </c>
      <c r="AJ1542" t="n">
        <v>0</v>
      </c>
      <c r="AK1542" t="inlineStr">
        <is>
          <t>4,5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</row>
    <row r="1546">
      <c r="A1546" t="n">
        <v>357</v>
      </c>
      <c r="B1546" t="inlineStr">
        <is>
          <t>-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inlineStr">
        <is>
          <t>0,00</t>
        </is>
      </c>
      <c r="Y1546" t="n">
        <v>0</v>
      </c>
      <c r="Z1546" t="n">
        <v>0</v>
      </c>
      <c r="AA1546" t="n">
        <v>0</v>
      </c>
      <c r="AB1546" t="inlineStr">
        <is>
          <t>0,00</t>
        </is>
      </c>
      <c r="AC1546" t="inlineStr">
        <is>
          <t>0,00</t>
        </is>
      </c>
      <c r="AD1546" t="inlineStr">
        <is>
          <t>0,00</t>
        </is>
      </c>
      <c r="AE1546" t="inlineStr">
        <is>
          <t>0,00</t>
        </is>
      </c>
      <c r="AF1546" t="n">
        <v>0</v>
      </c>
      <c r="AG1546" t="n">
        <v>0</v>
      </c>
      <c r="AH1546" t="inlineStr">
        <is>
          <t>#¿NOMBRE?</t>
        </is>
      </c>
      <c r="AI1546" t="inlineStr">
        <is>
          <t>6,5</t>
        </is>
      </c>
      <c r="AJ1546" t="n">
        <v>0</v>
      </c>
      <c r="AK1546" t="inlineStr">
        <is>
          <t>4,5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</row>
    <row r="1550">
      <c r="A1550" t="n">
        <v>358</v>
      </c>
      <c r="B1550" t="inlineStr">
        <is>
          <t>Retui</t>
        </is>
      </c>
      <c r="C1550" t="inlineStr">
        <is>
          <t>Marina</t>
        </is>
      </c>
      <c r="D1550" t="inlineStr">
        <is>
          <t>Miquel Castro Oronich</t>
        </is>
      </c>
      <c r="E1550" t="inlineStr">
        <is>
          <t>78085521S</t>
        </is>
      </c>
      <c r="F1550" t="inlineStr">
        <is>
          <t>Carretera de Tàrrega 35</t>
        </is>
      </c>
      <c r="G1550" t="n">
        <v>25310</v>
      </c>
      <c r="H1550" t="inlineStr">
        <is>
          <t>Agramunt</t>
        </is>
      </c>
      <c r="I1550" t="n">
        <v>1</v>
      </c>
      <c r="J1550" t="n">
        <v>0</v>
      </c>
      <c r="K1550" t="inlineStr">
        <is>
          <t>info@retui.org</t>
        </is>
      </c>
      <c r="L1550">
        <f>+34646644628</f>
        <v/>
      </c>
      <c r="M1550" t="n">
        <v>1</v>
      </c>
      <c r="N1550" t="n">
        <v>7</v>
      </c>
      <c r="O1550" t="n">
        <v>4</v>
      </c>
      <c r="P1550" t="n">
        <v>9</v>
      </c>
      <c r="Q1550" t="n">
        <v>2</v>
      </c>
      <c r="R1550" t="n">
        <v>0</v>
      </c>
      <c r="S1550" t="n">
        <v>0</v>
      </c>
      <c r="T1550" t="b">
        <v>0</v>
      </c>
      <c r="U1550" t="inlineStr">
        <is>
          <t>13/10/2022</t>
        </is>
      </c>
      <c r="V1550" t="inlineStr">
        <is>
          <t>05utyu20ylnueslkrh05utyuwffv72a7</t>
        </is>
      </c>
      <c r="W1550" t="inlineStr">
        <is>
          <t>https://docs.google.com/open?id=1f9crTGq0gpKoa3ImucpUgJWzhCJbSOarScfudxVewsg</t>
        </is>
      </c>
      <c r="X1550" t="inlineStr">
        <is>
          <t>26,00</t>
        </is>
      </c>
      <c r="Y1550" t="inlineStr">
        <is>
          <t>45,5</t>
        </is>
      </c>
      <c r="Z1550" t="inlineStr">
        <is>
          <t>58,5</t>
        </is>
      </c>
      <c r="AA1550" t="n">
        <v>9</v>
      </c>
      <c r="AB1550" t="inlineStr">
        <is>
          <t>139,00</t>
        </is>
      </c>
      <c r="AC1550" t="inlineStr">
        <is>
          <t>29,19</t>
        </is>
      </c>
      <c r="AD1550" t="inlineStr">
        <is>
          <t>7,23</t>
        </is>
      </c>
      <c r="AE1550" t="inlineStr">
        <is>
          <t>175,42</t>
        </is>
      </c>
      <c r="AF1550" t="n">
        <v>4</v>
      </c>
      <c r="AG1550" t="n">
        <v>7</v>
      </c>
      <c r="AH1550" t="inlineStr">
        <is>
          <t>9+1</t>
        </is>
      </c>
      <c r="AI1550" t="inlineStr">
        <is>
          <t>6,5</t>
        </is>
      </c>
      <c r="AJ1550" t="n">
        <v>0</v>
      </c>
      <c r="AK1550" t="inlineStr">
        <is>
          <t>4,5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t="n">
        <v>359</v>
      </c>
      <c r="B1554" t="inlineStr">
        <is>
          <t>Cocina Salud y Bienestar</t>
        </is>
      </c>
      <c r="C1554" t="inlineStr">
        <is>
          <t>Almudena Peña</t>
        </is>
      </c>
      <c r="D1554" t="inlineStr">
        <is>
          <t>Almudena Peña Velasco</t>
        </is>
      </c>
      <c r="E1554" t="inlineStr">
        <is>
          <t>04843970D</t>
        </is>
      </c>
      <c r="F1554" t="inlineStr">
        <is>
          <t>Av/ Castilla la Mancha 1</t>
        </is>
      </c>
      <c r="G1554" t="n">
        <v>45370</v>
      </c>
      <c r="H1554" t="inlineStr">
        <is>
          <t>Santa Cruz de la Zarza</t>
        </is>
      </c>
      <c r="I1554" t="n">
        <v>1</v>
      </c>
      <c r="J1554" t="n">
        <v>0</v>
      </c>
      <c r="K1554" t="inlineStr">
        <is>
          <t>almudena@cocinasaludybienestar.com</t>
        </is>
      </c>
      <c r="L1554">
        <f>+34645801904</f>
        <v/>
      </c>
      <c r="M1554" t="n">
        <v>1</v>
      </c>
      <c r="N1554" t="n">
        <v>7</v>
      </c>
      <c r="O1554" t="n">
        <v>6</v>
      </c>
      <c r="P1554" t="n">
        <v>7</v>
      </c>
      <c r="Q1554" t="n">
        <v>2</v>
      </c>
      <c r="R1554" t="n">
        <v>0</v>
      </c>
      <c r="S1554" t="n">
        <v>0</v>
      </c>
      <c r="T1554" t="b">
        <v>0</v>
      </c>
      <c r="U1554" t="inlineStr">
        <is>
          <t>13/10/2022</t>
        </is>
      </c>
      <c r="V1554" t="inlineStr">
        <is>
          <t>t1ftdlazq0t5pu9ot1ftf7kw5svlh84x</t>
        </is>
      </c>
      <c r="W1554" t="inlineStr">
        <is>
          <t>https://docs.google.com/open?id=1SBu-CBgVHAeMOM8jBF8Tv-YW-zVGn6-8ga5Zca-W-TY</t>
        </is>
      </c>
      <c r="X1554" t="inlineStr">
        <is>
          <t>39,00</t>
        </is>
      </c>
      <c r="Y1554" t="inlineStr">
        <is>
          <t>45,5</t>
        </is>
      </c>
      <c r="Z1554" t="inlineStr">
        <is>
          <t>45,5</t>
        </is>
      </c>
      <c r="AA1554" t="n">
        <v>9</v>
      </c>
      <c r="AB1554" t="inlineStr">
        <is>
          <t>139,00</t>
        </is>
      </c>
      <c r="AC1554" t="inlineStr">
        <is>
          <t>29,19</t>
        </is>
      </c>
      <c r="AD1554" t="inlineStr">
        <is>
          <t>7,23</t>
        </is>
      </c>
      <c r="AE1554" t="inlineStr">
        <is>
          <t>175,42</t>
        </is>
      </c>
      <c r="AF1554" t="n">
        <v>6</v>
      </c>
      <c r="AG1554" t="n">
        <v>7</v>
      </c>
      <c r="AH1554" t="inlineStr">
        <is>
          <t>#¿NOMBRE?</t>
        </is>
      </c>
      <c r="AI1554" t="inlineStr">
        <is>
          <t>6,5</t>
        </is>
      </c>
      <c r="AJ1554" t="n">
        <v>0</v>
      </c>
      <c r="AK1554" t="inlineStr">
        <is>
          <t>4,5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t="n">
        <v>360</v>
      </c>
      <c r="B1558" t="inlineStr">
        <is>
          <t>HERBOLARIO ROSA VIVERO</t>
        </is>
      </c>
      <c r="C1558" t="inlineStr">
        <is>
          <t>ROSA Vivero</t>
        </is>
      </c>
      <c r="D1558" t="inlineStr">
        <is>
          <t>ROSA VIVERO REYERO</t>
        </is>
      </c>
      <c r="E1558" t="inlineStr">
        <is>
          <t>09285622Q</t>
        </is>
      </c>
      <c r="F1558" t="inlineStr">
        <is>
          <t>C/ IMPERIAL 21 bajo</t>
        </is>
      </c>
      <c r="G1558" t="n">
        <v>47003</v>
      </c>
      <c r="H1558" t="inlineStr">
        <is>
          <t>VALLADOLID</t>
        </is>
      </c>
      <c r="I1558" t="n">
        <v>1</v>
      </c>
      <c r="J1558" t="n">
        <v>0</v>
      </c>
      <c r="K1558" t="inlineStr">
        <is>
          <t>mviveroreyero@gmail.com</t>
        </is>
      </c>
      <c r="L1558">
        <f>+34983353350</f>
        <v/>
      </c>
      <c r="M1558" t="n">
        <v>1</v>
      </c>
      <c r="N1558" t="n">
        <v>15</v>
      </c>
      <c r="O1558" t="n">
        <v>0</v>
      </c>
      <c r="P1558" t="n">
        <v>5</v>
      </c>
      <c r="Q1558" t="n">
        <v>0</v>
      </c>
      <c r="R1558" t="n">
        <v>0</v>
      </c>
      <c r="S1558" t="n">
        <v>0</v>
      </c>
      <c r="T1558" t="b">
        <v>0</v>
      </c>
      <c r="U1558" t="inlineStr">
        <is>
          <t>14/10/2022</t>
        </is>
      </c>
      <c r="V1558" t="inlineStr">
        <is>
          <t>pmrd1xe8eco1wzi5fpmrd18mlrpcq8c6</t>
        </is>
      </c>
      <c r="W1558" t="inlineStr">
        <is>
          <t>https://docs.google.com/open?id=17L_Kw0IdAZeR0IWSQ6F0XXEcz-4m1IYpa0a_WzhWVs0</t>
        </is>
      </c>
      <c r="X1558" t="inlineStr">
        <is>
          <t>0,00</t>
        </is>
      </c>
      <c r="Y1558" t="inlineStr">
        <is>
          <t>97,5</t>
        </is>
      </c>
      <c r="Z1558" t="inlineStr">
        <is>
          <t>32,5</t>
        </is>
      </c>
      <c r="AA1558" t="n">
        <v>0</v>
      </c>
      <c r="AB1558" t="inlineStr">
        <is>
          <t>130,00</t>
        </is>
      </c>
      <c r="AC1558" t="inlineStr">
        <is>
          <t>27,30</t>
        </is>
      </c>
      <c r="AD1558" t="inlineStr">
        <is>
          <t>6,76</t>
        </is>
      </c>
      <c r="AE1558" t="inlineStr">
        <is>
          <t>164,06</t>
        </is>
      </c>
      <c r="AF1558" t="n">
        <v>0</v>
      </c>
      <c r="AG1558" t="n">
        <v>15</v>
      </c>
      <c r="AH1558" t="inlineStr">
        <is>
          <t>#¿NOMBRE?</t>
        </is>
      </c>
      <c r="AI1558" t="inlineStr">
        <is>
          <t>6,5</t>
        </is>
      </c>
      <c r="AJ1558" t="n">
        <v>0</v>
      </c>
      <c r="AK1558" t="inlineStr">
        <is>
          <t>4,5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</row>
    <row r="1562">
      <c r="A1562" t="n">
        <v>361</v>
      </c>
      <c r="B1562" t="inlineStr">
        <is>
          <t>Shopclient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inlineStr">
        <is>
          <t>30/12/1899</t>
        </is>
      </c>
      <c r="V1562" t="n">
        <v>0</v>
      </c>
      <c r="W1562" t="n">
        <v>1</v>
      </c>
      <c r="X1562" t="inlineStr">
        <is>
          <t>0,00</t>
        </is>
      </c>
      <c r="Y1562" t="n">
        <v>0</v>
      </c>
      <c r="Z1562" t="n">
        <v>0</v>
      </c>
      <c r="AA1562" t="n">
        <v>0</v>
      </c>
      <c r="AB1562" t="inlineStr">
        <is>
          <t>0,00</t>
        </is>
      </c>
      <c r="AC1562" t="inlineStr">
        <is>
          <t>0,00</t>
        </is>
      </c>
      <c r="AD1562" t="inlineStr">
        <is>
          <t>0,00</t>
        </is>
      </c>
      <c r="AE1562" t="inlineStr">
        <is>
          <t>0,00</t>
        </is>
      </c>
      <c r="AF1562" t="n">
        <v>0</v>
      </c>
      <c r="AG1562" t="n">
        <v>0</v>
      </c>
      <c r="AH1562" t="n">
        <v>0</v>
      </c>
      <c r="AI1562" t="inlineStr">
        <is>
          <t>6,5</t>
        </is>
      </c>
      <c r="AJ1562" t="n">
        <v>0</v>
      </c>
      <c r="AK1562" t="inlineStr">
        <is>
          <t>4,5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</row>
    <row r="1566">
      <c r="A1566" t="n">
        <v>362</v>
      </c>
      <c r="B1566" t="inlineStr">
        <is>
          <t>Shopclient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inlineStr">
        <is>
          <t>0,00</t>
        </is>
      </c>
      <c r="Y1566" t="n">
        <v>0</v>
      </c>
      <c r="Z1566" t="n">
        <v>0</v>
      </c>
      <c r="AA1566" t="n">
        <v>0</v>
      </c>
      <c r="AB1566" t="inlineStr">
        <is>
          <t>0,00</t>
        </is>
      </c>
      <c r="AC1566" t="inlineStr">
        <is>
          <t>0,00</t>
        </is>
      </c>
      <c r="AD1566" t="inlineStr">
        <is>
          <t>0,00</t>
        </is>
      </c>
      <c r="AE1566" t="inlineStr">
        <is>
          <t>0,00</t>
        </is>
      </c>
      <c r="AF1566" t="n">
        <v>0</v>
      </c>
      <c r="AG1566" t="n">
        <v>0</v>
      </c>
      <c r="AH1566" t="inlineStr">
        <is>
          <t>#¿NOMBRE?</t>
        </is>
      </c>
      <c r="AI1566" t="inlineStr">
        <is>
          <t>6,5</t>
        </is>
      </c>
      <c r="AJ1566" t="n">
        <v>0</v>
      </c>
      <c r="AK1566" t="inlineStr">
        <is>
          <t>4,5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</row>
    <row r="1570">
      <c r="A1570" t="n">
        <v>363</v>
      </c>
      <c r="B1570" t="inlineStr">
        <is>
          <t>Shopclient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inlineStr">
        <is>
          <t>0,00</t>
        </is>
      </c>
      <c r="Y1570" t="n">
        <v>0</v>
      </c>
      <c r="Z1570" t="n">
        <v>0</v>
      </c>
      <c r="AA1570" t="n">
        <v>0</v>
      </c>
      <c r="AB1570" t="inlineStr">
        <is>
          <t>0,00</t>
        </is>
      </c>
      <c r="AC1570" t="inlineStr">
        <is>
          <t>0,00</t>
        </is>
      </c>
      <c r="AD1570" t="inlineStr">
        <is>
          <t>0,00</t>
        </is>
      </c>
      <c r="AE1570" t="inlineStr">
        <is>
          <t>0,00</t>
        </is>
      </c>
      <c r="AF1570" t="n">
        <v>0</v>
      </c>
      <c r="AG1570" t="n">
        <v>0</v>
      </c>
      <c r="AH1570" t="inlineStr">
        <is>
          <t>#¿NOMBRE?</t>
        </is>
      </c>
      <c r="AI1570" t="inlineStr">
        <is>
          <t>6,5</t>
        </is>
      </c>
      <c r="AJ1570" t="n">
        <v>0</v>
      </c>
      <c r="AK1570" t="inlineStr">
        <is>
          <t>4,5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t="n">
        <v>364</v>
      </c>
      <c r="B1574" t="inlineStr">
        <is>
          <t>Shopclient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inlineStr">
        <is>
          <t>0,00</t>
        </is>
      </c>
      <c r="Y1574" t="n">
        <v>0</v>
      </c>
      <c r="Z1574" t="n">
        <v>0</v>
      </c>
      <c r="AA1574" t="n">
        <v>0</v>
      </c>
      <c r="AB1574" t="inlineStr">
        <is>
          <t>0,00</t>
        </is>
      </c>
      <c r="AC1574" t="inlineStr">
        <is>
          <t>0,00</t>
        </is>
      </c>
      <c r="AD1574" t="inlineStr">
        <is>
          <t>0,00</t>
        </is>
      </c>
      <c r="AE1574" t="inlineStr">
        <is>
          <t>0,00</t>
        </is>
      </c>
      <c r="AF1574" t="n">
        <v>0</v>
      </c>
      <c r="AG1574" t="n">
        <v>0</v>
      </c>
      <c r="AH1574" t="inlineStr">
        <is>
          <t>#¿NOMBRE?</t>
        </is>
      </c>
      <c r="AI1574" t="inlineStr">
        <is>
          <t>6,5</t>
        </is>
      </c>
      <c r="AJ1574" t="n">
        <v>0</v>
      </c>
      <c r="AK1574" t="inlineStr">
        <is>
          <t>4,5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</row>
    <row r="1578">
      <c r="A1578" t="n">
        <v>365</v>
      </c>
      <c r="B1578" t="inlineStr">
        <is>
          <t>Shopclient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inlineStr">
        <is>
          <t>0,00</t>
        </is>
      </c>
      <c r="Y1578" t="n">
        <v>0</v>
      </c>
      <c r="Z1578" t="n">
        <v>0</v>
      </c>
      <c r="AA1578" t="n">
        <v>0</v>
      </c>
      <c r="AB1578" t="inlineStr">
        <is>
          <t>0,00</t>
        </is>
      </c>
      <c r="AC1578" t="inlineStr">
        <is>
          <t>0,00</t>
        </is>
      </c>
      <c r="AD1578" t="inlineStr">
        <is>
          <t>0,00</t>
        </is>
      </c>
      <c r="AE1578" t="inlineStr">
        <is>
          <t>0,00</t>
        </is>
      </c>
      <c r="AF1578" t="n">
        <v>0</v>
      </c>
      <c r="AG1578" t="n">
        <v>0</v>
      </c>
      <c r="AH1578" t="inlineStr">
        <is>
          <t>#¿NOMBRE?</t>
        </is>
      </c>
      <c r="AI1578" t="inlineStr">
        <is>
          <t>6,5</t>
        </is>
      </c>
      <c r="AJ1578" t="n">
        <v>0</v>
      </c>
      <c r="AK1578" t="inlineStr">
        <is>
          <t>4,5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</row>
    <row r="1582">
      <c r="A1582" t="n">
        <v>366</v>
      </c>
      <c r="B1582" t="inlineStr">
        <is>
          <t>Shopclient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inlineStr">
        <is>
          <t>0,00</t>
        </is>
      </c>
      <c r="Y1582" t="n">
        <v>0</v>
      </c>
      <c r="Z1582" t="n">
        <v>0</v>
      </c>
      <c r="AA1582" t="n">
        <v>0</v>
      </c>
      <c r="AB1582" t="inlineStr">
        <is>
          <t>0,00</t>
        </is>
      </c>
      <c r="AC1582" t="inlineStr">
        <is>
          <t>0,00</t>
        </is>
      </c>
      <c r="AD1582" t="inlineStr">
        <is>
          <t>0,00</t>
        </is>
      </c>
      <c r="AE1582" t="inlineStr">
        <is>
          <t>0,00</t>
        </is>
      </c>
      <c r="AF1582" t="n">
        <v>0</v>
      </c>
      <c r="AG1582" t="n">
        <v>0</v>
      </c>
      <c r="AH1582" t="inlineStr">
        <is>
          <t>#¿NOMBRE?</t>
        </is>
      </c>
      <c r="AI1582" t="inlineStr">
        <is>
          <t>6,5</t>
        </is>
      </c>
      <c r="AJ1582" t="n">
        <v>0</v>
      </c>
      <c r="AK1582" t="inlineStr">
        <is>
          <t>4,5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</row>
    <row r="1586">
      <c r="A1586" t="n">
        <v>367</v>
      </c>
      <c r="B1586" t="inlineStr">
        <is>
          <t>Shopclient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inlineStr">
        <is>
          <t>0,00</t>
        </is>
      </c>
      <c r="Y1586" t="n">
        <v>0</v>
      </c>
      <c r="Z1586" t="n">
        <v>0</v>
      </c>
      <c r="AA1586" t="n">
        <v>0</v>
      </c>
      <c r="AB1586" t="inlineStr">
        <is>
          <t>0,00</t>
        </is>
      </c>
      <c r="AC1586" t="inlineStr">
        <is>
          <t>0,00</t>
        </is>
      </c>
      <c r="AD1586" t="inlineStr">
        <is>
          <t>0,00</t>
        </is>
      </c>
      <c r="AE1586" t="inlineStr">
        <is>
          <t>0,00</t>
        </is>
      </c>
      <c r="AF1586" t="n">
        <v>0</v>
      </c>
      <c r="AG1586" t="n">
        <v>0</v>
      </c>
      <c r="AH1586" t="inlineStr">
        <is>
          <t>#¿NOMBRE?</t>
        </is>
      </c>
      <c r="AI1586" t="inlineStr">
        <is>
          <t>6,5</t>
        </is>
      </c>
      <c r="AJ1586" t="n">
        <v>0</v>
      </c>
      <c r="AK1586" t="inlineStr">
        <is>
          <t>4,5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</row>
    <row r="1590">
      <c r="A1590" t="n">
        <v>368</v>
      </c>
      <c r="B1590" t="inlineStr">
        <is>
          <t>Ecoecorial</t>
        </is>
      </c>
      <c r="C1590" t="inlineStr">
        <is>
          <t>Alejandra</t>
        </is>
      </c>
      <c r="D1590" t="inlineStr">
        <is>
          <t>Alejandra Fdez-Sordo Bravo</t>
        </is>
      </c>
      <c r="E1590" t="inlineStr">
        <is>
          <t>51386400 F</t>
        </is>
      </c>
      <c r="F1590" t="inlineStr">
        <is>
          <t>Calle Concha Nuñez, 4, 2ºB</t>
        </is>
      </c>
      <c r="G1590" t="n">
        <v>28280</v>
      </c>
      <c r="H1590" t="inlineStr">
        <is>
          <t>Madrid</t>
        </is>
      </c>
      <c r="I1590" t="n">
        <v>1</v>
      </c>
      <c r="J1590" t="n">
        <v>0</v>
      </c>
      <c r="K1590" t="inlineStr">
        <is>
          <t>alejandrafsb@gmail.com</t>
        </is>
      </c>
      <c r="L1590">
        <f>+34625551062</f>
        <v/>
      </c>
      <c r="M1590" t="n">
        <v>0</v>
      </c>
      <c r="N1590" t="n">
        <v>8</v>
      </c>
      <c r="O1590" t="n">
        <v>1</v>
      </c>
      <c r="P1590" t="n">
        <v>16</v>
      </c>
      <c r="Q1590" t="n">
        <v>5</v>
      </c>
      <c r="R1590" t="n">
        <v>0</v>
      </c>
      <c r="S1590" t="n">
        <v>0</v>
      </c>
      <c r="T1590" t="n">
        <v>0</v>
      </c>
      <c r="U1590" t="inlineStr">
        <is>
          <t>18/10/2022</t>
        </is>
      </c>
      <c r="V1590" t="n">
        <v>0</v>
      </c>
      <c r="W1590" t="inlineStr">
        <is>
          <t>https://docs.google.com/open?id=1oSNKzj-K0FPobpZxksmT-y1gn7zF073u9cgatlHim7k</t>
        </is>
      </c>
      <c r="X1590" t="inlineStr">
        <is>
          <t>6,50</t>
        </is>
      </c>
      <c r="Y1590" t="n">
        <v>52</v>
      </c>
      <c r="Z1590" t="n">
        <v>104</v>
      </c>
      <c r="AA1590" t="inlineStr">
        <is>
          <t>22,5</t>
        </is>
      </c>
      <c r="AB1590" t="inlineStr">
        <is>
          <t>185,00</t>
        </is>
      </c>
      <c r="AC1590" t="inlineStr">
        <is>
          <t>38,85</t>
        </is>
      </c>
      <c r="AD1590" t="inlineStr">
        <is>
          <t>0,00</t>
        </is>
      </c>
      <c r="AE1590" t="inlineStr">
        <is>
          <t>223,85</t>
        </is>
      </c>
      <c r="AF1590" t="n">
        <v>1</v>
      </c>
      <c r="AG1590" t="n">
        <v>8</v>
      </c>
      <c r="AH1590" t="inlineStr">
        <is>
          <t>#¿NOMBRE?</t>
        </is>
      </c>
      <c r="AI1590" t="inlineStr">
        <is>
          <t>6,5</t>
        </is>
      </c>
      <c r="AJ1590" t="n">
        <v>0</v>
      </c>
      <c r="AK1590" t="inlineStr">
        <is>
          <t>4,5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</row>
    <row r="1594">
      <c r="A1594" t="n">
        <v>367</v>
      </c>
      <c r="B1594" t="inlineStr">
        <is>
          <t>Shopclient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inlineStr">
        <is>
          <t>0,00</t>
        </is>
      </c>
      <c r="Y1594" t="n">
        <v>0</v>
      </c>
      <c r="Z1594" t="n">
        <v>0</v>
      </c>
      <c r="AA1594" t="n">
        <v>0</v>
      </c>
      <c r="AB1594" t="inlineStr">
        <is>
          <t>0,00</t>
        </is>
      </c>
      <c r="AC1594" t="inlineStr">
        <is>
          <t>0,00</t>
        </is>
      </c>
      <c r="AD1594" t="inlineStr">
        <is>
          <t>0,00</t>
        </is>
      </c>
      <c r="AE1594" t="inlineStr">
        <is>
          <t>0,00</t>
        </is>
      </c>
      <c r="AF1594" t="n">
        <v>0</v>
      </c>
      <c r="AG1594" t="n">
        <v>0</v>
      </c>
      <c r="AH1594" t="inlineStr">
        <is>
          <t>#¿NOMBRE?</t>
        </is>
      </c>
      <c r="AI1594" t="inlineStr">
        <is>
          <t>6,5</t>
        </is>
      </c>
      <c r="AJ1594" t="n">
        <v>0</v>
      </c>
      <c r="AK1594" t="inlineStr">
        <is>
          <t>4,5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t="n">
        <v>368</v>
      </c>
      <c r="B1598" t="inlineStr">
        <is>
          <t>Shopclient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inlineStr">
        <is>
          <t>0,00</t>
        </is>
      </c>
      <c r="Y1598" t="n">
        <v>0</v>
      </c>
      <c r="Z1598" t="n">
        <v>0</v>
      </c>
      <c r="AA1598" t="n">
        <v>0</v>
      </c>
      <c r="AB1598" t="inlineStr">
        <is>
          <t>0,00</t>
        </is>
      </c>
      <c r="AC1598" t="inlineStr">
        <is>
          <t>0,00</t>
        </is>
      </c>
      <c r="AD1598" t="inlineStr">
        <is>
          <t>0,00</t>
        </is>
      </c>
      <c r="AE1598" t="inlineStr">
        <is>
          <t>0,00</t>
        </is>
      </c>
      <c r="AF1598" t="n">
        <v>0</v>
      </c>
      <c r="AG1598" t="n">
        <v>0</v>
      </c>
      <c r="AH1598" t="inlineStr">
        <is>
          <t>#¿NOMBRE?</t>
        </is>
      </c>
      <c r="AI1598" t="inlineStr">
        <is>
          <t>6,5</t>
        </is>
      </c>
      <c r="AJ1598" t="n">
        <v>0</v>
      </c>
      <c r="AK1598" t="inlineStr">
        <is>
          <t>4,5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</row>
    <row r="1602">
      <c r="A1602" t="n">
        <v>369</v>
      </c>
      <c r="B1602" t="inlineStr">
        <is>
          <t>Shopclient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inlineStr">
        <is>
          <t>0,00</t>
        </is>
      </c>
      <c r="Y1602" t="n">
        <v>0</v>
      </c>
      <c r="Z1602" t="n">
        <v>0</v>
      </c>
      <c r="AA1602" t="n">
        <v>0</v>
      </c>
      <c r="AB1602" t="inlineStr">
        <is>
          <t>0,00</t>
        </is>
      </c>
      <c r="AC1602" t="inlineStr">
        <is>
          <t>0,00</t>
        </is>
      </c>
      <c r="AD1602" t="inlineStr">
        <is>
          <t>0,00</t>
        </is>
      </c>
      <c r="AE1602" t="inlineStr">
        <is>
          <t>0,00</t>
        </is>
      </c>
      <c r="AF1602" t="n">
        <v>0</v>
      </c>
      <c r="AG1602" t="n">
        <v>0</v>
      </c>
      <c r="AH1602" t="inlineStr">
        <is>
          <t>#¿NOMBRE?</t>
        </is>
      </c>
      <c r="AI1602" t="inlineStr">
        <is>
          <t>6,5</t>
        </is>
      </c>
      <c r="AJ1602" t="n">
        <v>0</v>
      </c>
      <c r="AK1602" t="inlineStr">
        <is>
          <t>4,5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</row>
    <row r="1606">
      <c r="A1606" t="n">
        <v>370</v>
      </c>
      <c r="B1606" t="inlineStr">
        <is>
          <t>Shopclient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inlineStr">
        <is>
          <t>0,00</t>
        </is>
      </c>
      <c r="Y1606" t="n">
        <v>0</v>
      </c>
      <c r="Z1606" t="n">
        <v>0</v>
      </c>
      <c r="AA1606" t="n">
        <v>0</v>
      </c>
      <c r="AB1606" t="inlineStr">
        <is>
          <t>0,00</t>
        </is>
      </c>
      <c r="AC1606" t="inlineStr">
        <is>
          <t>0,00</t>
        </is>
      </c>
      <c r="AD1606" t="inlineStr">
        <is>
          <t>0,00</t>
        </is>
      </c>
      <c r="AE1606" t="inlineStr">
        <is>
          <t>0,00</t>
        </is>
      </c>
      <c r="AF1606" t="n">
        <v>0</v>
      </c>
      <c r="AG1606" t="n">
        <v>0</v>
      </c>
      <c r="AH1606" t="inlineStr">
        <is>
          <t>#¿NOMBRE?</t>
        </is>
      </c>
      <c r="AI1606" t="inlineStr">
        <is>
          <t>6,5</t>
        </is>
      </c>
      <c r="AJ1606" t="n">
        <v>0</v>
      </c>
      <c r="AK1606" t="inlineStr">
        <is>
          <t>4,5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</row>
    <row r="1610">
      <c r="A1610" t="n">
        <v>371</v>
      </c>
      <c r="B1610" t="inlineStr">
        <is>
          <t>Shopclient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inlineStr">
        <is>
          <t>0,00</t>
        </is>
      </c>
      <c r="Y1610" t="n">
        <v>0</v>
      </c>
      <c r="Z1610" t="n">
        <v>0</v>
      </c>
      <c r="AA1610" t="n">
        <v>0</v>
      </c>
      <c r="AB1610" t="inlineStr">
        <is>
          <t>0,00</t>
        </is>
      </c>
      <c r="AC1610" t="inlineStr">
        <is>
          <t>0,00</t>
        </is>
      </c>
      <c r="AD1610" t="inlineStr">
        <is>
          <t>0,00</t>
        </is>
      </c>
      <c r="AE1610" t="inlineStr">
        <is>
          <t>0,00</t>
        </is>
      </c>
      <c r="AF1610" t="n">
        <v>0</v>
      </c>
      <c r="AG1610" t="n">
        <v>0</v>
      </c>
      <c r="AH1610" t="inlineStr">
        <is>
          <t>#¿NOMBRE?</t>
        </is>
      </c>
      <c r="AI1610" t="inlineStr">
        <is>
          <t>6,5</t>
        </is>
      </c>
      <c r="AJ1610" t="n">
        <v>0</v>
      </c>
      <c r="AK1610" t="inlineStr">
        <is>
          <t>4,5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</row>
    <row r="1614">
      <c r="A1614" t="n">
        <v>372</v>
      </c>
      <c r="B1614" t="inlineStr">
        <is>
          <t>Shopclient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inlineStr">
        <is>
          <t>0,00</t>
        </is>
      </c>
      <c r="Y1614" t="n">
        <v>0</v>
      </c>
      <c r="Z1614" t="n">
        <v>0</v>
      </c>
      <c r="AA1614" t="n">
        <v>0</v>
      </c>
      <c r="AB1614" t="inlineStr">
        <is>
          <t>0,00</t>
        </is>
      </c>
      <c r="AC1614" t="inlineStr">
        <is>
          <t>0,00</t>
        </is>
      </c>
      <c r="AD1614" t="inlineStr">
        <is>
          <t>0,00</t>
        </is>
      </c>
      <c r="AE1614" t="inlineStr">
        <is>
          <t>0,00</t>
        </is>
      </c>
      <c r="AF1614" t="n">
        <v>0</v>
      </c>
      <c r="AG1614" t="n">
        <v>0</v>
      </c>
      <c r="AH1614" t="inlineStr">
        <is>
          <t>#¿NOMBRE?</t>
        </is>
      </c>
      <c r="AI1614" t="inlineStr">
        <is>
          <t>6,5</t>
        </is>
      </c>
      <c r="AJ1614" t="n">
        <v>0</v>
      </c>
      <c r="AK1614" t="inlineStr">
        <is>
          <t>4,5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</row>
    <row r="1618">
      <c r="A1618" t="n">
        <v>373</v>
      </c>
      <c r="B1618" t="inlineStr">
        <is>
          <t>La Pebrella Herboristeria xativa</t>
        </is>
      </c>
      <c r="C1618" t="inlineStr">
        <is>
          <t>Amparo Borras</t>
        </is>
      </c>
      <c r="D1618" t="inlineStr">
        <is>
          <t>Amparo Borras Garcia</t>
        </is>
      </c>
      <c r="E1618" t="inlineStr">
        <is>
          <t>20822415D</t>
        </is>
      </c>
      <c r="F1618" t="inlineStr">
        <is>
          <t>Alameda Jaime I número 1 bajo</t>
        </is>
      </c>
      <c r="G1618" t="n">
        <v>46800</v>
      </c>
      <c r="H1618" t="inlineStr">
        <is>
          <t>Xativa</t>
        </is>
      </c>
      <c r="I1618" t="n">
        <v>1</v>
      </c>
      <c r="J1618" t="n">
        <v>0</v>
      </c>
      <c r="K1618" t="inlineStr">
        <is>
          <t>info@lapebrellaherboristeria.es</t>
        </is>
      </c>
      <c r="L1618">
        <f>+34686093083</f>
        <v/>
      </c>
      <c r="M1618" t="n">
        <v>1</v>
      </c>
      <c r="N1618" t="n">
        <v>10</v>
      </c>
      <c r="O1618" t="n">
        <v>0</v>
      </c>
      <c r="P1618" t="n">
        <v>10</v>
      </c>
      <c r="Q1618" t="n">
        <v>0</v>
      </c>
      <c r="R1618" t="n">
        <v>0</v>
      </c>
      <c r="S1618" t="n">
        <v>0</v>
      </c>
      <c r="T1618" t="b">
        <v>0</v>
      </c>
      <c r="U1618" t="inlineStr">
        <is>
          <t>19/10/2022</t>
        </is>
      </c>
      <c r="V1618" t="inlineStr">
        <is>
          <t>rsgsq6pn5nasdg40kbrsgsdz97lp24d2</t>
        </is>
      </c>
      <c r="W1618" t="inlineStr">
        <is>
          <t>https://docs.google.com/open?id=1RUAGnkl4VGPlwOs0H1UZ2nqd0pUtCL9_s9kCjN-SK_U</t>
        </is>
      </c>
      <c r="X1618" t="inlineStr">
        <is>
          <t>0,00</t>
        </is>
      </c>
      <c r="Y1618" t="n">
        <v>65</v>
      </c>
      <c r="Z1618" t="n">
        <v>65</v>
      </c>
      <c r="AA1618" t="n">
        <v>0</v>
      </c>
      <c r="AB1618" t="inlineStr">
        <is>
          <t>130,00</t>
        </is>
      </c>
      <c r="AC1618" t="inlineStr">
        <is>
          <t>27,30</t>
        </is>
      </c>
      <c r="AD1618" t="inlineStr">
        <is>
          <t>6,76</t>
        </is>
      </c>
      <c r="AE1618" t="inlineStr">
        <is>
          <t>164,06</t>
        </is>
      </c>
      <c r="AF1618" t="n">
        <v>0</v>
      </c>
      <c r="AG1618" t="n">
        <v>10</v>
      </c>
      <c r="AH1618" t="inlineStr">
        <is>
          <t>#¿NOMBRE?</t>
        </is>
      </c>
      <c r="AI1618" t="inlineStr">
        <is>
          <t>6,5</t>
        </is>
      </c>
      <c r="AJ1618" t="n">
        <v>0</v>
      </c>
      <c r="AK1618" t="inlineStr">
        <is>
          <t>4,5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</row>
    <row r="1622">
      <c r="A1622" t="n">
        <v>374</v>
      </c>
      <c r="B1622" t="inlineStr">
        <is>
          <t>Rocaguinarda</t>
        </is>
      </c>
      <c r="C1622" t="inlineStr">
        <is>
          <t>Teresa Pazos</t>
        </is>
      </c>
      <c r="D1622" t="inlineStr">
        <is>
          <t>Cultural Rocaguinarda SCCL</t>
        </is>
      </c>
      <c r="E1622" t="inlineStr">
        <is>
          <t>F08525610</t>
        </is>
      </c>
      <c r="F1622" t="inlineStr">
        <is>
          <t>C/ del Xiprer 13, local</t>
        </is>
      </c>
      <c r="G1622" t="n">
        <v>8041</v>
      </c>
      <c r="H1622" t="inlineStr">
        <is>
          <t>Barcelona</t>
        </is>
      </c>
      <c r="I1622" t="n">
        <v>1</v>
      </c>
      <c r="J1622" t="n">
        <v>0</v>
      </c>
      <c r="K1622" t="inlineStr">
        <is>
          <t>cooperativarocaguinarda@gmail.com</t>
        </is>
      </c>
      <c r="L1622">
        <f>+34601452403</f>
        <v/>
      </c>
      <c r="M1622" t="n">
        <v>0</v>
      </c>
      <c r="N1622" t="n">
        <v>2</v>
      </c>
      <c r="O1622" t="n">
        <v>2</v>
      </c>
      <c r="P1622" t="n">
        <v>3</v>
      </c>
      <c r="Q1622" t="n">
        <v>3</v>
      </c>
      <c r="R1622" t="n">
        <v>0</v>
      </c>
      <c r="S1622" t="n">
        <v>0</v>
      </c>
      <c r="T1622" t="b">
        <v>0</v>
      </c>
      <c r="U1622" t="inlineStr">
        <is>
          <t>19/10/2022</t>
        </is>
      </c>
      <c r="V1622" t="inlineStr">
        <is>
          <t>sc1cnfi2pw7rol4musc1cnfizb7231wf</t>
        </is>
      </c>
      <c r="W1622" t="inlineStr">
        <is>
          <t>https://docs.google.com/open?id=19vEnjmdkCbDepJx2-VJb7MSAT1LcHXc7dBjJGHmHljE</t>
        </is>
      </c>
      <c r="X1622" t="inlineStr">
        <is>
          <t>13,82</t>
        </is>
      </c>
      <c r="Y1622" t="inlineStr">
        <is>
          <t>13,82</t>
        </is>
      </c>
      <c r="Z1622" t="inlineStr">
        <is>
          <t>20,73</t>
        </is>
      </c>
      <c r="AA1622" t="inlineStr">
        <is>
          <t>13,5</t>
        </is>
      </c>
      <c r="AB1622" t="inlineStr">
        <is>
          <t>61,87</t>
        </is>
      </c>
      <c r="AC1622" t="inlineStr">
        <is>
          <t>12,99</t>
        </is>
      </c>
      <c r="AD1622" t="inlineStr">
        <is>
          <t>0,00</t>
        </is>
      </c>
      <c r="AE1622" t="inlineStr">
        <is>
          <t>74,86</t>
        </is>
      </c>
      <c r="AF1622" t="n">
        <v>2</v>
      </c>
      <c r="AG1622" t="n">
        <v>2</v>
      </c>
      <c r="AH1622" t="inlineStr">
        <is>
          <t>#¿NOMBRE?</t>
        </is>
      </c>
      <c r="AI1622" t="inlineStr">
        <is>
          <t>6,91</t>
        </is>
      </c>
      <c r="AJ1622" t="n">
        <v>0</v>
      </c>
      <c r="AK1622" t="inlineStr">
        <is>
          <t>4,5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</row>
    <row r="1626">
      <c r="A1626" t="n">
        <v>375</v>
      </c>
      <c r="B1626" t="inlineStr">
        <is>
          <t>El Trasgu de Foncebadón</t>
        </is>
      </c>
      <c r="C1626" t="inlineStr">
        <is>
          <t>José Luis Valencia Carrasco</t>
        </is>
      </c>
      <c r="D1626" t="inlineStr">
        <is>
          <t>El Trasgu de Foncebadón CB</t>
        </is>
      </c>
      <c r="E1626" t="inlineStr">
        <is>
          <t>E24650285</t>
        </is>
      </c>
      <c r="F1626" t="inlineStr">
        <is>
          <t>Calle Real SN</t>
        </is>
      </c>
      <c r="G1626" t="n">
        <v>24722</v>
      </c>
      <c r="H1626" t="inlineStr">
        <is>
          <t>Foncebadón</t>
        </is>
      </c>
      <c r="I1626" t="n">
        <v>1</v>
      </c>
      <c r="J1626" t="n">
        <v>0</v>
      </c>
      <c r="K1626" t="inlineStr">
        <is>
          <t>info@eltrasgudefoncebadon.com</t>
        </is>
      </c>
      <c r="L1626">
        <f>+34681102716</f>
        <v/>
      </c>
      <c r="M1626" t="n">
        <v>0</v>
      </c>
      <c r="N1626" t="n">
        <v>10</v>
      </c>
      <c r="O1626" t="n">
        <v>0</v>
      </c>
      <c r="P1626" t="n">
        <v>10</v>
      </c>
      <c r="Q1626" t="n">
        <v>5</v>
      </c>
      <c r="R1626" t="n">
        <v>0</v>
      </c>
      <c r="S1626" t="n">
        <v>0</v>
      </c>
      <c r="T1626" t="b">
        <v>0</v>
      </c>
      <c r="U1626" t="inlineStr">
        <is>
          <t>20/10/2022</t>
        </is>
      </c>
      <c r="V1626" t="inlineStr">
        <is>
          <t>iaagu0vf14teow7d7ciaagu0rptasdrx</t>
        </is>
      </c>
      <c r="W1626" t="inlineStr">
        <is>
          <t>https://docs.google.com/open?id=1F1Q7bbUFud6ktBLElMSmYxS6FvxW3mhzsPXBkBpybaw</t>
        </is>
      </c>
      <c r="X1626" t="inlineStr">
        <is>
          <t>0,00</t>
        </is>
      </c>
      <c r="Y1626" t="n">
        <v>65</v>
      </c>
      <c r="Z1626" t="n">
        <v>65</v>
      </c>
      <c r="AA1626" t="inlineStr">
        <is>
          <t>22,5</t>
        </is>
      </c>
      <c r="AB1626" t="inlineStr">
        <is>
          <t>152,50</t>
        </is>
      </c>
      <c r="AC1626" t="inlineStr">
        <is>
          <t>32,03</t>
        </is>
      </c>
      <c r="AD1626" t="inlineStr">
        <is>
          <t>0,00</t>
        </is>
      </c>
      <c r="AE1626" t="inlineStr">
        <is>
          <t>184,53</t>
        </is>
      </c>
      <c r="AF1626" t="n">
        <v>0</v>
      </c>
      <c r="AG1626" t="n">
        <v>10</v>
      </c>
      <c r="AH1626" t="inlineStr">
        <is>
          <t>#¿NOMBRE?</t>
        </is>
      </c>
      <c r="AI1626" t="inlineStr">
        <is>
          <t>6,5</t>
        </is>
      </c>
      <c r="AJ1626" t="n">
        <v>0</v>
      </c>
      <c r="AK1626" t="inlineStr">
        <is>
          <t>4,5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</row>
    <row r="1630">
      <c r="A1630" t="n">
        <v>376</v>
      </c>
      <c r="B1630" t="inlineStr">
        <is>
          <t>Detycel</t>
        </is>
      </c>
      <c r="C1630" t="inlineStr">
        <is>
          <t>Salvador Pons Mata</t>
        </is>
      </c>
      <c r="D1630" t="inlineStr">
        <is>
          <t>Salvador Pons Mata</t>
        </is>
      </c>
      <c r="E1630" t="inlineStr">
        <is>
          <t>52782800P</t>
        </is>
      </c>
      <c r="F1630" t="inlineStr">
        <is>
          <t>C/ROQUETES 5</t>
        </is>
      </c>
      <c r="G1630" t="n">
        <v>3740</v>
      </c>
      <c r="H1630" t="inlineStr">
        <is>
          <t>GATA DE GORGOS</t>
        </is>
      </c>
      <c r="I1630" t="n">
        <v>1</v>
      </c>
      <c r="J1630" t="n">
        <v>0</v>
      </c>
      <c r="K1630" t="inlineStr">
        <is>
          <t>info@detycel.es</t>
        </is>
      </c>
      <c r="L1630">
        <f>+34650271208</f>
        <v/>
      </c>
      <c r="M1630" t="n">
        <v>0</v>
      </c>
      <c r="N1630" t="n">
        <v>0</v>
      </c>
      <c r="O1630" t="n">
        <v>0</v>
      </c>
      <c r="P1630" t="n">
        <v>20</v>
      </c>
      <c r="Q1630" t="n">
        <v>0</v>
      </c>
      <c r="R1630" t="n">
        <v>0</v>
      </c>
      <c r="S1630" t="n">
        <v>0</v>
      </c>
      <c r="T1630" t="b">
        <v>0</v>
      </c>
      <c r="U1630" t="inlineStr">
        <is>
          <t>20/10/2022</t>
        </is>
      </c>
      <c r="V1630" t="n">
        <v>0</v>
      </c>
      <c r="W1630" t="inlineStr">
        <is>
          <t>https://docs.google.com/open?id=1R5ZF50YEXnhm5gfFzwUZeTdKuz_QfaI-x4AsfK3wvWU</t>
        </is>
      </c>
      <c r="X1630" t="inlineStr">
        <is>
          <t>0,00</t>
        </is>
      </c>
      <c r="Y1630" t="n">
        <v>0</v>
      </c>
      <c r="Z1630" t="n">
        <v>130</v>
      </c>
      <c r="AA1630" t="n">
        <v>0</v>
      </c>
      <c r="AB1630" t="inlineStr">
        <is>
          <t>130,00</t>
        </is>
      </c>
      <c r="AC1630" t="inlineStr">
        <is>
          <t>27,30</t>
        </is>
      </c>
      <c r="AD1630" t="inlineStr">
        <is>
          <t>0,00</t>
        </is>
      </c>
      <c r="AE1630" t="inlineStr">
        <is>
          <t>157,30</t>
        </is>
      </c>
      <c r="AF1630" t="n">
        <v>0</v>
      </c>
      <c r="AG1630" t="n">
        <v>0</v>
      </c>
      <c r="AH1630" t="inlineStr">
        <is>
          <t>20+1</t>
        </is>
      </c>
      <c r="AI1630" t="inlineStr">
        <is>
          <t>6,5</t>
        </is>
      </c>
      <c r="AJ1630" t="inlineStr">
        <is>
          <t>ES40 2100 7970 2202 0006 9888</t>
        </is>
      </c>
      <c r="AK1630" t="inlineStr">
        <is>
          <t>4,5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</row>
    <row r="1634">
      <c r="A1634" t="n">
        <v>377</v>
      </c>
      <c r="B1634" t="inlineStr">
        <is>
          <t>Establiments Garrallà</t>
        </is>
      </c>
      <c r="C1634" t="inlineStr">
        <is>
          <t>Jordi Garrallà Tomàs</t>
        </is>
      </c>
      <c r="D1634" t="inlineStr">
        <is>
          <t>Establiments Garrallà</t>
        </is>
      </c>
      <c r="E1634" t="inlineStr">
        <is>
          <t>F-012382-Y</t>
        </is>
      </c>
      <c r="F1634" t="inlineStr">
        <is>
          <t>Av. Sant Antoni, 6</t>
        </is>
      </c>
      <c r="G1634" t="inlineStr">
        <is>
          <t>AD400</t>
        </is>
      </c>
      <c r="H1634" t="inlineStr">
        <is>
          <t>La Massana, Andorra</t>
        </is>
      </c>
      <c r="I1634" t="n">
        <v>1</v>
      </c>
      <c r="J1634" t="n">
        <v>0</v>
      </c>
      <c r="K1634" t="inlineStr">
        <is>
          <t>estgarralla@andorra.ad</t>
        </is>
      </c>
      <c r="L1634">
        <f>+376835049</f>
        <v/>
      </c>
      <c r="M1634" t="n">
        <v>0</v>
      </c>
      <c r="N1634" t="n">
        <v>40</v>
      </c>
      <c r="O1634" t="n">
        <v>15</v>
      </c>
      <c r="P1634" t="n">
        <v>20</v>
      </c>
      <c r="Q1634" t="n">
        <v>10</v>
      </c>
      <c r="R1634" t="n">
        <v>0</v>
      </c>
      <c r="S1634" t="n">
        <v>0</v>
      </c>
      <c r="T1634" t="b">
        <v>0</v>
      </c>
      <c r="U1634" t="inlineStr">
        <is>
          <t>21/10/2022</t>
        </is>
      </c>
      <c r="V1634" t="inlineStr">
        <is>
          <t>ar62fg1umneul49ns8ar62fg3h9auhyk</t>
        </is>
      </c>
      <c r="W1634" t="inlineStr">
        <is>
          <t>https://docs.google.com/open?id=1pDrD8uR9Viu7RTg83mXw4a40E6JyzorVkt5mPYunHFc</t>
        </is>
      </c>
      <c r="X1634" t="inlineStr">
        <is>
          <t>97,50</t>
        </is>
      </c>
      <c r="Y1634" t="n">
        <v>260</v>
      </c>
      <c r="Z1634" t="n">
        <v>130</v>
      </c>
      <c r="AA1634" t="n">
        <v>45</v>
      </c>
      <c r="AB1634" t="inlineStr">
        <is>
          <t>532,50</t>
        </is>
      </c>
      <c r="AC1634" t="inlineStr">
        <is>
          <t>111,83</t>
        </is>
      </c>
      <c r="AD1634" t="inlineStr">
        <is>
          <t>0,00</t>
        </is>
      </c>
      <c r="AE1634" t="inlineStr">
        <is>
          <t>644,33</t>
        </is>
      </c>
      <c r="AF1634" t="n">
        <v>15</v>
      </c>
      <c r="AG1634" t="n">
        <v>40</v>
      </c>
      <c r="AH1634" t="inlineStr">
        <is>
          <t>#¿NOMBRE?</t>
        </is>
      </c>
      <c r="AI1634" t="inlineStr">
        <is>
          <t>6,5</t>
        </is>
      </c>
      <c r="AJ1634" t="inlineStr">
        <is>
          <t>AD05 0004 0059 0000 0199 9010</t>
        </is>
      </c>
      <c r="AK1634" t="inlineStr">
        <is>
          <t>4,5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</row>
    <row r="1638">
      <c r="A1638" t="n">
        <v>378</v>
      </c>
      <c r="B1638" t="inlineStr">
        <is>
          <t>Associació el menjador - Xarxa Agroecològica d'Alcoi</t>
        </is>
      </c>
      <c r="C1638" t="inlineStr">
        <is>
          <t>Vicent Galbis</t>
        </is>
      </c>
      <c r="D1638" t="inlineStr">
        <is>
          <t>Associació El Menjador</t>
        </is>
      </c>
      <c r="E1638" t="inlineStr">
        <is>
          <t>G54163407</t>
        </is>
      </c>
      <c r="F1638" t="inlineStr">
        <is>
          <t>C/Murillo, 5 baixos</t>
        </is>
      </c>
      <c r="G1638" t="n">
        <v>3802</v>
      </c>
      <c r="H1638" t="inlineStr">
        <is>
          <t>Alcoi</t>
        </is>
      </c>
      <c r="I1638" t="n">
        <v>1</v>
      </c>
      <c r="J1638" t="n">
        <v>0</v>
      </c>
      <c r="K1638" t="inlineStr">
        <is>
          <t>laxarxaagroecologica@gmail.com</t>
        </is>
      </c>
      <c r="L1638">
        <f>+34626992789</f>
        <v/>
      </c>
      <c r="M1638" t="n">
        <v>0</v>
      </c>
      <c r="N1638" t="n">
        <v>12</v>
      </c>
      <c r="O1638" t="n">
        <v>2</v>
      </c>
      <c r="P1638" t="n">
        <v>5</v>
      </c>
      <c r="Q1638" t="n">
        <v>7</v>
      </c>
      <c r="R1638" t="n">
        <v>0</v>
      </c>
      <c r="S1638" t="n">
        <v>0</v>
      </c>
      <c r="T1638" t="b">
        <v>0</v>
      </c>
      <c r="U1638" s="1" t="n">
        <v>44855.62792824074</v>
      </c>
      <c r="V1638" t="inlineStr">
        <is>
          <t>ecvqfb56701fxgh9p4ecvqfb2ci8vo56</t>
        </is>
      </c>
      <c r="W1638" t="inlineStr">
        <is>
          <t>https://docs.google.com/open?id=1WGC1c8dwGHiQRiqk5yXYjxoygToSf7rjPysbUG_7RK0</t>
        </is>
      </c>
      <c r="X1638" t="inlineStr">
        <is>
          <t>13,82</t>
        </is>
      </c>
      <c r="Y1638" t="inlineStr">
        <is>
          <t>82,92</t>
        </is>
      </c>
      <c r="Z1638" t="inlineStr">
        <is>
          <t>34,55</t>
        </is>
      </c>
      <c r="AA1638" t="inlineStr">
        <is>
          <t>31,5</t>
        </is>
      </c>
      <c r="AB1638" t="inlineStr">
        <is>
          <t>162,79</t>
        </is>
      </c>
      <c r="AC1638" t="inlineStr">
        <is>
          <t>34,19</t>
        </is>
      </c>
      <c r="AD1638" t="inlineStr">
        <is>
          <t>0,00</t>
        </is>
      </c>
      <c r="AE1638" t="inlineStr">
        <is>
          <t>196,98</t>
        </is>
      </c>
      <c r="AF1638" t="n">
        <v>2</v>
      </c>
      <c r="AG1638" t="n">
        <v>12</v>
      </c>
      <c r="AH1638" t="inlineStr">
        <is>
          <t>#¿NOMBRE?</t>
        </is>
      </c>
      <c r="AI1638" t="inlineStr">
        <is>
          <t>6,91</t>
        </is>
      </c>
      <c r="AJ1638" t="n">
        <v>0</v>
      </c>
      <c r="AK1638" t="inlineStr">
        <is>
          <t>4,5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</row>
    <row r="1642">
      <c r="A1642" t="n">
        <v>379</v>
      </c>
      <c r="B1642" t="inlineStr">
        <is>
          <t>NULLPLASTICS</t>
        </is>
      </c>
      <c r="C1642" t="inlineStr">
        <is>
          <t>PILAR PUCHADES</t>
        </is>
      </c>
      <c r="D1642" t="inlineStr">
        <is>
          <t>PILAR PUCHADES ROMERO</t>
        </is>
      </c>
      <c r="E1642" t="inlineStr">
        <is>
          <t>48525202D</t>
        </is>
      </c>
      <c r="F1642" t="inlineStr">
        <is>
          <t>C/ LONJA DE LA SEDA, 14. URB. ATALAYA DE LEVANTE</t>
        </is>
      </c>
      <c r="G1642" t="n">
        <v>46370</v>
      </c>
      <c r="H1642" t="inlineStr">
        <is>
          <t>VALENCIA</t>
        </is>
      </c>
      <c r="I1642" t="n">
        <v>1</v>
      </c>
      <c r="J1642" t="n">
        <v>0</v>
      </c>
      <c r="K1642" t="inlineStr">
        <is>
          <t>info@nullplastics.com</t>
        </is>
      </c>
      <c r="L1642">
        <f>+34633432411</f>
        <v/>
      </c>
      <c r="M1642" t="n">
        <v>1</v>
      </c>
      <c r="N1642" t="n">
        <v>30</v>
      </c>
      <c r="O1642" t="n">
        <v>30</v>
      </c>
      <c r="P1642" t="n">
        <v>40</v>
      </c>
      <c r="Q1642" t="n">
        <v>0</v>
      </c>
      <c r="R1642" t="n">
        <v>0</v>
      </c>
      <c r="S1642" t="n">
        <v>0</v>
      </c>
      <c r="T1642" t="b">
        <v>0</v>
      </c>
      <c r="U1642" s="1" t="n">
        <v>44858.32591435185</v>
      </c>
      <c r="V1642" t="inlineStr">
        <is>
          <t>vbas7drb85n23mvvbas7yxpbl8ipivo4</t>
        </is>
      </c>
      <c r="W1642" t="inlineStr">
        <is>
          <t>https://docs.google.com/open?id=19ilTau5XkklZ8nimN1RRSjwEvjni8a2SS-cPffwbhlY</t>
        </is>
      </c>
      <c r="X1642" t="inlineStr">
        <is>
          <t>174,00</t>
        </is>
      </c>
      <c r="Y1642" t="n">
        <v>174</v>
      </c>
      <c r="Z1642" t="n">
        <v>232</v>
      </c>
      <c r="AA1642" t="n">
        <v>0</v>
      </c>
      <c r="AB1642" t="inlineStr">
        <is>
          <t>580,00</t>
        </is>
      </c>
      <c r="AC1642" t="inlineStr">
        <is>
          <t>121,80</t>
        </is>
      </c>
      <c r="AD1642" t="inlineStr">
        <is>
          <t>30,16</t>
        </is>
      </c>
      <c r="AE1642" t="inlineStr">
        <is>
          <t>731,96</t>
        </is>
      </c>
      <c r="AF1642" t="n">
        <v>30</v>
      </c>
      <c r="AG1642" t="n">
        <v>30</v>
      </c>
      <c r="AH1642" t="inlineStr">
        <is>
          <t>#¿NOMBRE?</t>
        </is>
      </c>
      <c r="AI1642" t="inlineStr">
        <is>
          <t>5,8</t>
        </is>
      </c>
      <c r="AJ1642" t="n">
        <v>0</v>
      </c>
      <c r="AK1642" t="inlineStr">
        <is>
          <t>4,5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</row>
    <row r="1646">
      <c r="A1646" t="n">
        <v>380</v>
      </c>
      <c r="B1646" t="inlineStr">
        <is>
          <t>Marcris</t>
        </is>
      </c>
      <c r="C1646" t="inlineStr">
        <is>
          <t>Marino</t>
        </is>
      </c>
      <c r="D1646" t="inlineStr">
        <is>
          <t>Sánchez García Cristina 00280286L S.L.N.E</t>
        </is>
      </c>
      <c r="E1646" t="inlineStr">
        <is>
          <t>B35770528</t>
        </is>
      </c>
      <c r="F1646" t="inlineStr">
        <is>
          <t>Calle Aigües, 11</t>
        </is>
      </c>
      <c r="G1646" t="n">
        <v>8391</v>
      </c>
      <c r="H1646" t="inlineStr">
        <is>
          <t>Tiana</t>
        </is>
      </c>
      <c r="I1646" t="n">
        <v>1</v>
      </c>
      <c r="J1646" t="n">
        <v>0</v>
      </c>
      <c r="K1646" t="inlineStr">
        <is>
          <t>info@marcris.net</t>
        </is>
      </c>
      <c r="L1646">
        <f>+34678868735</f>
        <v/>
      </c>
      <c r="M1646" t="n">
        <v>0</v>
      </c>
      <c r="N1646" t="n">
        <v>126</v>
      </c>
      <c r="O1646" t="n">
        <v>240</v>
      </c>
      <c r="P1646" t="n">
        <v>126</v>
      </c>
      <c r="Q1646" t="n">
        <v>70</v>
      </c>
      <c r="R1646" t="n">
        <v>0</v>
      </c>
      <c r="S1646" t="n">
        <v>0</v>
      </c>
      <c r="T1646" t="b">
        <v>0</v>
      </c>
      <c r="U1646" t="inlineStr">
        <is>
          <t>24/10/2022</t>
        </is>
      </c>
      <c r="V1646" t="inlineStr">
        <is>
          <t>ram8qy7gofmm5sc43lnxqiram8r11wqj</t>
        </is>
      </c>
      <c r="W1646" t="inlineStr">
        <is>
          <t>https://docs.google.com/open?id=1vokl1jM6VG33r_SCx-88OEKSc62Q4kNvTVTmDt1Dhzw</t>
        </is>
      </c>
      <c r="X1646" t="inlineStr">
        <is>
          <t>1.044,00</t>
        </is>
      </c>
      <c r="Y1646" t="inlineStr">
        <is>
          <t>548,1</t>
        </is>
      </c>
      <c r="Z1646" t="inlineStr">
        <is>
          <t>548,1</t>
        </is>
      </c>
      <c r="AA1646" t="n">
        <v>231</v>
      </c>
      <c r="AB1646" t="inlineStr">
        <is>
          <t>2.371,20</t>
        </is>
      </c>
      <c r="AC1646" t="inlineStr">
        <is>
          <t>497,95</t>
        </is>
      </c>
      <c r="AD1646" t="inlineStr">
        <is>
          <t>0,00</t>
        </is>
      </c>
      <c r="AE1646" t="inlineStr">
        <is>
          <t>2869,15</t>
        </is>
      </c>
      <c r="AF1646" t="n">
        <v>240</v>
      </c>
      <c r="AG1646" t="n">
        <v>126</v>
      </c>
      <c r="AH1646" t="inlineStr">
        <is>
          <t>#¿NOMBRE?</t>
        </is>
      </c>
      <c r="AI1646" t="inlineStr">
        <is>
          <t>4,35</t>
        </is>
      </c>
      <c r="AJ1646" t="inlineStr">
        <is>
          <t>SEPA: 60 dias // IBAN: ES03 2100 0877 8502 0021 6962</t>
        </is>
      </c>
      <c r="AK1646" t="inlineStr">
        <is>
          <t>3,3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</row>
    <row r="1650">
      <c r="A1650" t="n">
        <v>381</v>
      </c>
      <c r="B1650" t="inlineStr">
        <is>
          <t>Factura rectificativa Verda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inlineStr">
        <is>
          <t>0,00</t>
        </is>
      </c>
      <c r="Y1650" t="n">
        <v>0</v>
      </c>
      <c r="Z1650" t="n">
        <v>0</v>
      </c>
      <c r="AA1650" t="n">
        <v>0</v>
      </c>
      <c r="AB1650" t="inlineStr">
        <is>
          <t>0,00</t>
        </is>
      </c>
      <c r="AC1650" t="inlineStr">
        <is>
          <t>0,00</t>
        </is>
      </c>
      <c r="AD1650" t="inlineStr">
        <is>
          <t>0,00</t>
        </is>
      </c>
      <c r="AE1650" t="inlineStr">
        <is>
          <t>0,00</t>
        </is>
      </c>
      <c r="AF1650" t="n">
        <v>0</v>
      </c>
      <c r="AG1650" t="n">
        <v>0</v>
      </c>
      <c r="AH1650" t="inlineStr">
        <is>
          <t>#¿NOMBRE?</t>
        </is>
      </c>
      <c r="AI1650" t="inlineStr">
        <is>
          <t>6,5</t>
        </is>
      </c>
      <c r="AJ1650" t="n">
        <v>0</v>
      </c>
      <c r="AK1650" t="inlineStr">
        <is>
          <t>4,5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</row>
    <row r="1654">
      <c r="A1654" t="n">
        <v>382</v>
      </c>
      <c r="B1654" t="inlineStr">
        <is>
          <t>B&amp;B Buena Idea</t>
        </is>
      </c>
      <c r="C1654" t="inlineStr">
        <is>
          <t>Jolanda</t>
        </is>
      </c>
      <c r="D1654" t="inlineStr">
        <is>
          <t>Jolanda Vermeulen</t>
        </is>
      </c>
      <c r="E1654" t="inlineStr">
        <is>
          <t>Y4453272-A</t>
        </is>
      </c>
      <c r="F1654" t="inlineStr">
        <is>
          <t>Calle Lepanto 5b</t>
        </is>
      </c>
      <c r="G1654" t="n">
        <v>3727</v>
      </c>
      <c r="H1654" t="inlineStr">
        <is>
          <t>Xaló</t>
        </is>
      </c>
      <c r="I1654" t="n">
        <v>0</v>
      </c>
      <c r="J1654" t="inlineStr">
        <is>
          <t>Jolanda Vermeulen - Apt de Correos 101</t>
        </is>
      </c>
      <c r="K1654" t="inlineStr">
        <is>
          <t>info@bnbspain.com</t>
        </is>
      </c>
      <c r="L1654">
        <f>+34608606056</f>
        <v/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b">
        <v>0</v>
      </c>
      <c r="U1654" t="inlineStr">
        <is>
          <t>26/10/2022</t>
        </is>
      </c>
      <c r="V1654" t="inlineStr">
        <is>
          <t>8tsqwtojh7lq6zo8tsqwb8ryidhchp8b</t>
        </is>
      </c>
      <c r="W1654" t="inlineStr">
        <is>
          <t>https://docs.google.com/open?id=1scobiJNzHVZDKKy97sVbQn6Lz8ERDSwnMcWlVsCJkHA</t>
        </is>
      </c>
      <c r="X1654" t="inlineStr">
        <is>
          <t>0,00</t>
        </is>
      </c>
      <c r="Y1654" t="n">
        <v>55</v>
      </c>
      <c r="Z1654" t="n">
        <v>0</v>
      </c>
      <c r="AA1654" t="n">
        <v>0</v>
      </c>
      <c r="AB1654" t="inlineStr">
        <is>
          <t>55,00</t>
        </is>
      </c>
      <c r="AC1654" t="inlineStr">
        <is>
          <t>11,55</t>
        </is>
      </c>
      <c r="AD1654" t="inlineStr">
        <is>
          <t>0,00</t>
        </is>
      </c>
      <c r="AE1654" t="inlineStr">
        <is>
          <t>66,55</t>
        </is>
      </c>
      <c r="AF1654" t="n">
        <v>0</v>
      </c>
      <c r="AG1654" t="n">
        <v>10</v>
      </c>
      <c r="AH1654" t="inlineStr">
        <is>
          <t>#¿NOMBRE?</t>
        </is>
      </c>
      <c r="AI1654" t="inlineStr">
        <is>
          <t>5,5</t>
        </is>
      </c>
      <c r="AJ1654" t="n">
        <v>0</v>
      </c>
      <c r="AK1654" t="inlineStr">
        <is>
          <t>4,5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</row>
    <row r="1658">
      <c r="A1658" t="n">
        <v>383</v>
      </c>
      <c r="B1658" t="inlineStr">
        <is>
          <t>Shopclient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inlineStr">
        <is>
          <t>0,00</t>
        </is>
      </c>
      <c r="Y1658" t="n">
        <v>0</v>
      </c>
      <c r="Z1658" t="n">
        <v>0</v>
      </c>
      <c r="AA1658" t="n">
        <v>0</v>
      </c>
      <c r="AB1658" t="inlineStr">
        <is>
          <t>0,00</t>
        </is>
      </c>
      <c r="AC1658" t="inlineStr">
        <is>
          <t>0,00</t>
        </is>
      </c>
      <c r="AD1658" t="inlineStr">
        <is>
          <t>0,00</t>
        </is>
      </c>
      <c r="AE1658" t="inlineStr">
        <is>
          <t>0,00</t>
        </is>
      </c>
      <c r="AF1658" t="n">
        <v>0</v>
      </c>
      <c r="AG1658" t="n">
        <v>0</v>
      </c>
      <c r="AH1658" t="inlineStr">
        <is>
          <t>#¿NOMBRE?</t>
        </is>
      </c>
      <c r="AI1658" t="inlineStr">
        <is>
          <t>6,5</t>
        </is>
      </c>
      <c r="AJ1658" t="n">
        <v>0</v>
      </c>
      <c r="AK1658" t="inlineStr">
        <is>
          <t>4,5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</row>
    <row r="1662">
      <c r="A1662" t="n">
        <v>384</v>
      </c>
      <c r="B1662" t="inlineStr">
        <is>
          <t>Shopclient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inlineStr">
        <is>
          <t>0,00</t>
        </is>
      </c>
      <c r="Y1662" t="n">
        <v>0</v>
      </c>
      <c r="Z1662" t="n">
        <v>0</v>
      </c>
      <c r="AA1662" t="n">
        <v>0</v>
      </c>
      <c r="AB1662" t="inlineStr">
        <is>
          <t>0,00</t>
        </is>
      </c>
      <c r="AC1662" t="inlineStr">
        <is>
          <t>0,00</t>
        </is>
      </c>
      <c r="AD1662" t="inlineStr">
        <is>
          <t>0,00</t>
        </is>
      </c>
      <c r="AE1662" t="inlineStr">
        <is>
          <t>0,00</t>
        </is>
      </c>
      <c r="AF1662" t="n">
        <v>0</v>
      </c>
      <c r="AG1662" t="n">
        <v>0</v>
      </c>
      <c r="AH1662" t="inlineStr">
        <is>
          <t>#¿NOMBRE?</t>
        </is>
      </c>
      <c r="AI1662" t="inlineStr">
        <is>
          <t>6,5</t>
        </is>
      </c>
      <c r="AJ1662" t="n">
        <v>0</v>
      </c>
      <c r="AK1662" t="inlineStr">
        <is>
          <t>4,5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</row>
    <row r="1666">
      <c r="A1666" t="n">
        <v>385</v>
      </c>
      <c r="B1666" t="inlineStr">
        <is>
          <t>Shopclient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inlineStr">
        <is>
          <t>0,00</t>
        </is>
      </c>
      <c r="Y1666" t="n">
        <v>0</v>
      </c>
      <c r="Z1666" t="n">
        <v>0</v>
      </c>
      <c r="AA1666" t="n">
        <v>0</v>
      </c>
      <c r="AB1666" t="inlineStr">
        <is>
          <t>0,00</t>
        </is>
      </c>
      <c r="AC1666" t="inlineStr">
        <is>
          <t>0,00</t>
        </is>
      </c>
      <c r="AD1666" t="inlineStr">
        <is>
          <t>0,00</t>
        </is>
      </c>
      <c r="AE1666" t="inlineStr">
        <is>
          <t>0,00</t>
        </is>
      </c>
      <c r="AF1666" t="n">
        <v>0</v>
      </c>
      <c r="AG1666" t="n">
        <v>0</v>
      </c>
      <c r="AH1666" t="inlineStr">
        <is>
          <t>#¿NOMBRE?</t>
        </is>
      </c>
      <c r="AI1666" t="inlineStr">
        <is>
          <t>6,5</t>
        </is>
      </c>
      <c r="AJ1666" t="n">
        <v>0</v>
      </c>
      <c r="AK1666" t="inlineStr">
        <is>
          <t>4,5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t="n">
        <v>386</v>
      </c>
      <c r="B1670" t="inlineStr">
        <is>
          <t>Shopclient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inlineStr">
        <is>
          <t>0,00</t>
        </is>
      </c>
      <c r="Y1670" t="n">
        <v>0</v>
      </c>
      <c r="Z1670" t="n">
        <v>0</v>
      </c>
      <c r="AA1670" t="n">
        <v>0</v>
      </c>
      <c r="AB1670" t="inlineStr">
        <is>
          <t>0,00</t>
        </is>
      </c>
      <c r="AC1670" t="inlineStr">
        <is>
          <t>0,00</t>
        </is>
      </c>
      <c r="AD1670" t="inlineStr">
        <is>
          <t>0,00</t>
        </is>
      </c>
      <c r="AE1670" t="inlineStr">
        <is>
          <t>0,00</t>
        </is>
      </c>
      <c r="AF1670" t="n">
        <v>0</v>
      </c>
      <c r="AG1670" t="n">
        <v>0</v>
      </c>
      <c r="AH1670" t="inlineStr">
        <is>
          <t>#¿NOMBRE?</t>
        </is>
      </c>
      <c r="AI1670" t="inlineStr">
        <is>
          <t>6,5</t>
        </is>
      </c>
      <c r="AJ1670" t="n">
        <v>0</v>
      </c>
      <c r="AK1670" t="inlineStr">
        <is>
          <t>4,5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</row>
    <row r="1674">
      <c r="A1674" t="n">
        <v>387</v>
      </c>
      <c r="B1674" t="inlineStr">
        <is>
          <t>Shopclient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inlineStr">
        <is>
          <t>0,00</t>
        </is>
      </c>
      <c r="Y1674" t="n">
        <v>0</v>
      </c>
      <c r="Z1674" t="n">
        <v>0</v>
      </c>
      <c r="AA1674" t="n">
        <v>0</v>
      </c>
      <c r="AB1674" t="inlineStr">
        <is>
          <t>0,00</t>
        </is>
      </c>
      <c r="AC1674" t="inlineStr">
        <is>
          <t>0,00</t>
        </is>
      </c>
      <c r="AD1674" t="inlineStr">
        <is>
          <t>0,00</t>
        </is>
      </c>
      <c r="AE1674" t="inlineStr">
        <is>
          <t>0,00</t>
        </is>
      </c>
      <c r="AF1674" t="n">
        <v>0</v>
      </c>
      <c r="AG1674" t="n">
        <v>0</v>
      </c>
      <c r="AH1674" t="inlineStr">
        <is>
          <t>#¿NOMBRE?</t>
        </is>
      </c>
      <c r="AI1674" t="inlineStr">
        <is>
          <t>6,5</t>
        </is>
      </c>
      <c r="AJ1674" t="n">
        <v>0</v>
      </c>
      <c r="AK1674" t="inlineStr">
        <is>
          <t>4,5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</row>
    <row r="1678">
      <c r="A1678" t="n">
        <v>388</v>
      </c>
      <c r="B1678" t="inlineStr">
        <is>
          <t>Shopclient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inlineStr">
        <is>
          <t>0,00</t>
        </is>
      </c>
      <c r="Y1678" t="n">
        <v>0</v>
      </c>
      <c r="Z1678" t="n">
        <v>0</v>
      </c>
      <c r="AA1678" t="n">
        <v>0</v>
      </c>
      <c r="AB1678" t="inlineStr">
        <is>
          <t>0,00</t>
        </is>
      </c>
      <c r="AC1678" t="inlineStr">
        <is>
          <t>0,00</t>
        </is>
      </c>
      <c r="AD1678" t="inlineStr">
        <is>
          <t>0,00</t>
        </is>
      </c>
      <c r="AE1678" t="inlineStr">
        <is>
          <t>0,00</t>
        </is>
      </c>
      <c r="AF1678" t="n">
        <v>0</v>
      </c>
      <c r="AG1678" t="n">
        <v>0</v>
      </c>
      <c r="AH1678" t="inlineStr">
        <is>
          <t>#¿NOMBRE?</t>
        </is>
      </c>
      <c r="AI1678" t="inlineStr">
        <is>
          <t>6,5</t>
        </is>
      </c>
      <c r="AJ1678" t="n">
        <v>0</v>
      </c>
      <c r="AK1678" t="inlineStr">
        <is>
          <t>4,5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</row>
    <row r="1682">
      <c r="A1682" t="n">
        <v>389</v>
      </c>
      <c r="B1682" t="inlineStr">
        <is>
          <t>Shopclient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inlineStr">
        <is>
          <t>0,00</t>
        </is>
      </c>
      <c r="Y1682" t="n">
        <v>0</v>
      </c>
      <c r="Z1682" t="n">
        <v>0</v>
      </c>
      <c r="AA1682" t="n">
        <v>0</v>
      </c>
      <c r="AB1682" t="inlineStr">
        <is>
          <t>0,00</t>
        </is>
      </c>
      <c r="AC1682" t="inlineStr">
        <is>
          <t>0,00</t>
        </is>
      </c>
      <c r="AD1682" t="inlineStr">
        <is>
          <t>0,00</t>
        </is>
      </c>
      <c r="AE1682" t="inlineStr">
        <is>
          <t>0,00</t>
        </is>
      </c>
      <c r="AF1682" t="n">
        <v>0</v>
      </c>
      <c r="AG1682" t="n">
        <v>0</v>
      </c>
      <c r="AH1682" t="inlineStr">
        <is>
          <t>#¿NOMBRE?</t>
        </is>
      </c>
      <c r="AI1682" t="inlineStr">
        <is>
          <t>6,5</t>
        </is>
      </c>
      <c r="AJ1682" t="n">
        <v>0</v>
      </c>
      <c r="AK1682" t="inlineStr">
        <is>
          <t>4,5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</row>
    <row r="1686">
      <c r="A1686" t="n">
        <v>390</v>
      </c>
      <c r="B1686" t="inlineStr">
        <is>
          <t>Shopclient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inlineStr">
        <is>
          <t>0,00</t>
        </is>
      </c>
      <c r="Y1686" t="n">
        <v>0</v>
      </c>
      <c r="Z1686" t="n">
        <v>0</v>
      </c>
      <c r="AA1686" t="n">
        <v>0</v>
      </c>
      <c r="AB1686" t="inlineStr">
        <is>
          <t>0,00</t>
        </is>
      </c>
      <c r="AC1686" t="inlineStr">
        <is>
          <t>0,00</t>
        </is>
      </c>
      <c r="AD1686" t="inlineStr">
        <is>
          <t>0,00</t>
        </is>
      </c>
      <c r="AE1686" t="inlineStr">
        <is>
          <t>0,00</t>
        </is>
      </c>
      <c r="AF1686" t="n">
        <v>0</v>
      </c>
      <c r="AG1686" t="n">
        <v>0</v>
      </c>
      <c r="AH1686" t="inlineStr">
        <is>
          <t>#¿NOMBRE?</t>
        </is>
      </c>
      <c r="AI1686" t="inlineStr">
        <is>
          <t>6,5</t>
        </is>
      </c>
      <c r="AJ1686" t="n">
        <v>0</v>
      </c>
      <c r="AK1686" t="inlineStr">
        <is>
          <t>4,5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</row>
    <row r="1690">
      <c r="A1690" t="n">
        <v>391</v>
      </c>
      <c r="B1690" t="inlineStr">
        <is>
          <t>Shopclient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inlineStr">
        <is>
          <t>0,00</t>
        </is>
      </c>
      <c r="Y1690" t="n">
        <v>0</v>
      </c>
      <c r="Z1690" t="n">
        <v>0</v>
      </c>
      <c r="AA1690" t="n">
        <v>0</v>
      </c>
      <c r="AB1690" t="inlineStr">
        <is>
          <t>0,00</t>
        </is>
      </c>
      <c r="AC1690" t="inlineStr">
        <is>
          <t>0,00</t>
        </is>
      </c>
      <c r="AD1690" t="inlineStr">
        <is>
          <t>0,00</t>
        </is>
      </c>
      <c r="AE1690" t="inlineStr">
        <is>
          <t>0,00</t>
        </is>
      </c>
      <c r="AF1690" t="n">
        <v>0</v>
      </c>
      <c r="AG1690" t="n">
        <v>0</v>
      </c>
      <c r="AH1690" t="inlineStr">
        <is>
          <t>#¿NOMBRE?</t>
        </is>
      </c>
      <c r="AI1690" t="inlineStr">
        <is>
          <t>6,5</t>
        </is>
      </c>
      <c r="AJ1690" t="n">
        <v>0</v>
      </c>
      <c r="AK1690" t="inlineStr">
        <is>
          <t>4,5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t="n">
        <v>392</v>
      </c>
      <c r="B1694" t="inlineStr">
        <is>
          <t>Casa O Millon</t>
        </is>
      </c>
      <c r="C1694" t="inlineStr">
        <is>
          <t>Inés Otero Pérez</t>
        </is>
      </c>
      <c r="D1694" t="inlineStr">
        <is>
          <t>Inés Otero Pérez</t>
        </is>
      </c>
      <c r="E1694" t="inlineStr">
        <is>
          <t>36100174H</t>
        </is>
      </c>
      <c r="F1694" t="inlineStr">
        <is>
          <t>Rua de Fora 1 , Vilariño</t>
        </is>
      </c>
      <c r="G1694" t="n">
        <v>36945</v>
      </c>
      <c r="H1694" t="inlineStr">
        <is>
          <t>Cangas</t>
        </is>
      </c>
      <c r="I1694" t="n">
        <v>1</v>
      </c>
      <c r="J1694" t="n">
        <v>0</v>
      </c>
      <c r="K1694" t="inlineStr">
        <is>
          <t>ines@casaomillon.com</t>
        </is>
      </c>
      <c r="L1694">
        <f>+34661710777</f>
        <v/>
      </c>
      <c r="M1694" t="n">
        <v>0</v>
      </c>
      <c r="N1694" t="n">
        <v>0</v>
      </c>
      <c r="O1694" t="n">
        <v>0</v>
      </c>
      <c r="P1694" t="n">
        <v>15</v>
      </c>
      <c r="Q1694" t="n">
        <v>10</v>
      </c>
      <c r="R1694" t="n">
        <v>0</v>
      </c>
      <c r="S1694" t="n">
        <v>0</v>
      </c>
      <c r="T1694" t="b">
        <v>0</v>
      </c>
      <c r="U1694" t="inlineStr">
        <is>
          <t>26/10/2022</t>
        </is>
      </c>
      <c r="V1694" t="inlineStr">
        <is>
          <t>pqi33j7bu02i9c2scbj6cpqi3gajxzub</t>
        </is>
      </c>
      <c r="W1694" t="inlineStr">
        <is>
          <t>https://docs.google.com/open?id=1TjIwDlxb87AH4xMe8Z96HprkilbslAbI3hyBX54Mw28</t>
        </is>
      </c>
      <c r="X1694" t="inlineStr">
        <is>
          <t>0,00</t>
        </is>
      </c>
      <c r="Y1694" t="n">
        <v>0</v>
      </c>
      <c r="Z1694" t="inlineStr">
        <is>
          <t>97,5</t>
        </is>
      </c>
      <c r="AA1694" t="n">
        <v>45</v>
      </c>
      <c r="AB1694" t="inlineStr">
        <is>
          <t>142,50</t>
        </is>
      </c>
      <c r="AC1694" t="inlineStr">
        <is>
          <t>29,93</t>
        </is>
      </c>
      <c r="AD1694" t="inlineStr">
        <is>
          <t>0,00</t>
        </is>
      </c>
      <c r="AE1694" t="inlineStr">
        <is>
          <t>172,43</t>
        </is>
      </c>
      <c r="AF1694" t="n">
        <v>0</v>
      </c>
      <c r="AG1694" t="n">
        <v>0</v>
      </c>
      <c r="AH1694" t="inlineStr">
        <is>
          <t>#¿NOMBRE?</t>
        </is>
      </c>
      <c r="AI1694" t="inlineStr">
        <is>
          <t>6,5</t>
        </is>
      </c>
      <c r="AJ1694" t="n">
        <v>0</v>
      </c>
      <c r="AK1694" t="inlineStr">
        <is>
          <t>4,5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</row>
    <row r="1698">
      <c r="A1698" t="n">
        <v>393</v>
      </c>
      <c r="B1698" t="inlineStr">
        <is>
          <t>Shopclient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inlineStr">
        <is>
          <t>0,00</t>
        </is>
      </c>
      <c r="Y1698" t="n">
        <v>0</v>
      </c>
      <c r="Z1698" t="n">
        <v>0</v>
      </c>
      <c r="AA1698" t="n">
        <v>0</v>
      </c>
      <c r="AB1698" t="inlineStr">
        <is>
          <t>0,00</t>
        </is>
      </c>
      <c r="AC1698" t="inlineStr">
        <is>
          <t>0,00</t>
        </is>
      </c>
      <c r="AD1698" t="inlineStr">
        <is>
          <t>0,00</t>
        </is>
      </c>
      <c r="AE1698" t="inlineStr">
        <is>
          <t>0,00</t>
        </is>
      </c>
      <c r="AF1698" t="n">
        <v>0</v>
      </c>
      <c r="AG1698" t="n">
        <v>0</v>
      </c>
      <c r="AH1698" t="inlineStr">
        <is>
          <t>#¿NOMBRE?</t>
        </is>
      </c>
      <c r="AI1698" t="inlineStr">
        <is>
          <t>6,5</t>
        </is>
      </c>
      <c r="AJ1698" t="n">
        <v>0</v>
      </c>
      <c r="AK1698" t="inlineStr">
        <is>
          <t>4,5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</row>
    <row r="1702">
      <c r="A1702" t="n">
        <v>394</v>
      </c>
      <c r="B1702" t="inlineStr">
        <is>
          <t>SaBó SaBó</t>
        </is>
      </c>
      <c r="C1702" t="inlineStr">
        <is>
          <t>Roser Castells</t>
        </is>
      </c>
      <c r="D1702" t="inlineStr">
        <is>
          <t>SaBó SaBó, CB</t>
        </is>
      </c>
      <c r="E1702" t="inlineStr">
        <is>
          <t>E67607952</t>
        </is>
      </c>
      <c r="F1702" t="inlineStr">
        <is>
          <t>c. Castillejos, 275, local</t>
        </is>
      </c>
      <c r="G1702" t="inlineStr">
        <is>
          <t>08025 Barcelona</t>
        </is>
      </c>
      <c r="H1702" t="inlineStr">
        <is>
          <t>Barcelona</t>
        </is>
      </c>
      <c r="I1702" t="n">
        <v>0</v>
      </c>
      <c r="J1702" t="inlineStr">
        <is>
          <t>c. Nàpols, 343, 6-C, 08025 Barcelona</t>
        </is>
      </c>
      <c r="K1702" t="inlineStr">
        <is>
          <t>ecologiaagranel@gmail.com</t>
        </is>
      </c>
      <c r="L1702">
        <f>+34693007074</f>
        <v/>
      </c>
      <c r="M1702" t="n">
        <v>1</v>
      </c>
      <c r="N1702" t="n">
        <v>10</v>
      </c>
      <c r="O1702" t="n">
        <v>4</v>
      </c>
      <c r="P1702" t="n">
        <v>4</v>
      </c>
      <c r="Q1702" t="n">
        <v>2</v>
      </c>
      <c r="R1702" t="n">
        <v>0</v>
      </c>
      <c r="S1702" t="n">
        <v>0</v>
      </c>
      <c r="T1702" t="b">
        <v>0</v>
      </c>
      <c r="U1702" t="n">
        <v>44810</v>
      </c>
      <c r="V1702" t="n">
        <v>0</v>
      </c>
      <c r="W1702" t="inlineStr">
        <is>
          <t>https://docs.google.com/open?id=1d9NMotOT36jKgdIgN36HqX92TEgle8GNEcAoet2b9fU</t>
        </is>
      </c>
      <c r="X1702" t="inlineStr">
        <is>
          <t>26,00</t>
        </is>
      </c>
      <c r="Y1702" t="n">
        <v>65</v>
      </c>
      <c r="Z1702" t="n">
        <v>26</v>
      </c>
      <c r="AA1702" t="n">
        <v>9</v>
      </c>
      <c r="AB1702" t="inlineStr">
        <is>
          <t>126,00</t>
        </is>
      </c>
      <c r="AC1702" t="inlineStr">
        <is>
          <t>26,46</t>
        </is>
      </c>
      <c r="AD1702" t="inlineStr">
        <is>
          <t>6,55</t>
        </is>
      </c>
      <c r="AE1702" t="inlineStr">
        <is>
          <t>159,01</t>
        </is>
      </c>
      <c r="AF1702" t="n">
        <v>4</v>
      </c>
      <c r="AG1702" t="n">
        <v>10</v>
      </c>
      <c r="AH1702" t="inlineStr">
        <is>
          <t>#¿NOMBRE?</t>
        </is>
      </c>
      <c r="AI1702" t="inlineStr">
        <is>
          <t>6,5</t>
        </is>
      </c>
      <c r="AJ1702" t="n">
        <v>0</v>
      </c>
      <c r="AK1702" t="inlineStr">
        <is>
          <t>4,5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</row>
    <row r="1706">
      <c r="A1706" t="n">
        <v>395</v>
      </c>
      <c r="B1706" t="inlineStr">
        <is>
          <t>Shopclient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inlineStr">
        <is>
          <t>0,00</t>
        </is>
      </c>
      <c r="Y1706" t="n">
        <v>0</v>
      </c>
      <c r="Z1706" t="n">
        <v>0</v>
      </c>
      <c r="AA1706" t="n">
        <v>0</v>
      </c>
      <c r="AB1706" t="inlineStr">
        <is>
          <t>0,00</t>
        </is>
      </c>
      <c r="AC1706" t="inlineStr">
        <is>
          <t>0,00</t>
        </is>
      </c>
      <c r="AD1706" t="inlineStr">
        <is>
          <t>0,00</t>
        </is>
      </c>
      <c r="AE1706" t="inlineStr">
        <is>
          <t>0,00</t>
        </is>
      </c>
      <c r="AF1706" t="n">
        <v>0</v>
      </c>
      <c r="AG1706" t="n">
        <v>0</v>
      </c>
      <c r="AH1706" t="inlineStr">
        <is>
          <t>#¿NOMBRE?</t>
        </is>
      </c>
      <c r="AI1706" t="inlineStr">
        <is>
          <t>6,5</t>
        </is>
      </c>
      <c r="AJ1706" t="n">
        <v>0</v>
      </c>
      <c r="AK1706" t="inlineStr">
        <is>
          <t>4,5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</row>
    <row r="1710">
      <c r="A1710" t="n">
        <v>396</v>
      </c>
      <c r="B1710" t="inlineStr">
        <is>
          <t>Herbolario Navarro</t>
        </is>
      </c>
      <c r="C1710" t="inlineStr">
        <is>
          <t>Encargada de compras: Sonia</t>
        </is>
      </c>
      <c r="D1710" t="inlineStr">
        <is>
          <t>PEPE NAVARRO, SL</t>
        </is>
      </c>
      <c r="E1710" t="inlineStr">
        <is>
          <t>B-46432852</t>
        </is>
      </c>
      <c r="F1710" t="inlineStr">
        <is>
          <t>C/Partida de la Dama, 25</t>
        </is>
      </c>
      <c r="G1710" t="n">
        <v>46470</v>
      </c>
      <c r="H1710" t="inlineStr">
        <is>
          <t>Massanassa</t>
        </is>
      </c>
      <c r="I1710" t="n">
        <v>0</v>
      </c>
      <c r="J1710" t="inlineStr">
        <is>
          <t>ARZOBISPO MAYORAL, 20    46002 VALENCIA.</t>
        </is>
      </c>
      <c r="K1710" t="inlineStr">
        <is>
          <t>facturacion.logistica@herbolarionavarro.es</t>
        </is>
      </c>
      <c r="L1710">
        <f>+34664644917</f>
        <v/>
      </c>
      <c r="M1710" t="n">
        <v>0</v>
      </c>
      <c r="N1710" t="n">
        <v>76</v>
      </c>
      <c r="O1710" t="n">
        <v>69</v>
      </c>
      <c r="P1710" t="n">
        <v>0</v>
      </c>
      <c r="Q1710" t="n">
        <v>0</v>
      </c>
      <c r="R1710" t="inlineStr">
        <is>
          <t>Ninguna</t>
        </is>
      </c>
      <c r="S1710" t="inlineStr">
        <is>
          <t>SectorEco</t>
        </is>
      </c>
      <c r="T1710" t="b">
        <v>1</v>
      </c>
      <c r="U1710" s="1" t="n">
        <v>44631</v>
      </c>
      <c r="V1710" t="n">
        <v>44714</v>
      </c>
      <c r="W1710" t="inlineStr">
        <is>
          <t>https://docs.google.com/open?id=1DNX8Q9X38rgGEYbp3FtfuJcMXky6VRHwQr9lIlltCtM</t>
        </is>
      </c>
      <c r="X1710" t="inlineStr">
        <is>
          <t>374,67</t>
        </is>
      </c>
      <c r="Y1710" t="inlineStr">
        <is>
          <t>412,68</t>
        </is>
      </c>
      <c r="Z1710" t="n">
        <v>0</v>
      </c>
      <c r="AA1710" t="n">
        <v>0</v>
      </c>
      <c r="AB1710" t="inlineStr">
        <is>
          <t>787,35</t>
        </is>
      </c>
      <c r="AC1710" t="inlineStr">
        <is>
          <t>165,34</t>
        </is>
      </c>
      <c r="AD1710" t="inlineStr">
        <is>
          <t>0,00</t>
        </is>
      </c>
      <c r="AE1710" t="inlineStr">
        <is>
          <t>952,69</t>
        </is>
      </c>
      <c r="AF1710" t="n">
        <v>69</v>
      </c>
      <c r="AG1710" t="n">
        <v>76</v>
      </c>
      <c r="AH1710" t="inlineStr">
        <is>
          <t>#¿NOMBRE?</t>
        </is>
      </c>
      <c r="AI1710" t="inlineStr">
        <is>
          <t>5,43</t>
        </is>
      </c>
      <c r="AJ1710" t="inlineStr">
        <is>
          <t>Transfer 60 dias</t>
        </is>
      </c>
      <c r="AK1710" t="inlineStr">
        <is>
          <t>4,5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</row>
    <row r="1714">
      <c r="A1714" t="n">
        <v>397</v>
      </c>
      <c r="B1714" t="inlineStr">
        <is>
          <t>Santiveri Monforte</t>
        </is>
      </c>
      <c r="C1714" t="inlineStr">
        <is>
          <t>Aurea</t>
        </is>
      </c>
      <c r="D1714" t="inlineStr">
        <is>
          <t>Aurea González Pérez</t>
        </is>
      </c>
      <c r="E1714" t="inlineStr">
        <is>
          <t>34260854P</t>
        </is>
      </c>
      <c r="F1714" t="inlineStr">
        <is>
          <t>Calle Cardenal 21</t>
        </is>
      </c>
      <c r="G1714" t="n">
        <v>27400</v>
      </c>
      <c r="H1714" t="inlineStr">
        <is>
          <t>Monforte de Lemos</t>
        </is>
      </c>
      <c r="I1714" t="n">
        <v>1</v>
      </c>
      <c r="J1714" t="n">
        <v>0</v>
      </c>
      <c r="K1714" t="inlineStr">
        <is>
          <t>santiveri.monforte@gmail.com</t>
        </is>
      </c>
      <c r="L1714">
        <f>+34672693474</f>
        <v/>
      </c>
      <c r="M1714" t="n">
        <v>1</v>
      </c>
      <c r="N1714" t="n">
        <v>12</v>
      </c>
      <c r="O1714" t="n">
        <v>0</v>
      </c>
      <c r="P1714" t="n">
        <v>8</v>
      </c>
      <c r="Q1714" t="n">
        <v>10</v>
      </c>
      <c r="R1714" t="n">
        <v>0</v>
      </c>
      <c r="S1714" t="n">
        <v>0</v>
      </c>
      <c r="T1714" t="b">
        <v>0</v>
      </c>
      <c r="U1714" s="1" t="n">
        <v>44662</v>
      </c>
      <c r="V1714" t="inlineStr">
        <is>
          <t>06xzqdc07qfk4te9mmfd06xzqdrwhfqz</t>
        </is>
      </c>
      <c r="W1714" t="inlineStr">
        <is>
          <t>https://docs.google.com/open?id=1bpvWnx0LU7VVUuul33GB-K28yz8buTAAkwcMtaed7RI</t>
        </is>
      </c>
      <c r="X1714" t="inlineStr">
        <is>
          <t>0,00</t>
        </is>
      </c>
      <c r="Y1714" t="n">
        <v>78</v>
      </c>
      <c r="Z1714" t="n">
        <v>52</v>
      </c>
      <c r="AA1714" t="n">
        <v>45</v>
      </c>
      <c r="AB1714" t="inlineStr">
        <is>
          <t>175,00</t>
        </is>
      </c>
      <c r="AC1714" t="inlineStr">
        <is>
          <t>36,75</t>
        </is>
      </c>
      <c r="AD1714" t="inlineStr">
        <is>
          <t>9,10</t>
        </is>
      </c>
      <c r="AE1714" t="inlineStr">
        <is>
          <t>220,85</t>
        </is>
      </c>
      <c r="AF1714" t="n">
        <v>0</v>
      </c>
      <c r="AG1714" t="n">
        <v>12</v>
      </c>
      <c r="AH1714" t="inlineStr">
        <is>
          <t>#¿NOMBRE?</t>
        </is>
      </c>
      <c r="AI1714" t="inlineStr">
        <is>
          <t>6,5</t>
        </is>
      </c>
      <c r="AJ1714" t="n">
        <v>0</v>
      </c>
      <c r="AK1714" t="inlineStr">
        <is>
          <t>4,5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t="n">
        <v>398</v>
      </c>
      <c r="B1718" t="inlineStr">
        <is>
          <t>Shopclient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inlineStr">
        <is>
          <t>0,00</t>
        </is>
      </c>
      <c r="Y1718" t="n">
        <v>0</v>
      </c>
      <c r="Z1718" t="n">
        <v>0</v>
      </c>
      <c r="AA1718" t="n">
        <v>0</v>
      </c>
      <c r="AB1718" t="inlineStr">
        <is>
          <t>0,00</t>
        </is>
      </c>
      <c r="AC1718" t="inlineStr">
        <is>
          <t>0,00</t>
        </is>
      </c>
      <c r="AD1718" t="inlineStr">
        <is>
          <t>0,00</t>
        </is>
      </c>
      <c r="AE1718" t="inlineStr">
        <is>
          <t>0,00</t>
        </is>
      </c>
      <c r="AF1718" t="n">
        <v>0</v>
      </c>
      <c r="AG1718" t="n">
        <v>0</v>
      </c>
      <c r="AH1718" t="inlineStr">
        <is>
          <t>#¿NOMBRE?</t>
        </is>
      </c>
      <c r="AI1718" t="inlineStr">
        <is>
          <t>6,5</t>
        </is>
      </c>
      <c r="AJ1718" t="n">
        <v>0</v>
      </c>
      <c r="AK1718" t="inlineStr">
        <is>
          <t>4,5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</row>
    <row r="1722">
      <c r="A1722" t="n">
        <v>399</v>
      </c>
      <c r="B1722" t="inlineStr">
        <is>
          <t>Shopclient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inlineStr">
        <is>
          <t>0,00</t>
        </is>
      </c>
      <c r="Y1722" t="n">
        <v>0</v>
      </c>
      <c r="Z1722" t="n">
        <v>0</v>
      </c>
      <c r="AA1722" t="n">
        <v>0</v>
      </c>
      <c r="AB1722" t="inlineStr">
        <is>
          <t>0,00</t>
        </is>
      </c>
      <c r="AC1722" t="inlineStr">
        <is>
          <t>0,00</t>
        </is>
      </c>
      <c r="AD1722" t="inlineStr">
        <is>
          <t>0,00</t>
        </is>
      </c>
      <c r="AE1722" t="inlineStr">
        <is>
          <t>0,00</t>
        </is>
      </c>
      <c r="AF1722" t="n">
        <v>0</v>
      </c>
      <c r="AG1722" t="n">
        <v>0</v>
      </c>
      <c r="AH1722" t="inlineStr">
        <is>
          <t>#¿NOMBRE?</t>
        </is>
      </c>
      <c r="AI1722" t="inlineStr">
        <is>
          <t>6,5</t>
        </is>
      </c>
      <c r="AJ1722" t="n">
        <v>0</v>
      </c>
      <c r="AK1722" t="inlineStr">
        <is>
          <t>4,5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</row>
    <row r="1726">
      <c r="A1726" t="n">
        <v>400</v>
      </c>
      <c r="B1726" t="inlineStr">
        <is>
          <t>Shopclient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inlineStr">
        <is>
          <t>0,00</t>
        </is>
      </c>
      <c r="Y1726" t="n">
        <v>0</v>
      </c>
      <c r="Z1726" t="n">
        <v>0</v>
      </c>
      <c r="AA1726" t="n">
        <v>0</v>
      </c>
      <c r="AB1726" t="inlineStr">
        <is>
          <t>0,00</t>
        </is>
      </c>
      <c r="AC1726" t="inlineStr">
        <is>
          <t>0,00</t>
        </is>
      </c>
      <c r="AD1726" t="inlineStr">
        <is>
          <t>0,00</t>
        </is>
      </c>
      <c r="AE1726" t="inlineStr">
        <is>
          <t>0,00</t>
        </is>
      </c>
      <c r="AF1726" t="n">
        <v>0</v>
      </c>
      <c r="AG1726" t="n">
        <v>0</v>
      </c>
      <c r="AH1726" t="inlineStr">
        <is>
          <t>#¿NOMBRE?</t>
        </is>
      </c>
      <c r="AI1726" t="inlineStr">
        <is>
          <t>6,5</t>
        </is>
      </c>
      <c r="AJ1726" t="n">
        <v>0</v>
      </c>
      <c r="AK1726" t="inlineStr">
        <is>
          <t>4,5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</row>
    <row r="1730">
      <c r="A1730" t="n">
        <v>401</v>
      </c>
      <c r="B1730" t="inlineStr">
        <is>
          <t>Granel Alcazar</t>
        </is>
      </c>
      <c r="C1730" t="inlineStr">
        <is>
          <t>Vicenta Angulo Lopez</t>
        </is>
      </c>
      <c r="D1730" t="inlineStr">
        <is>
          <t>Vicenta Angulo Lopez</t>
        </is>
      </c>
      <c r="E1730" t="inlineStr">
        <is>
          <t>06219873Y</t>
        </is>
      </c>
      <c r="F1730" t="inlineStr">
        <is>
          <t>C/ Concordia 7 local 3</t>
        </is>
      </c>
      <c r="G1730" t="n">
        <v>13600</v>
      </c>
      <c r="H1730" t="inlineStr">
        <is>
          <t>Alcazar de San Juan</t>
        </is>
      </c>
      <c r="I1730" t="n">
        <v>1</v>
      </c>
      <c r="J1730" t="n">
        <v>0</v>
      </c>
      <c r="K1730" t="inlineStr">
        <is>
          <t>granelalcazar@gmail.com</t>
        </is>
      </c>
      <c r="L1730">
        <f>+34682204124</f>
        <v/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b">
        <v>0</v>
      </c>
      <c r="U1730" s="1" t="n">
        <v>44662</v>
      </c>
      <c r="V1730" t="inlineStr">
        <is>
          <t>8f9hwxc5c2boeu3wl2o8f9hwxeflbek2</t>
        </is>
      </c>
      <c r="W1730" t="inlineStr">
        <is>
          <t>https://docs.google.com/open?id=1t03QkZvvzliTFbtXBuHKhtxTB90IwvUwOPyTYZEE7EA</t>
        </is>
      </c>
      <c r="X1730" t="inlineStr">
        <is>
          <t>0,00</t>
        </is>
      </c>
      <c r="Y1730" t="n">
        <v>130</v>
      </c>
      <c r="Z1730" t="n">
        <v>0</v>
      </c>
      <c r="AA1730" t="n">
        <v>0</v>
      </c>
      <c r="AB1730" t="inlineStr">
        <is>
          <t>130,00</t>
        </is>
      </c>
      <c r="AC1730" t="inlineStr">
        <is>
          <t>27,30</t>
        </is>
      </c>
      <c r="AD1730" t="inlineStr">
        <is>
          <t>0,00</t>
        </is>
      </c>
      <c r="AE1730" t="inlineStr">
        <is>
          <t>157,30</t>
        </is>
      </c>
      <c r="AF1730" t="n">
        <v>0</v>
      </c>
      <c r="AG1730" t="n">
        <v>20</v>
      </c>
      <c r="AH1730" t="inlineStr">
        <is>
          <t>#¿NOMBRE?</t>
        </is>
      </c>
      <c r="AI1730" t="inlineStr">
        <is>
          <t>6,5</t>
        </is>
      </c>
      <c r="AJ1730" t="n">
        <v>0</v>
      </c>
      <c r="AK1730" t="inlineStr">
        <is>
          <t>4,5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</row>
    <row r="1734">
      <c r="A1734" t="n">
        <v>402</v>
      </c>
      <c r="B1734" t="inlineStr">
        <is>
          <t>Shopclient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inlineStr">
        <is>
          <t>0,00</t>
        </is>
      </c>
      <c r="Y1734" t="n">
        <v>0</v>
      </c>
      <c r="Z1734" t="n">
        <v>0</v>
      </c>
      <c r="AA1734" t="n">
        <v>0</v>
      </c>
      <c r="AB1734" t="inlineStr">
        <is>
          <t>0,00</t>
        </is>
      </c>
      <c r="AC1734" t="inlineStr">
        <is>
          <t>0,00</t>
        </is>
      </c>
      <c r="AD1734" t="inlineStr">
        <is>
          <t>0,00</t>
        </is>
      </c>
      <c r="AE1734" t="inlineStr">
        <is>
          <t>0,00</t>
        </is>
      </c>
      <c r="AF1734" t="n">
        <v>0</v>
      </c>
      <c r="AG1734" t="n">
        <v>0</v>
      </c>
      <c r="AH1734" t="inlineStr">
        <is>
          <t>#¿NOMBRE?</t>
        </is>
      </c>
      <c r="AI1734" t="inlineStr">
        <is>
          <t>6,5</t>
        </is>
      </c>
      <c r="AJ1734" t="n">
        <v>0</v>
      </c>
      <c r="AK1734" t="inlineStr">
        <is>
          <t>4,5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t="n">
        <v>403</v>
      </c>
      <c r="B1738" t="inlineStr">
        <is>
          <t>Shopclient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inlineStr">
        <is>
          <t>0,00</t>
        </is>
      </c>
      <c r="Y1738" t="n">
        <v>0</v>
      </c>
      <c r="Z1738" t="n">
        <v>0</v>
      </c>
      <c r="AA1738" t="n">
        <v>0</v>
      </c>
      <c r="AB1738" t="inlineStr">
        <is>
          <t>0,00</t>
        </is>
      </c>
      <c r="AC1738" t="inlineStr">
        <is>
          <t>0,00</t>
        </is>
      </c>
      <c r="AD1738" t="inlineStr">
        <is>
          <t>0,00</t>
        </is>
      </c>
      <c r="AE1738" t="inlineStr">
        <is>
          <t>0,00</t>
        </is>
      </c>
      <c r="AF1738" t="n">
        <v>0</v>
      </c>
      <c r="AG1738" t="n">
        <v>0</v>
      </c>
      <c r="AH1738" t="inlineStr">
        <is>
          <t>#¿NOMBRE?</t>
        </is>
      </c>
      <c r="AI1738" t="inlineStr">
        <is>
          <t>6,5</t>
        </is>
      </c>
      <c r="AJ1738" t="n">
        <v>0</v>
      </c>
      <c r="AK1738" t="inlineStr">
        <is>
          <t>4,5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t="n">
        <v>404</v>
      </c>
      <c r="B1742" t="inlineStr">
        <is>
          <t>Shopclient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inlineStr">
        <is>
          <t>0,00</t>
        </is>
      </c>
      <c r="Y1742" t="n">
        <v>0</v>
      </c>
      <c r="Z1742" t="n">
        <v>0</v>
      </c>
      <c r="AA1742" t="n">
        <v>0</v>
      </c>
      <c r="AB1742" t="inlineStr">
        <is>
          <t>0,00</t>
        </is>
      </c>
      <c r="AC1742" t="inlineStr">
        <is>
          <t>0,00</t>
        </is>
      </c>
      <c r="AD1742" t="inlineStr">
        <is>
          <t>0,00</t>
        </is>
      </c>
      <c r="AE1742" t="inlineStr">
        <is>
          <t>0,00</t>
        </is>
      </c>
      <c r="AF1742" t="n">
        <v>0</v>
      </c>
      <c r="AG1742" t="n">
        <v>0</v>
      </c>
      <c r="AH1742" t="inlineStr">
        <is>
          <t>#¿NOMBRE?</t>
        </is>
      </c>
      <c r="AI1742" t="inlineStr">
        <is>
          <t>6,5</t>
        </is>
      </c>
      <c r="AJ1742" t="n">
        <v>0</v>
      </c>
      <c r="AK1742" t="inlineStr">
        <is>
          <t>4,5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</row>
    <row r="1746">
      <c r="A1746" t="n">
        <v>405</v>
      </c>
      <c r="B1746" t="inlineStr">
        <is>
          <t>Shopclient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inlineStr">
        <is>
          <t>0,00</t>
        </is>
      </c>
      <c r="Y1746" t="n">
        <v>0</v>
      </c>
      <c r="Z1746" t="n">
        <v>0</v>
      </c>
      <c r="AA1746" t="n">
        <v>0</v>
      </c>
      <c r="AB1746" t="inlineStr">
        <is>
          <t>0,00</t>
        </is>
      </c>
      <c r="AC1746" t="inlineStr">
        <is>
          <t>0,00</t>
        </is>
      </c>
      <c r="AD1746" t="inlineStr">
        <is>
          <t>0,00</t>
        </is>
      </c>
      <c r="AE1746" t="inlineStr">
        <is>
          <t>0,00</t>
        </is>
      </c>
      <c r="AF1746" t="n">
        <v>0</v>
      </c>
      <c r="AG1746" t="n">
        <v>0</v>
      </c>
      <c r="AH1746" t="inlineStr">
        <is>
          <t>#¿NOMBRE?</t>
        </is>
      </c>
      <c r="AI1746" t="inlineStr">
        <is>
          <t>6,5</t>
        </is>
      </c>
      <c r="AJ1746" t="n">
        <v>0</v>
      </c>
      <c r="AK1746" t="inlineStr">
        <is>
          <t>4,5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</row>
    <row r="1750">
      <c r="A1750" t="n">
        <v>406</v>
      </c>
      <c r="B1750" t="inlineStr">
        <is>
          <t>Shopclient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inlineStr">
        <is>
          <t>0,00</t>
        </is>
      </c>
      <c r="Y1750" t="n">
        <v>0</v>
      </c>
      <c r="Z1750" t="n">
        <v>0</v>
      </c>
      <c r="AA1750" t="n">
        <v>0</v>
      </c>
      <c r="AB1750" t="inlineStr">
        <is>
          <t>0,00</t>
        </is>
      </c>
      <c r="AC1750" t="inlineStr">
        <is>
          <t>0,00</t>
        </is>
      </c>
      <c r="AD1750" t="inlineStr">
        <is>
          <t>0,00</t>
        </is>
      </c>
      <c r="AE1750" t="inlineStr">
        <is>
          <t>0,00</t>
        </is>
      </c>
      <c r="AF1750" t="n">
        <v>0</v>
      </c>
      <c r="AG1750" t="n">
        <v>0</v>
      </c>
      <c r="AH1750" t="inlineStr">
        <is>
          <t>#¿NOMBRE?</t>
        </is>
      </c>
      <c r="AI1750" t="inlineStr">
        <is>
          <t>6,5</t>
        </is>
      </c>
      <c r="AJ1750" t="n">
        <v>0</v>
      </c>
      <c r="AK1750" t="inlineStr">
        <is>
          <t>4,5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t="n">
        <v>407</v>
      </c>
      <c r="B1754" t="inlineStr">
        <is>
          <t>Shopclient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inlineStr">
        <is>
          <t>0,00</t>
        </is>
      </c>
      <c r="Y1754" t="n">
        <v>0</v>
      </c>
      <c r="Z1754" t="n">
        <v>0</v>
      </c>
      <c r="AA1754" t="n">
        <v>0</v>
      </c>
      <c r="AB1754" t="inlineStr">
        <is>
          <t>0,00</t>
        </is>
      </c>
      <c r="AC1754" t="inlineStr">
        <is>
          <t>0,00</t>
        </is>
      </c>
      <c r="AD1754" t="inlineStr">
        <is>
          <t>0,00</t>
        </is>
      </c>
      <c r="AE1754" t="inlineStr">
        <is>
          <t>0,00</t>
        </is>
      </c>
      <c r="AF1754" t="n">
        <v>0</v>
      </c>
      <c r="AG1754" t="n">
        <v>0</v>
      </c>
      <c r="AH1754" t="inlineStr">
        <is>
          <t>#¿NOMBRE?</t>
        </is>
      </c>
      <c r="AI1754" t="inlineStr">
        <is>
          <t>6,5</t>
        </is>
      </c>
      <c r="AJ1754" t="n">
        <v>0</v>
      </c>
      <c r="AK1754" t="inlineStr">
        <is>
          <t>4,5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</row>
    <row r="1758">
      <c r="A1758" t="n">
        <v>408</v>
      </c>
      <c r="B1758" t="inlineStr">
        <is>
          <t>Mamasunción</t>
        </is>
      </c>
      <c r="C1758" t="inlineStr">
        <is>
          <t>Xosé</t>
        </is>
      </c>
      <c r="D1758" t="inlineStr">
        <is>
          <t>Xosé Filloy González</t>
        </is>
      </c>
      <c r="E1758" t="inlineStr">
        <is>
          <t>76822838D</t>
        </is>
      </c>
      <c r="F1758" t="inlineStr">
        <is>
          <t>Rúa Trasdeza, 96, Baixo</t>
        </is>
      </c>
      <c r="G1758" t="n">
        <v>36540</v>
      </c>
      <c r="H1758" t="inlineStr">
        <is>
          <t>Silleda</t>
        </is>
      </c>
      <c r="I1758" t="n">
        <v>1</v>
      </c>
      <c r="J1758" t="n">
        <v>0</v>
      </c>
      <c r="K1758" t="inlineStr">
        <is>
          <t>mamasuncion.silleda@gmail.com</t>
        </is>
      </c>
      <c r="L1758">
        <f>+34604082463</f>
        <v/>
      </c>
      <c r="M1758" t="n">
        <v>1</v>
      </c>
      <c r="N1758" t="n">
        <v>13</v>
      </c>
      <c r="O1758" t="n">
        <v>0</v>
      </c>
      <c r="P1758" t="n">
        <v>7</v>
      </c>
      <c r="Q1758" t="n">
        <v>0</v>
      </c>
      <c r="R1758" t="n">
        <v>0</v>
      </c>
      <c r="S1758" t="n">
        <v>0</v>
      </c>
      <c r="T1758" t="b">
        <v>0</v>
      </c>
      <c r="U1758" s="1" t="n">
        <v>44872</v>
      </c>
      <c r="V1758" t="inlineStr">
        <is>
          <t>n1zunlrgb9swp2fn1zunkryuvm1yhsof</t>
        </is>
      </c>
      <c r="W1758" t="inlineStr">
        <is>
          <t>https://docs.google.com/open?id=1NkrDcUV1hhxNrQoCPLKTK23zKzrYQ5c21QgexwTAIrI</t>
        </is>
      </c>
      <c r="X1758" t="inlineStr">
        <is>
          <t>0,00</t>
        </is>
      </c>
      <c r="Y1758" t="inlineStr">
        <is>
          <t>84,5</t>
        </is>
      </c>
      <c r="Z1758" t="inlineStr">
        <is>
          <t>45,5</t>
        </is>
      </c>
      <c r="AA1758" t="n">
        <v>0</v>
      </c>
      <c r="AB1758" t="inlineStr">
        <is>
          <t>130,00</t>
        </is>
      </c>
      <c r="AC1758" t="inlineStr">
        <is>
          <t>27,30</t>
        </is>
      </c>
      <c r="AD1758" t="inlineStr">
        <is>
          <t>6,76</t>
        </is>
      </c>
      <c r="AE1758" t="inlineStr">
        <is>
          <t>164,06</t>
        </is>
      </c>
      <c r="AF1758" t="n">
        <v>0</v>
      </c>
      <c r="AG1758" t="n">
        <v>13</v>
      </c>
      <c r="AH1758" t="inlineStr">
        <is>
          <t>#¿NOMBRE?</t>
        </is>
      </c>
      <c r="AI1758" t="inlineStr">
        <is>
          <t>6,5</t>
        </is>
      </c>
      <c r="AJ1758" t="n">
        <v>0</v>
      </c>
      <c r="AK1758" t="inlineStr">
        <is>
          <t>4,5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t="n">
        <v>409</v>
      </c>
      <c r="B1762" t="inlineStr">
        <is>
          <t>El Almacén de Marta</t>
        </is>
      </c>
      <c r="C1762" t="inlineStr">
        <is>
          <t>MARTA SÁNCHEZ PERERA</t>
        </is>
      </c>
      <c r="D1762" t="inlineStr">
        <is>
          <t>MARTA SÁNCHEZ PERERA</t>
        </is>
      </c>
      <c r="E1762" t="inlineStr">
        <is>
          <t>78481064G</t>
        </is>
      </c>
      <c r="F1762" t="inlineStr">
        <is>
          <t>C/Los Naranjos, 36 Bajo (La Galera)</t>
        </is>
      </c>
      <c r="G1762" t="n">
        <v>35018</v>
      </c>
      <c r="H1762" t="inlineStr">
        <is>
          <t>Las Palmas de Gran Canaria</t>
        </is>
      </c>
      <c r="I1762" t="n">
        <v>1</v>
      </c>
      <c r="J1762" t="n">
        <v>0</v>
      </c>
      <c r="K1762" t="inlineStr">
        <is>
          <t>elalmacendemarta@hotmail.es</t>
        </is>
      </c>
      <c r="L1762">
        <f>+34646554585</f>
        <v/>
      </c>
      <c r="M1762" t="n">
        <v>0</v>
      </c>
      <c r="N1762" t="n">
        <v>80</v>
      </c>
      <c r="O1762" t="n">
        <v>32</v>
      </c>
      <c r="P1762" t="n">
        <v>80</v>
      </c>
      <c r="Q1762" t="n">
        <v>48</v>
      </c>
      <c r="R1762" t="n">
        <v>0</v>
      </c>
      <c r="S1762" t="n">
        <v>0</v>
      </c>
      <c r="T1762" t="b">
        <v>0</v>
      </c>
      <c r="U1762" s="1" t="n">
        <v>44784</v>
      </c>
      <c r="V1762" t="inlineStr">
        <is>
          <t>04t2se8qrejbe4hsqz4204t2nbhdoqic</t>
        </is>
      </c>
      <c r="W1762" t="inlineStr">
        <is>
          <t>https://docs.google.com/open?id=1pqhBoFEukSFtdN_jnMH7hPMtHBU3BtZ5eBYj2wuW2ec</t>
        </is>
      </c>
      <c r="X1762" t="inlineStr">
        <is>
          <t>160,00</t>
        </is>
      </c>
      <c r="Y1762" t="n">
        <v>400</v>
      </c>
      <c r="Z1762" t="n">
        <v>400</v>
      </c>
      <c r="AA1762" t="inlineStr">
        <is>
          <t>175,2</t>
        </is>
      </c>
      <c r="AB1762" t="inlineStr">
        <is>
          <t>1.135,20</t>
        </is>
      </c>
      <c r="AC1762" t="inlineStr">
        <is>
          <t>238,39</t>
        </is>
      </c>
      <c r="AD1762" t="inlineStr">
        <is>
          <t>0,00</t>
        </is>
      </c>
      <c r="AE1762" t="inlineStr">
        <is>
          <t>1373,59</t>
        </is>
      </c>
      <c r="AF1762" t="n">
        <v>32</v>
      </c>
      <c r="AG1762" t="n">
        <v>80</v>
      </c>
      <c r="AH1762" t="inlineStr">
        <is>
          <t>#¿NOMBRE?</t>
        </is>
      </c>
      <c r="AI1762" t="n">
        <v>5</v>
      </c>
      <c r="AJ1762" t="n">
        <v>0</v>
      </c>
      <c r="AK1762" t="inlineStr">
        <is>
          <t>3,65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</row>
    <row r="1766">
      <c r="A1766" t="n">
        <v>410</v>
      </c>
      <c r="B1766" t="inlineStr">
        <is>
          <t>De Canela Shop</t>
        </is>
      </c>
      <c r="C1766" t="inlineStr">
        <is>
          <t>Cristina Muñoz</t>
        </is>
      </c>
      <c r="D1766" t="inlineStr">
        <is>
          <t>Paloma Ortiz Díaz - 24232854P</t>
        </is>
      </c>
      <c r="E1766" t="n">
        <v>0</v>
      </c>
      <c r="F1766" t="inlineStr">
        <is>
          <t>Calle Cueva de la Mora, 7</t>
        </is>
      </c>
      <c r="G1766" t="n">
        <v>28670</v>
      </c>
      <c r="H1766" t="inlineStr">
        <is>
          <t>Madrid</t>
        </is>
      </c>
      <c r="I1766" t="inlineStr">
        <is>
          <t>No importa</t>
        </is>
      </c>
      <c r="J1766" t="n">
        <v>0</v>
      </c>
      <c r="K1766" t="inlineStr">
        <is>
          <t>hola@decanelashop.com</t>
        </is>
      </c>
      <c r="L1766" t="n">
        <v>34681179128</v>
      </c>
      <c r="M1766" t="n">
        <v>1</v>
      </c>
      <c r="N1766" t="n">
        <v>10</v>
      </c>
      <c r="O1766" t="n">
        <v>0</v>
      </c>
      <c r="P1766" t="n">
        <v>10</v>
      </c>
      <c r="Q1766" t="n">
        <v>0</v>
      </c>
      <c r="R1766" t="n">
        <v>0</v>
      </c>
      <c r="S1766" t="n">
        <v>0</v>
      </c>
      <c r="T1766" t="n">
        <v>0</v>
      </c>
      <c r="U1766" s="1" t="n">
        <v>44784</v>
      </c>
      <c r="V1766" t="n">
        <v>0</v>
      </c>
      <c r="W1766" t="inlineStr">
        <is>
          <t>https://docs.google.com/open?id=1JMQo9wuS-nLwadNZy2kqCHJJuCgmZ8WoiD_rj6fc_N8</t>
        </is>
      </c>
      <c r="X1766" t="inlineStr">
        <is>
          <t>0,00</t>
        </is>
      </c>
      <c r="Y1766" t="n">
        <v>65</v>
      </c>
      <c r="Z1766" t="n">
        <v>65</v>
      </c>
      <c r="AA1766" t="n">
        <v>0</v>
      </c>
      <c r="AB1766" t="inlineStr">
        <is>
          <t>130,00</t>
        </is>
      </c>
      <c r="AC1766" t="inlineStr">
        <is>
          <t>27,30</t>
        </is>
      </c>
      <c r="AD1766" t="inlineStr">
        <is>
          <t>6,76</t>
        </is>
      </c>
      <c r="AE1766" t="inlineStr">
        <is>
          <t>164,06</t>
        </is>
      </c>
      <c r="AF1766" t="n">
        <v>0</v>
      </c>
      <c r="AG1766" t="n">
        <v>10</v>
      </c>
      <c r="AH1766" t="inlineStr">
        <is>
          <t>#¿NOMBRE?</t>
        </is>
      </c>
      <c r="AI1766" t="inlineStr">
        <is>
          <t>6,5</t>
        </is>
      </c>
      <c r="AJ1766" t="n">
        <v>0</v>
      </c>
      <c r="AK1766" t="inlineStr">
        <is>
          <t>4,5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t="n">
        <v>411</v>
      </c>
      <c r="B1770" t="inlineStr">
        <is>
          <t>Ecobe</t>
        </is>
      </c>
      <c r="C1770" t="inlineStr">
        <is>
          <t>Dolors de la Torre Mezcua</t>
        </is>
      </c>
      <c r="D1770" t="inlineStr">
        <is>
          <t>Ecobe Alimentació</t>
        </is>
      </c>
      <c r="E1770" t="inlineStr">
        <is>
          <t>78090171L</t>
        </is>
      </c>
      <c r="F1770" t="inlineStr">
        <is>
          <t>Av. Catalunya, 18</t>
        </is>
      </c>
      <c r="G1770" t="n">
        <v>25250</v>
      </c>
      <c r="H1770" t="inlineStr">
        <is>
          <t>Bellpuig</t>
        </is>
      </c>
      <c r="I1770" t="n">
        <v>1</v>
      </c>
      <c r="J1770" t="n">
        <v>0</v>
      </c>
      <c r="K1770" t="inlineStr">
        <is>
          <t>ecobealimentacio@gmail.com</t>
        </is>
      </c>
      <c r="L1770" t="n">
        <v>0</v>
      </c>
      <c r="M1770" t="n">
        <v>1</v>
      </c>
      <c r="N1770" t="n">
        <v>8</v>
      </c>
      <c r="O1770" t="n">
        <v>0</v>
      </c>
      <c r="P1770" t="n">
        <v>8</v>
      </c>
      <c r="Q1770" t="n">
        <v>6</v>
      </c>
      <c r="R1770" t="n">
        <v>0</v>
      </c>
      <c r="S1770" t="n">
        <v>0</v>
      </c>
      <c r="T1770" t="b">
        <v>0</v>
      </c>
      <c r="U1770" s="1" t="n">
        <v>44784</v>
      </c>
      <c r="V1770" t="n">
        <v>0</v>
      </c>
      <c r="W1770" t="inlineStr">
        <is>
          <t>https://docs.google.com/open?id=1liK6qU41QfpwuuKsJvjgNWe-QmBiU4oFXWy8I9d87yo</t>
        </is>
      </c>
      <c r="X1770" t="inlineStr">
        <is>
          <t>0,00</t>
        </is>
      </c>
      <c r="Y1770" t="n">
        <v>52</v>
      </c>
      <c r="Z1770" t="n">
        <v>52</v>
      </c>
      <c r="AA1770" t="n">
        <v>27</v>
      </c>
      <c r="AB1770" t="inlineStr">
        <is>
          <t>131,00</t>
        </is>
      </c>
      <c r="AC1770" t="inlineStr">
        <is>
          <t>27,51</t>
        </is>
      </c>
      <c r="AD1770" t="inlineStr">
        <is>
          <t>6,81</t>
        </is>
      </c>
      <c r="AE1770" t="inlineStr">
        <is>
          <t>165,32</t>
        </is>
      </c>
      <c r="AF1770" t="n">
        <v>0</v>
      </c>
      <c r="AG1770" t="n">
        <v>8</v>
      </c>
      <c r="AH1770" t="inlineStr">
        <is>
          <t>#¿NOMBRE?</t>
        </is>
      </c>
      <c r="AI1770" t="inlineStr">
        <is>
          <t>6,5</t>
        </is>
      </c>
      <c r="AJ1770" t="n">
        <v>0</v>
      </c>
      <c r="AK1770" t="inlineStr">
        <is>
          <t>4,5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</row>
    <row r="1774">
      <c r="A1774" t="n">
        <v>412</v>
      </c>
      <c r="B1774" t="inlineStr">
        <is>
          <t>LlarTextil®</t>
        </is>
      </c>
      <c r="C1774" t="inlineStr">
        <is>
          <t>Paris</t>
        </is>
      </c>
      <c r="D1774" t="inlineStr">
        <is>
          <t>DA HOME S.L</t>
        </is>
      </c>
      <c r="E1774" t="inlineStr">
        <is>
          <t>B91874636</t>
        </is>
      </c>
      <c r="F1774" t="inlineStr">
        <is>
          <t>Av Valencia 15. Bajo</t>
        </is>
      </c>
      <c r="G1774" t="n">
        <v>46891</v>
      </c>
      <c r="H1774" t="inlineStr">
        <is>
          <t>El Palomar</t>
        </is>
      </c>
      <c r="I1774" t="n">
        <v>1</v>
      </c>
      <c r="J1774" t="n">
        <v>0</v>
      </c>
      <c r="K1774" t="inlineStr">
        <is>
          <t>paris@llartextil.es</t>
        </is>
      </c>
      <c r="L1774">
        <f>+34620183519</f>
        <v/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b">
        <v>0</v>
      </c>
      <c r="U1774" t="inlineStr">
        <is>
          <t>14/11/2022</t>
        </is>
      </c>
      <c r="V1774" t="inlineStr">
        <is>
          <t>g0sl2zrdw0rf6gjbkjlqg0sl2o7jy3on</t>
        </is>
      </c>
      <c r="W1774" t="inlineStr">
        <is>
          <t>https://docs.google.com/open?id=18y-XRBHBC6ROHX0z1LjE6Xm60f97N8jsqANK1glJ01k</t>
        </is>
      </c>
      <c r="X1774" t="inlineStr">
        <is>
          <t>0,00</t>
        </is>
      </c>
      <c r="Y1774" t="n">
        <v>104</v>
      </c>
      <c r="Z1774" t="n">
        <v>0</v>
      </c>
      <c r="AA1774" t="n">
        <v>0</v>
      </c>
      <c r="AB1774" t="inlineStr">
        <is>
          <t>104,00</t>
        </is>
      </c>
      <c r="AC1774" t="inlineStr">
        <is>
          <t>21,84</t>
        </is>
      </c>
      <c r="AD1774" t="inlineStr">
        <is>
          <t>0,00</t>
        </is>
      </c>
      <c r="AE1774" t="inlineStr">
        <is>
          <t>125,84</t>
        </is>
      </c>
      <c r="AF1774" t="n">
        <v>0</v>
      </c>
      <c r="AG1774" t="n">
        <v>16</v>
      </c>
      <c r="AH1774" t="inlineStr">
        <is>
          <t>#¿NOMBRE?</t>
        </is>
      </c>
      <c r="AI1774" t="inlineStr">
        <is>
          <t>6,5</t>
        </is>
      </c>
      <c r="AJ1774" t="inlineStr">
        <is>
          <t>Deposito 30 días</t>
        </is>
      </c>
      <c r="AK1774" t="inlineStr">
        <is>
          <t>4,5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</row>
    <row r="1778">
      <c r="A1778" t="n">
        <v>413</v>
      </c>
      <c r="B1778" t="inlineStr">
        <is>
          <t>Shopclient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inlineStr">
        <is>
          <t>0,00</t>
        </is>
      </c>
      <c r="Y1778" t="n">
        <v>0</v>
      </c>
      <c r="Z1778" t="n">
        <v>0</v>
      </c>
      <c r="AA1778" t="n">
        <v>0</v>
      </c>
      <c r="AB1778" t="inlineStr">
        <is>
          <t>0,00</t>
        </is>
      </c>
      <c r="AC1778" t="inlineStr">
        <is>
          <t>0,00</t>
        </is>
      </c>
      <c r="AD1778" t="inlineStr">
        <is>
          <t>0,00</t>
        </is>
      </c>
      <c r="AE1778" t="inlineStr">
        <is>
          <t>0,00</t>
        </is>
      </c>
      <c r="AF1778" t="n">
        <v>0</v>
      </c>
      <c r="AG1778" t="n">
        <v>0</v>
      </c>
      <c r="AH1778" t="inlineStr">
        <is>
          <t>#¿NOMBRE?</t>
        </is>
      </c>
      <c r="AI1778" t="inlineStr">
        <is>
          <t>6,5</t>
        </is>
      </c>
      <c r="AJ1778" t="n">
        <v>0</v>
      </c>
      <c r="AK1778" t="inlineStr">
        <is>
          <t>4,5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t="n">
        <v>414</v>
      </c>
      <c r="B1782" t="inlineStr">
        <is>
          <t>Shopclient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inlineStr">
        <is>
          <t>0,00</t>
        </is>
      </c>
      <c r="Y1782" t="n">
        <v>0</v>
      </c>
      <c r="Z1782" t="n">
        <v>0</v>
      </c>
      <c r="AA1782" t="n">
        <v>0</v>
      </c>
      <c r="AB1782" t="inlineStr">
        <is>
          <t>0,00</t>
        </is>
      </c>
      <c r="AC1782" t="inlineStr">
        <is>
          <t>0,00</t>
        </is>
      </c>
      <c r="AD1782" t="inlineStr">
        <is>
          <t>0,00</t>
        </is>
      </c>
      <c r="AE1782" t="inlineStr">
        <is>
          <t>0,00</t>
        </is>
      </c>
      <c r="AF1782" t="n">
        <v>0</v>
      </c>
      <c r="AG1782" t="n">
        <v>0</v>
      </c>
      <c r="AH1782" t="inlineStr">
        <is>
          <t>#¿NOMBRE?</t>
        </is>
      </c>
      <c r="AI1782" t="inlineStr">
        <is>
          <t>6,5</t>
        </is>
      </c>
      <c r="AJ1782" t="n">
        <v>0</v>
      </c>
      <c r="AK1782" t="inlineStr">
        <is>
          <t>4,5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</row>
    <row r="1786">
      <c r="A1786" t="n">
        <v>415</v>
      </c>
      <c r="B1786" t="inlineStr">
        <is>
          <t>Shopclient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inlineStr">
        <is>
          <t>0,00</t>
        </is>
      </c>
      <c r="Y1786" t="n">
        <v>0</v>
      </c>
      <c r="Z1786" t="n">
        <v>0</v>
      </c>
      <c r="AA1786" t="n">
        <v>0</v>
      </c>
      <c r="AB1786" t="inlineStr">
        <is>
          <t>0,00</t>
        </is>
      </c>
      <c r="AC1786" t="inlineStr">
        <is>
          <t>0,00</t>
        </is>
      </c>
      <c r="AD1786" t="inlineStr">
        <is>
          <t>0,00</t>
        </is>
      </c>
      <c r="AE1786" t="inlineStr">
        <is>
          <t>0,00</t>
        </is>
      </c>
      <c r="AF1786" t="n">
        <v>0</v>
      </c>
      <c r="AG1786" t="n">
        <v>0</v>
      </c>
      <c r="AH1786" t="inlineStr">
        <is>
          <t>#¿NOMBRE?</t>
        </is>
      </c>
      <c r="AI1786" t="inlineStr">
        <is>
          <t>6,5</t>
        </is>
      </c>
      <c r="AJ1786" t="n">
        <v>0</v>
      </c>
      <c r="AK1786" t="inlineStr">
        <is>
          <t>4,5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</row>
    <row r="1790">
      <c r="A1790" t="n">
        <v>416</v>
      </c>
      <c r="B1790" t="inlineStr">
        <is>
          <t>El Almacén de Marta</t>
        </is>
      </c>
      <c r="C1790" t="inlineStr">
        <is>
          <t>MARTA SÁNCHEZ PERERA</t>
        </is>
      </c>
      <c r="D1790" t="inlineStr">
        <is>
          <t>MARTA SÁNCHEZ PERERA</t>
        </is>
      </c>
      <c r="E1790" t="inlineStr">
        <is>
          <t>78481064G</t>
        </is>
      </c>
      <c r="F1790" t="inlineStr">
        <is>
          <t>C/Los Naranjos, 36 Bajo (La Galera)</t>
        </is>
      </c>
      <c r="G1790" t="n">
        <v>35018</v>
      </c>
      <c r="H1790" t="inlineStr">
        <is>
          <t>Las Palmas de Gran Canaria</t>
        </is>
      </c>
      <c r="I1790" t="n">
        <v>1</v>
      </c>
      <c r="J1790" t="n">
        <v>0</v>
      </c>
      <c r="K1790" t="inlineStr">
        <is>
          <t>elalmacendemarta@hotmail.es</t>
        </is>
      </c>
      <c r="L1790">
        <f>+34646554585</f>
        <v/>
      </c>
      <c r="M1790" t="n">
        <v>0</v>
      </c>
      <c r="N1790" t="n">
        <v>90</v>
      </c>
      <c r="O1790" t="n">
        <v>90</v>
      </c>
      <c r="P1790" t="n">
        <v>80</v>
      </c>
      <c r="Q1790" t="n">
        <v>50</v>
      </c>
      <c r="R1790" t="n">
        <v>0</v>
      </c>
      <c r="S1790" t="n">
        <v>0</v>
      </c>
      <c r="T1790" t="b">
        <v>0</v>
      </c>
      <c r="U1790" s="1" t="n">
        <v>44815</v>
      </c>
      <c r="V1790" t="inlineStr">
        <is>
          <t>xa585g2s4p6am00bkr6xa5853yxoue8c</t>
        </is>
      </c>
      <c r="W1790" t="inlineStr">
        <is>
          <t>https://docs.google.com/open?id=1ooCdFP-rU3CxkSJTLx7U1X5h7_L5WsPS_foeQXnei-I</t>
        </is>
      </c>
      <c r="X1790" t="inlineStr">
        <is>
          <t>450,00</t>
        </is>
      </c>
      <c r="Y1790" t="n">
        <v>450</v>
      </c>
      <c r="Z1790" t="n">
        <v>400</v>
      </c>
      <c r="AA1790" t="inlineStr">
        <is>
          <t>182,5</t>
        </is>
      </c>
      <c r="AB1790" t="inlineStr">
        <is>
          <t>1.482,50</t>
        </is>
      </c>
      <c r="AC1790" t="inlineStr">
        <is>
          <t>311,33</t>
        </is>
      </c>
      <c r="AD1790" t="inlineStr">
        <is>
          <t>0,00</t>
        </is>
      </c>
      <c r="AE1790" t="inlineStr">
        <is>
          <t>1793,83</t>
        </is>
      </c>
      <c r="AF1790" t="n">
        <v>90</v>
      </c>
      <c r="AG1790" t="n">
        <v>90</v>
      </c>
      <c r="AH1790" t="inlineStr">
        <is>
          <t>#¿NOMBRE?</t>
        </is>
      </c>
      <c r="AI1790" t="n">
        <v>5</v>
      </c>
      <c r="AJ1790" t="n">
        <v>0</v>
      </c>
      <c r="AK1790" t="inlineStr">
        <is>
          <t>3,65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t="n">
        <v>417</v>
      </c>
      <c r="B1794" t="inlineStr">
        <is>
          <t>Monastero di Bose Italia</t>
        </is>
      </c>
      <c r="C1794" t="inlineStr">
        <is>
          <t>Maria Barcelo</t>
        </is>
      </c>
      <c r="D1794" t="inlineStr">
        <is>
          <t>Maria Barcelo per Monastero di Bose Italia</t>
        </is>
      </c>
      <c r="E1794" t="inlineStr">
        <is>
          <t>37792729A</t>
        </is>
      </c>
      <c r="F1794" t="inlineStr">
        <is>
          <t>Forn 82-90  4º3º</t>
        </is>
      </c>
      <c r="G1794" t="n">
        <v>8208</v>
      </c>
      <c r="H1794" t="inlineStr">
        <is>
          <t>Sabadell</t>
        </is>
      </c>
      <c r="I1794" t="n">
        <v>0</v>
      </c>
      <c r="J1794" t="inlineStr">
        <is>
          <t>forn 82 - 90 4º3º Sabadell 08208</t>
        </is>
      </c>
      <c r="K1794" t="inlineStr">
        <is>
          <t>mariabarcelobonada@gmail.com</t>
        </is>
      </c>
      <c r="L1794">
        <f>+34685100106</f>
        <v/>
      </c>
      <c r="M1794" t="n">
        <v>0</v>
      </c>
      <c r="N1794" t="n">
        <v>10</v>
      </c>
      <c r="O1794" t="n">
        <v>5</v>
      </c>
      <c r="P1794" t="n">
        <v>5</v>
      </c>
      <c r="Q1794" t="n">
        <v>10</v>
      </c>
      <c r="R1794" t="n">
        <v>0</v>
      </c>
      <c r="S1794" t="n">
        <v>0</v>
      </c>
      <c r="T1794" t="b">
        <v>0</v>
      </c>
      <c r="U1794" s="1" t="n">
        <v>44815</v>
      </c>
      <c r="V1794" t="n">
        <v>0</v>
      </c>
      <c r="W1794" t="inlineStr">
        <is>
          <t>https://docs.google.com/open?id=14b5-6YWP-VzdH1LPIBFZHgshEMFguYnwYcuZ1ChHkN4</t>
        </is>
      </c>
      <c r="X1794" t="inlineStr">
        <is>
          <t>32,50</t>
        </is>
      </c>
      <c r="Y1794" t="n">
        <v>65</v>
      </c>
      <c r="Z1794" t="inlineStr">
        <is>
          <t>32,5</t>
        </is>
      </c>
      <c r="AA1794" t="n">
        <v>45</v>
      </c>
      <c r="AB1794" t="inlineStr">
        <is>
          <t>175,00</t>
        </is>
      </c>
      <c r="AC1794" t="inlineStr">
        <is>
          <t>36,75</t>
        </is>
      </c>
      <c r="AD1794" t="inlineStr">
        <is>
          <t>0,00</t>
        </is>
      </c>
      <c r="AE1794" t="inlineStr">
        <is>
          <t>211,75</t>
        </is>
      </c>
      <c r="AF1794" t="n">
        <v>5</v>
      </c>
      <c r="AG1794" t="n">
        <v>10</v>
      </c>
      <c r="AH1794" t="inlineStr">
        <is>
          <t>#¿NOMBRE?</t>
        </is>
      </c>
      <c r="AI1794" t="inlineStr">
        <is>
          <t>6,5</t>
        </is>
      </c>
      <c r="AJ1794" t="n">
        <v>0</v>
      </c>
      <c r="AK1794" t="inlineStr">
        <is>
          <t>4,5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</row>
    <row r="1798">
      <c r="A1798" t="n">
        <v>418</v>
      </c>
      <c r="B1798" t="inlineStr">
        <is>
          <t>Ekonomato de Barrundia</t>
        </is>
      </c>
      <c r="C1798" t="inlineStr">
        <is>
          <t>Susana</t>
        </is>
      </c>
      <c r="D1798" t="inlineStr">
        <is>
          <t>OKT - BARRUNDIAKO KONTSUMITZAILE TALDEA</t>
        </is>
      </c>
      <c r="E1798" t="inlineStr">
        <is>
          <t>G- 01466713</t>
        </is>
      </c>
      <c r="F1798" t="inlineStr">
        <is>
          <t>Plaza del Ayuntamiento, 1</t>
        </is>
      </c>
      <c r="G1798" t="n">
        <v>1206</v>
      </c>
      <c r="H1798" t="inlineStr">
        <is>
          <t>Ozaeta</t>
        </is>
      </c>
      <c r="I1798" t="n">
        <v>1</v>
      </c>
      <c r="J1798" t="n">
        <v>0</v>
      </c>
      <c r="K1798" t="inlineStr">
        <is>
          <t>oktekonomatoa@gmail.com</t>
        </is>
      </c>
      <c r="L1798">
        <f>+34611434396</f>
        <v/>
      </c>
      <c r="M1798" t="n">
        <v>0</v>
      </c>
      <c r="N1798" t="n">
        <v>15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b">
        <v>0</v>
      </c>
      <c r="U1798" s="1" t="n">
        <v>44815</v>
      </c>
      <c r="V1798" t="inlineStr">
        <is>
          <t>m8dhiv042zwfh0qqm8dhb6sbav1dgmla</t>
        </is>
      </c>
      <c r="W1798" t="inlineStr">
        <is>
          <t>https://docs.google.com/open?id=16xX8rW1RCp8E1BbS1rug04VlsFigyp1t-0GJRzgReRU</t>
        </is>
      </c>
      <c r="X1798" t="inlineStr">
        <is>
          <t>32,50</t>
        </is>
      </c>
      <c r="Y1798" t="inlineStr">
        <is>
          <t>97,5</t>
        </is>
      </c>
      <c r="Z1798" t="n">
        <v>0</v>
      </c>
      <c r="AA1798" t="inlineStr">
        <is>
          <t>22,5</t>
        </is>
      </c>
      <c r="AB1798" t="inlineStr">
        <is>
          <t>152,50</t>
        </is>
      </c>
      <c r="AC1798" t="inlineStr">
        <is>
          <t>32,03</t>
        </is>
      </c>
      <c r="AD1798" t="inlineStr">
        <is>
          <t>0,00</t>
        </is>
      </c>
      <c r="AE1798" t="inlineStr">
        <is>
          <t>184,53</t>
        </is>
      </c>
      <c r="AF1798" t="n">
        <v>5</v>
      </c>
      <c r="AG1798" t="n">
        <v>15</v>
      </c>
      <c r="AH1798" t="inlineStr">
        <is>
          <t>#¿NOMBRE?</t>
        </is>
      </c>
      <c r="AI1798" t="inlineStr">
        <is>
          <t>6,5</t>
        </is>
      </c>
      <c r="AJ1798" t="n">
        <v>0</v>
      </c>
      <c r="AK1798" t="inlineStr">
        <is>
          <t>4,5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t="n">
        <v>419</v>
      </c>
      <c r="B1802" t="inlineStr">
        <is>
          <t>Shopclient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inlineStr">
        <is>
          <t>0,00</t>
        </is>
      </c>
      <c r="Y1802" t="n">
        <v>0</v>
      </c>
      <c r="Z1802" t="n">
        <v>0</v>
      </c>
      <c r="AA1802" t="n">
        <v>0</v>
      </c>
      <c r="AB1802" t="inlineStr">
        <is>
          <t>0,00</t>
        </is>
      </c>
      <c r="AC1802" t="inlineStr">
        <is>
          <t>0,00</t>
        </is>
      </c>
      <c r="AD1802" t="inlineStr">
        <is>
          <t>0,00</t>
        </is>
      </c>
      <c r="AE1802" t="inlineStr">
        <is>
          <t>0,00</t>
        </is>
      </c>
      <c r="AF1802" t="n">
        <v>0</v>
      </c>
      <c r="AG1802" t="n">
        <v>0</v>
      </c>
      <c r="AH1802" t="inlineStr">
        <is>
          <t>#¿NOMBRE?</t>
        </is>
      </c>
      <c r="AI1802" t="inlineStr">
        <is>
          <t>6,5</t>
        </is>
      </c>
      <c r="AJ1802" t="n">
        <v>0</v>
      </c>
      <c r="AK1802" t="inlineStr">
        <is>
          <t>4,5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</row>
    <row r="1806">
      <c r="A1806" t="n">
        <v>420</v>
      </c>
      <c r="B1806" t="inlineStr">
        <is>
          <t>Buva Concept</t>
        </is>
      </c>
      <c r="C1806" t="inlineStr">
        <is>
          <t>Ainhoa</t>
        </is>
      </c>
      <c r="D1806" t="inlineStr">
        <is>
          <t>Ainhoa Romero Bujo</t>
        </is>
      </c>
      <c r="E1806" t="inlineStr">
        <is>
          <t>71346051M</t>
        </is>
      </c>
      <c r="F1806" t="inlineStr">
        <is>
          <t>Gutierre de Hevia 8</t>
        </is>
      </c>
      <c r="G1806" t="n">
        <v>33310</v>
      </c>
      <c r="H1806" t="inlineStr">
        <is>
          <t>Santa Eulalia de Cabranes</t>
        </is>
      </c>
      <c r="I1806" t="n">
        <v>1</v>
      </c>
      <c r="J1806" t="n">
        <v>0</v>
      </c>
      <c r="K1806" t="inlineStr">
        <is>
          <t>buvaconcept@gmail.com</t>
        </is>
      </c>
      <c r="L1806">
        <f>+34646150195</f>
        <v/>
      </c>
      <c r="M1806" t="n">
        <v>0</v>
      </c>
      <c r="N1806" t="n">
        <v>19</v>
      </c>
      <c r="O1806" t="n">
        <v>0</v>
      </c>
      <c r="P1806" t="n">
        <v>4</v>
      </c>
      <c r="Q1806" t="n">
        <v>0</v>
      </c>
      <c r="R1806" t="n">
        <v>0</v>
      </c>
      <c r="S1806" t="n">
        <v>0</v>
      </c>
      <c r="T1806" t="b">
        <v>0</v>
      </c>
      <c r="U1806" s="1" t="n">
        <v>44876</v>
      </c>
      <c r="V1806" t="n">
        <v>0</v>
      </c>
      <c r="W1806" t="inlineStr">
        <is>
          <t>https://docs.google.com/open?id=1r5nyjDiHAi6VE0-IUiHusSXOFf23Qfflg919jGIU6wc</t>
        </is>
      </c>
      <c r="X1806" t="inlineStr">
        <is>
          <t>0,00</t>
        </is>
      </c>
      <c r="Y1806" t="inlineStr">
        <is>
          <t>123,5</t>
        </is>
      </c>
      <c r="Z1806" t="n">
        <v>26</v>
      </c>
      <c r="AA1806" t="n">
        <v>0</v>
      </c>
      <c r="AB1806" t="inlineStr">
        <is>
          <t>149,50</t>
        </is>
      </c>
      <c r="AC1806" t="inlineStr">
        <is>
          <t>31,40</t>
        </is>
      </c>
      <c r="AD1806" t="inlineStr">
        <is>
          <t>0,00</t>
        </is>
      </c>
      <c r="AE1806" t="inlineStr">
        <is>
          <t>180,90</t>
        </is>
      </c>
      <c r="AF1806" t="n">
        <v>0</v>
      </c>
      <c r="AG1806" t="n">
        <v>19</v>
      </c>
      <c r="AH1806" t="inlineStr">
        <is>
          <t>#¿NOMBRE?</t>
        </is>
      </c>
      <c r="AI1806" t="inlineStr">
        <is>
          <t>6,5</t>
        </is>
      </c>
      <c r="AJ1806" t="n">
        <v>0</v>
      </c>
      <c r="AK1806" t="inlineStr">
        <is>
          <t>4,5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</row>
    <row r="1810">
      <c r="A1810" t="n">
        <v>421</v>
      </c>
      <c r="B1810" t="inlineStr">
        <is>
          <t>Marcris</t>
        </is>
      </c>
      <c r="C1810" t="inlineStr">
        <is>
          <t>Marino</t>
        </is>
      </c>
      <c r="D1810" t="inlineStr">
        <is>
          <t>Sánchez García Cristina 00280286L S.L.N.E</t>
        </is>
      </c>
      <c r="E1810" t="inlineStr">
        <is>
          <t>B35770528</t>
        </is>
      </c>
      <c r="F1810" t="inlineStr">
        <is>
          <t>Calle Aigües, 11</t>
        </is>
      </c>
      <c r="G1810" t="n">
        <v>8391</v>
      </c>
      <c r="H1810" t="inlineStr">
        <is>
          <t>Tiana</t>
        </is>
      </c>
      <c r="I1810" t="n">
        <v>1</v>
      </c>
      <c r="J1810" t="n">
        <v>0</v>
      </c>
      <c r="K1810" t="inlineStr">
        <is>
          <t>info@marcris.net</t>
        </is>
      </c>
      <c r="L1810">
        <f>+34678868735</f>
        <v/>
      </c>
      <c r="M1810" t="n">
        <v>0</v>
      </c>
      <c r="N1810" t="n">
        <v>240</v>
      </c>
      <c r="O1810" t="n">
        <v>126</v>
      </c>
      <c r="P1810" t="n">
        <v>240</v>
      </c>
      <c r="Q1810" t="n">
        <v>70</v>
      </c>
      <c r="R1810" t="n">
        <v>0</v>
      </c>
      <c r="S1810" t="n">
        <v>0</v>
      </c>
      <c r="T1810" t="b">
        <v>0</v>
      </c>
      <c r="U1810" t="inlineStr">
        <is>
          <t>14/11/2022</t>
        </is>
      </c>
      <c r="V1810" t="inlineStr">
        <is>
          <t>ram8qy7gofmm5sc43lnxqiram8r11wqj</t>
        </is>
      </c>
      <c r="W1810" t="inlineStr">
        <is>
          <t>https://docs.google.com/open?id=1qLS6WGI2YVN9aceaOmTEVrv2p0a90zCZ6ah0EScbRWE</t>
        </is>
      </c>
      <c r="X1810" t="inlineStr">
        <is>
          <t>548,10</t>
        </is>
      </c>
      <c r="Y1810" t="n">
        <v>1044</v>
      </c>
      <c r="Z1810" t="n">
        <v>1044</v>
      </c>
      <c r="AA1810" t="n">
        <v>231</v>
      </c>
      <c r="AB1810" t="inlineStr">
        <is>
          <t>2.867,10</t>
        </is>
      </c>
      <c r="AC1810" t="inlineStr">
        <is>
          <t>602,09</t>
        </is>
      </c>
      <c r="AD1810" t="inlineStr">
        <is>
          <t>0,00</t>
        </is>
      </c>
      <c r="AE1810" t="inlineStr">
        <is>
          <t>3469,19</t>
        </is>
      </c>
      <c r="AF1810" t="n">
        <v>126</v>
      </c>
      <c r="AG1810" t="n">
        <v>240</v>
      </c>
      <c r="AH1810" t="inlineStr">
        <is>
          <t>#¿NOMBRE?</t>
        </is>
      </c>
      <c r="AI1810" t="inlineStr">
        <is>
          <t>4,35</t>
        </is>
      </c>
      <c r="AJ1810" t="inlineStr">
        <is>
          <t>SEPA: 60 dias // IBAN: ES03 2100 0877 8502 0021 6962</t>
        </is>
      </c>
      <c r="AK1810" t="inlineStr">
        <is>
          <t>3,3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</row>
    <row r="1814">
      <c r="A1814" t="n">
        <v>422</v>
      </c>
      <c r="B1814" t="inlineStr">
        <is>
          <t>Shopclient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inlineStr">
        <is>
          <t>0,00</t>
        </is>
      </c>
      <c r="Y1814" t="n">
        <v>0</v>
      </c>
      <c r="Z1814" t="n">
        <v>0</v>
      </c>
      <c r="AA1814" t="n">
        <v>0</v>
      </c>
      <c r="AB1814" t="inlineStr">
        <is>
          <t>0,00</t>
        </is>
      </c>
      <c r="AC1814" t="inlineStr">
        <is>
          <t>0,00</t>
        </is>
      </c>
      <c r="AD1814" t="inlineStr">
        <is>
          <t>0,00</t>
        </is>
      </c>
      <c r="AE1814" t="inlineStr">
        <is>
          <t>0,00</t>
        </is>
      </c>
      <c r="AF1814" t="n">
        <v>0</v>
      </c>
      <c r="AG1814" t="n">
        <v>0</v>
      </c>
      <c r="AH1814" t="inlineStr">
        <is>
          <t>#¿NOMBRE?</t>
        </is>
      </c>
      <c r="AI1814" t="inlineStr">
        <is>
          <t>6,5</t>
        </is>
      </c>
      <c r="AJ1814" t="n">
        <v>0</v>
      </c>
      <c r="AK1814" t="inlineStr">
        <is>
          <t>4,5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</row>
    <row r="1818">
      <c r="A1818" t="n">
        <v>423</v>
      </c>
      <c r="B1818" t="inlineStr">
        <is>
          <t>Etika Shop</t>
        </is>
      </c>
      <c r="C1818" t="inlineStr">
        <is>
          <t>Bernat</t>
        </is>
      </c>
      <c r="D1818" t="inlineStr">
        <is>
          <t>Bernat Molla Beltrán</t>
        </is>
      </c>
      <c r="E1818" t="inlineStr">
        <is>
          <t>53722606B</t>
        </is>
      </c>
      <c r="F1818" t="inlineStr">
        <is>
          <t>C/Matías Perelló 64</t>
        </is>
      </c>
      <c r="G1818" t="n">
        <v>46005</v>
      </c>
      <c r="H1818" t="inlineStr">
        <is>
          <t>Valencia</t>
        </is>
      </c>
      <c r="I1818" t="n">
        <v>1</v>
      </c>
      <c r="J1818" t="n">
        <v>0</v>
      </c>
      <c r="K1818" t="inlineStr">
        <is>
          <t>Info@etikashop.com</t>
        </is>
      </c>
      <c r="L1818">
        <f>+34652407919</f>
        <v/>
      </c>
      <c r="M1818" t="n">
        <v>1</v>
      </c>
      <c r="N1818" t="n">
        <v>20</v>
      </c>
      <c r="O1818" t="n">
        <v>0</v>
      </c>
      <c r="P1818" t="n">
        <v>20</v>
      </c>
      <c r="Q1818" t="n">
        <v>0</v>
      </c>
      <c r="R1818" t="inlineStr">
        <is>
          <t>Implantación (20 +2)</t>
        </is>
      </c>
      <c r="S1818" t="inlineStr">
        <is>
          <t>Carol (SectorEco)</t>
        </is>
      </c>
      <c r="T1818" t="b">
        <v>1</v>
      </c>
      <c r="U1818" t="inlineStr">
        <is>
          <t>15/11/2022</t>
        </is>
      </c>
      <c r="V1818" t="inlineStr">
        <is>
          <t>i2ztuiqoj1ddfk7i2zta7jm9q32nfsi8</t>
        </is>
      </c>
      <c r="W1818" t="inlineStr">
        <is>
          <t>https://docs.google.com/open?id=1xjNADut0ZvfCa53du935sNU-ZWLZDEyQ25dyltiB2Xc</t>
        </is>
      </c>
      <c r="X1818" t="inlineStr">
        <is>
          <t>0,00</t>
        </is>
      </c>
      <c r="Y1818" t="inlineStr">
        <is>
          <t>138,2</t>
        </is>
      </c>
      <c r="Z1818" t="inlineStr">
        <is>
          <t>138,2</t>
        </is>
      </c>
      <c r="AA1818" t="n">
        <v>0</v>
      </c>
      <c r="AB1818" t="inlineStr">
        <is>
          <t>276,40</t>
        </is>
      </c>
      <c r="AC1818" t="inlineStr">
        <is>
          <t>58,04</t>
        </is>
      </c>
      <c r="AD1818" t="inlineStr">
        <is>
          <t>14,37</t>
        </is>
      </c>
      <c r="AE1818" t="inlineStr">
        <is>
          <t>348,82</t>
        </is>
      </c>
      <c r="AF1818" t="n">
        <v>0</v>
      </c>
      <c r="AG1818" t="n">
        <v>20</v>
      </c>
      <c r="AH1818" t="inlineStr">
        <is>
          <t>#¿NOMBRE?</t>
        </is>
      </c>
      <c r="AI1818" t="inlineStr">
        <is>
          <t>6,91</t>
        </is>
      </c>
      <c r="AJ1818" t="inlineStr">
        <is>
          <t>SEPA A 15 DÍAS: ES03 1563 2626 3832 6876 7287</t>
        </is>
      </c>
      <c r="AK1818" t="inlineStr">
        <is>
          <t>4,5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</row>
    <row r="1822">
      <c r="A1822" t="n">
        <v>424</v>
      </c>
      <c r="B1822" t="inlineStr">
        <is>
          <t>Toni&amp;Meri follow your dreams</t>
        </is>
      </c>
      <c r="C1822" t="inlineStr">
        <is>
          <t>Meritxell Sole</t>
        </is>
      </c>
      <c r="D1822" t="inlineStr">
        <is>
          <t>Toni&amp;Meri follow your dreams</t>
        </is>
      </c>
      <c r="E1822" t="inlineStr">
        <is>
          <t>L_714921 V</t>
        </is>
      </c>
      <c r="F1822" t="inlineStr">
        <is>
          <t>Carrer de l aigueta num 6</t>
        </is>
      </c>
      <c r="G1822" t="inlineStr">
        <is>
          <t>AD500</t>
        </is>
      </c>
      <c r="H1822" t="inlineStr">
        <is>
          <t>Andorra la vella</t>
        </is>
      </c>
      <c r="I1822" t="n">
        <v>0</v>
      </c>
      <c r="J1822" t="inlineStr">
        <is>
          <t>Carrer el Llinàs Xalet desig</t>
        </is>
      </c>
      <c r="K1822" t="inlineStr">
        <is>
          <t>toniandmerifollowyourdreams@gmail.com</t>
        </is>
      </c>
      <c r="L1822">
        <f>+376354612</f>
        <v/>
      </c>
      <c r="M1822" t="n">
        <v>0</v>
      </c>
      <c r="N1822" t="n">
        <v>15</v>
      </c>
      <c r="O1822" t="n">
        <v>0</v>
      </c>
      <c r="P1822" t="n">
        <v>15</v>
      </c>
      <c r="Q1822" t="n">
        <v>0</v>
      </c>
      <c r="R1822" t="n">
        <v>0</v>
      </c>
      <c r="S1822" t="n">
        <v>0</v>
      </c>
      <c r="T1822" t="b">
        <v>0</v>
      </c>
      <c r="U1822" t="inlineStr">
        <is>
          <t>15/11/2022</t>
        </is>
      </c>
      <c r="V1822" t="inlineStr">
        <is>
          <t>bkbop5qtwuxplg1lbkb9lqcbnhleksjj</t>
        </is>
      </c>
      <c r="W1822" t="inlineStr">
        <is>
          <t>https://docs.google.com/open?id=1M-6LBSyoeT00bOwIpRFCO9u0TYzq1wbAJ5gOB8MW9sw</t>
        </is>
      </c>
      <c r="X1822" t="inlineStr">
        <is>
          <t>0,00</t>
        </is>
      </c>
      <c r="Y1822" t="inlineStr">
        <is>
          <t>79,5</t>
        </is>
      </c>
      <c r="Z1822" t="inlineStr">
        <is>
          <t>79,5</t>
        </is>
      </c>
      <c r="AA1822" t="n">
        <v>0</v>
      </c>
      <c r="AB1822" t="inlineStr">
        <is>
          <t>159,00</t>
        </is>
      </c>
      <c r="AC1822" t="inlineStr">
        <is>
          <t>33,39</t>
        </is>
      </c>
      <c r="AD1822" t="inlineStr">
        <is>
          <t>0,00</t>
        </is>
      </c>
      <c r="AE1822" t="inlineStr">
        <is>
          <t>192,39</t>
        </is>
      </c>
      <c r="AF1822" t="n">
        <v>0</v>
      </c>
      <c r="AG1822" t="n">
        <v>15</v>
      </c>
      <c r="AH1822" t="inlineStr">
        <is>
          <t>#¿NOMBRE?</t>
        </is>
      </c>
      <c r="AI1822" t="inlineStr">
        <is>
          <t>5,3</t>
        </is>
      </c>
      <c r="AJ1822" t="n">
        <v>0</v>
      </c>
      <c r="AK1822" t="inlineStr">
        <is>
          <t>4,2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</row>
    <row r="1826">
      <c r="A1826" t="n">
        <v>425</v>
      </c>
      <c r="B1826" t="inlineStr">
        <is>
          <t>Shopclient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inlineStr">
        <is>
          <t>0,00</t>
        </is>
      </c>
      <c r="Y1826" t="n">
        <v>0</v>
      </c>
      <c r="Z1826" t="n">
        <v>0</v>
      </c>
      <c r="AA1826" t="n">
        <v>0</v>
      </c>
      <c r="AB1826" t="inlineStr">
        <is>
          <t>0,00</t>
        </is>
      </c>
      <c r="AC1826" t="inlineStr">
        <is>
          <t>0,00</t>
        </is>
      </c>
      <c r="AD1826" t="inlineStr">
        <is>
          <t>0,00</t>
        </is>
      </c>
      <c r="AE1826" t="inlineStr">
        <is>
          <t>0,00</t>
        </is>
      </c>
      <c r="AF1826" t="n">
        <v>0</v>
      </c>
      <c r="AG1826" t="n">
        <v>0</v>
      </c>
      <c r="AH1826" t="inlineStr">
        <is>
          <t>#¿NOMBRE?</t>
        </is>
      </c>
      <c r="AI1826" t="inlineStr">
        <is>
          <t>6,5</t>
        </is>
      </c>
      <c r="AJ1826" t="n">
        <v>0</v>
      </c>
      <c r="AK1826" t="inlineStr">
        <is>
          <t>4,5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</row>
    <row r="1830">
      <c r="A1830" t="n">
        <v>426</v>
      </c>
      <c r="B1830" t="inlineStr">
        <is>
          <t>Shopclient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inlineStr">
        <is>
          <t>0,00</t>
        </is>
      </c>
      <c r="Y1830" t="n">
        <v>0</v>
      </c>
      <c r="Z1830" t="n">
        <v>0</v>
      </c>
      <c r="AA1830" t="n">
        <v>0</v>
      </c>
      <c r="AB1830" t="inlineStr">
        <is>
          <t>0,00</t>
        </is>
      </c>
      <c r="AC1830" t="inlineStr">
        <is>
          <t>0,00</t>
        </is>
      </c>
      <c r="AD1830" t="inlineStr">
        <is>
          <t>0,00</t>
        </is>
      </c>
      <c r="AE1830" t="inlineStr">
        <is>
          <t>0,00</t>
        </is>
      </c>
      <c r="AF1830" t="n">
        <v>0</v>
      </c>
      <c r="AG1830" t="n">
        <v>0</v>
      </c>
      <c r="AH1830" t="inlineStr">
        <is>
          <t>#¿NOMBRE?</t>
        </is>
      </c>
      <c r="AI1830" t="inlineStr">
        <is>
          <t>6,5</t>
        </is>
      </c>
      <c r="AJ1830" t="n">
        <v>0</v>
      </c>
      <c r="AK1830" t="inlineStr">
        <is>
          <t>4,5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</row>
    <row r="1834">
      <c r="A1834" t="n">
        <v>427</v>
      </c>
      <c r="B1834" t="inlineStr">
        <is>
          <t>Shopclient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Y1834" t="n">
        <v>0</v>
      </c>
      <c r="Z1834" t="n">
        <v>0</v>
      </c>
      <c r="AA1834" t="n">
        <v>0</v>
      </c>
      <c r="AB1834" t="inlineStr">
        <is>
          <t>0,00</t>
        </is>
      </c>
      <c r="AC1834" t="inlineStr">
        <is>
          <t>0,00</t>
        </is>
      </c>
      <c r="AD1834" t="inlineStr">
        <is>
          <t>0,00</t>
        </is>
      </c>
      <c r="AE1834" t="inlineStr">
        <is>
          <t>0,00</t>
        </is>
      </c>
      <c r="AF1834" t="n">
        <v>0</v>
      </c>
      <c r="AG1834" t="n">
        <v>0</v>
      </c>
      <c r="AH1834" t="inlineStr">
        <is>
          <t>#¿NOMBRE?</t>
        </is>
      </c>
      <c r="AI1834" t="inlineStr">
        <is>
          <t>6,5</t>
        </is>
      </c>
      <c r="AJ1834" t="n">
        <v>0</v>
      </c>
      <c r="AK1834" t="inlineStr">
        <is>
          <t>4,5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</row>
    <row r="1838">
      <c r="A1838" t="n">
        <v>428</v>
      </c>
      <c r="B1838" t="inlineStr">
        <is>
          <t>GOTANATURAL A GRANEL</t>
        </is>
      </c>
      <c r="C1838" t="inlineStr">
        <is>
          <t>Tetyana Byenska</t>
        </is>
      </c>
      <c r="D1838" t="inlineStr">
        <is>
          <t>GOTANATURAL A GRANEL</t>
        </is>
      </c>
      <c r="E1838" t="inlineStr">
        <is>
          <t>X6061502J</t>
        </is>
      </c>
      <c r="F1838" t="inlineStr">
        <is>
          <t>c/ Rossend Nobas 1, bajo-local. Jueves la tienda está cerrada. Entrega de10-14:30 / 16:30-19:30.</t>
        </is>
      </c>
      <c r="G1838" t="n">
        <v>8018</v>
      </c>
      <c r="H1838" t="inlineStr">
        <is>
          <t>Barcelona</t>
        </is>
      </c>
      <c r="I1838" t="n">
        <v>1</v>
      </c>
      <c r="J1838" t="n">
        <v>0</v>
      </c>
      <c r="K1838" t="inlineStr">
        <is>
          <t>gotanatural@gmail.com</t>
        </is>
      </c>
      <c r="L1838">
        <f>+34635537293</f>
        <v/>
      </c>
      <c r="M1838" t="n">
        <v>1</v>
      </c>
      <c r="N1838" t="n">
        <v>70</v>
      </c>
      <c r="O1838" t="n">
        <v>20</v>
      </c>
      <c r="P1838" t="n">
        <v>60</v>
      </c>
      <c r="Q1838" t="n">
        <v>0</v>
      </c>
      <c r="R1838" t="n">
        <v>0</v>
      </c>
      <c r="S1838" t="n">
        <v>0</v>
      </c>
      <c r="T1838" t="b">
        <v>0</v>
      </c>
      <c r="U1838" t="inlineStr">
        <is>
          <t>16/11/2022</t>
        </is>
      </c>
      <c r="V1838" t="inlineStr">
        <is>
          <t>gymrhcplmks8mpgymdrszd8h2ea5l7dt</t>
        </is>
      </c>
      <c r="W1838" t="inlineStr">
        <is>
          <t>https://docs.google.com/open?id=1nqVDuVRsHHznwY-wes6JMC7l8HjF23WjjN3B2DXKqGY</t>
        </is>
      </c>
      <c r="X1838" t="inlineStr">
        <is>
          <t>116,00</t>
        </is>
      </c>
      <c r="Y1838" t="n">
        <v>406</v>
      </c>
      <c r="Z1838" t="n">
        <v>348</v>
      </c>
      <c r="AA1838" t="n">
        <v>0</v>
      </c>
      <c r="AB1838" t="inlineStr">
        <is>
          <t>870,00</t>
        </is>
      </c>
      <c r="AC1838" t="inlineStr">
        <is>
          <t>182,70</t>
        </is>
      </c>
      <c r="AD1838" t="inlineStr">
        <is>
          <t>45,24</t>
        </is>
      </c>
      <c r="AE1838" t="inlineStr">
        <is>
          <t>1097,94</t>
        </is>
      </c>
      <c r="AF1838" t="n">
        <v>20</v>
      </c>
      <c r="AG1838" t="n">
        <v>70</v>
      </c>
      <c r="AH1838" t="inlineStr">
        <is>
          <t>#¿NOMBRE?</t>
        </is>
      </c>
      <c r="AI1838" t="inlineStr">
        <is>
          <t>5,8</t>
        </is>
      </c>
      <c r="AJ1838" t="n">
        <v>0</v>
      </c>
      <c r="AK1838" t="inlineStr">
        <is>
          <t>4,5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</row>
    <row r="1842">
      <c r="A1842" t="n">
        <v>429</v>
      </c>
      <c r="B1842" t="inlineStr">
        <is>
          <t>Shopclient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inlineStr">
        <is>
          <t>0,00</t>
        </is>
      </c>
      <c r="Y1842" t="n">
        <v>0</v>
      </c>
      <c r="Z1842" t="n">
        <v>0</v>
      </c>
      <c r="AA1842" t="n">
        <v>0</v>
      </c>
      <c r="AB1842" t="inlineStr">
        <is>
          <t>0,00</t>
        </is>
      </c>
      <c r="AC1842" t="inlineStr">
        <is>
          <t>0,00</t>
        </is>
      </c>
      <c r="AD1842" t="inlineStr">
        <is>
          <t>0,00</t>
        </is>
      </c>
      <c r="AE1842" t="inlineStr">
        <is>
          <t>0,00</t>
        </is>
      </c>
      <c r="AF1842" t="n">
        <v>0</v>
      </c>
      <c r="AG1842" t="n">
        <v>0</v>
      </c>
      <c r="AH1842" t="inlineStr">
        <is>
          <t>#¿NOMBRE?</t>
        </is>
      </c>
      <c r="AI1842" t="inlineStr">
        <is>
          <t>6,5</t>
        </is>
      </c>
      <c r="AJ1842" t="n">
        <v>0</v>
      </c>
      <c r="AK1842" t="inlineStr">
        <is>
          <t>4,5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</row>
    <row r="1846">
      <c r="A1846" t="n">
        <v>430</v>
      </c>
      <c r="B1846" t="inlineStr">
        <is>
          <t>Shopclient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inlineStr">
        <is>
          <t>0,00</t>
        </is>
      </c>
      <c r="Y1846" t="n">
        <v>0</v>
      </c>
      <c r="Z1846" t="n">
        <v>0</v>
      </c>
      <c r="AA1846" t="n">
        <v>0</v>
      </c>
      <c r="AB1846" t="inlineStr">
        <is>
          <t>0,00</t>
        </is>
      </c>
      <c r="AC1846" t="inlineStr">
        <is>
          <t>0,00</t>
        </is>
      </c>
      <c r="AD1846" t="inlineStr">
        <is>
          <t>0,00</t>
        </is>
      </c>
      <c r="AE1846" t="inlineStr">
        <is>
          <t>0,00</t>
        </is>
      </c>
      <c r="AF1846" t="n">
        <v>0</v>
      </c>
      <c r="AG1846" t="n">
        <v>0</v>
      </c>
      <c r="AH1846" t="inlineStr">
        <is>
          <t>#¿NOMBRE?</t>
        </is>
      </c>
      <c r="AI1846" t="inlineStr">
        <is>
          <t>6,5</t>
        </is>
      </c>
      <c r="AJ1846" t="n">
        <v>0</v>
      </c>
      <c r="AK1846" t="inlineStr">
        <is>
          <t>4,5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</row>
    <row r="1850">
      <c r="A1850" t="n">
        <v>431</v>
      </c>
      <c r="B1850" t="inlineStr">
        <is>
          <t>Árbore</t>
        </is>
      </c>
      <c r="C1850" t="inlineStr">
        <is>
          <t>Cándido</t>
        </is>
      </c>
      <c r="D1850" t="inlineStr">
        <is>
          <t>Consumo Consciente Árbore, Soc. Coop. Galega</t>
        </is>
      </c>
      <c r="E1850" t="inlineStr">
        <is>
          <t>F36899987</t>
        </is>
      </c>
      <c r="F1850" t="inlineStr">
        <is>
          <t>Rúa López Mora, 30 bajo</t>
        </is>
      </c>
      <c r="G1850" t="n">
        <v>36211</v>
      </c>
      <c r="H1850" t="inlineStr">
        <is>
          <t>Vigo</t>
        </is>
      </c>
      <c r="I1850" t="n">
        <v>1</v>
      </c>
      <c r="J1850" t="inlineStr">
        <is>
          <t>Rúa López Mora, 30 bajo</t>
        </is>
      </c>
      <c r="K1850" t="inlineStr">
        <is>
          <t>pedidos@arbore.org</t>
        </is>
      </c>
      <c r="L1850">
        <f>+34698159562</f>
        <v/>
      </c>
      <c r="M1850" t="n">
        <v>0</v>
      </c>
      <c r="N1850" t="n">
        <v>5</v>
      </c>
      <c r="O1850" t="n">
        <v>10</v>
      </c>
      <c r="P1850" t="n">
        <v>5</v>
      </c>
      <c r="Q1850" t="n">
        <v>0</v>
      </c>
      <c r="R1850" t="inlineStr">
        <is>
          <t>Implantación (20 +2)</t>
        </is>
      </c>
      <c r="S1850" t="inlineStr">
        <is>
          <t>Sector Eco Central -</t>
        </is>
      </c>
      <c r="T1850" t="b">
        <v>1</v>
      </c>
      <c r="U1850" t="inlineStr">
        <is>
          <t>16/11/2022</t>
        </is>
      </c>
      <c r="V1850" t="inlineStr">
        <is>
          <t>gz56xho1xwwktvagz562gg53bbizuo8v</t>
        </is>
      </c>
      <c r="W1850" t="inlineStr">
        <is>
          <t>https://docs.google.com/open?id=1fFBXxydpysrwws-rWnq-KyJbEI34ZBCs31IE4QbLrY8</t>
        </is>
      </c>
      <c r="X1850" t="inlineStr">
        <is>
          <t>69,10</t>
        </is>
      </c>
      <c r="Y1850" t="inlineStr">
        <is>
          <t>34,55</t>
        </is>
      </c>
      <c r="Z1850" t="inlineStr">
        <is>
          <t>34,55</t>
        </is>
      </c>
      <c r="AA1850" t="n">
        <v>0</v>
      </c>
      <c r="AB1850" t="inlineStr">
        <is>
          <t>138,20</t>
        </is>
      </c>
      <c r="AC1850" t="inlineStr">
        <is>
          <t>29,02</t>
        </is>
      </c>
      <c r="AD1850" t="inlineStr">
        <is>
          <t>0,00</t>
        </is>
      </c>
      <c r="AE1850" t="inlineStr">
        <is>
          <t>167,22</t>
        </is>
      </c>
      <c r="AF1850" t="n">
        <v>10</v>
      </c>
      <c r="AG1850" t="n">
        <v>5</v>
      </c>
      <c r="AH1850" t="inlineStr">
        <is>
          <t>#¿NOMBRE?</t>
        </is>
      </c>
      <c r="AI1850" t="inlineStr">
        <is>
          <t>6,91</t>
        </is>
      </c>
      <c r="AJ1850" t="inlineStr">
        <is>
          <t>ES49 2100 5911 1102 0013 0244</t>
        </is>
      </c>
      <c r="AK1850" t="inlineStr">
        <is>
          <t>4,5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</row>
    <row r="1854">
      <c r="A1854" t="n">
        <v>432</v>
      </c>
      <c r="B1854" t="inlineStr">
        <is>
          <t>Shopclient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inlineStr">
        <is>
          <t>0,00</t>
        </is>
      </c>
      <c r="Y1854" t="n">
        <v>0</v>
      </c>
      <c r="Z1854" t="n">
        <v>0</v>
      </c>
      <c r="AA1854" t="n">
        <v>0</v>
      </c>
      <c r="AB1854" t="inlineStr">
        <is>
          <t>0,00</t>
        </is>
      </c>
      <c r="AC1854" t="inlineStr">
        <is>
          <t>0,00</t>
        </is>
      </c>
      <c r="AD1854" t="inlineStr">
        <is>
          <t>0,00</t>
        </is>
      </c>
      <c r="AE1854" t="inlineStr">
        <is>
          <t>0,00</t>
        </is>
      </c>
      <c r="AF1854" t="n">
        <v>0</v>
      </c>
      <c r="AG1854" t="n">
        <v>0</v>
      </c>
      <c r="AH1854" t="inlineStr">
        <is>
          <t>#¿NOMBRE?</t>
        </is>
      </c>
      <c r="AI1854" t="inlineStr">
        <is>
          <t>6,5</t>
        </is>
      </c>
      <c r="AJ1854" t="n">
        <v>0</v>
      </c>
      <c r="AK1854" t="inlineStr">
        <is>
          <t>4,5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</row>
    <row r="1858">
      <c r="A1858" t="n">
        <v>433</v>
      </c>
      <c r="B1858" t="inlineStr">
        <is>
          <t>ZOE ECO BCN</t>
        </is>
      </c>
      <c r="C1858" t="inlineStr">
        <is>
          <t>JESSICA</t>
        </is>
      </c>
      <c r="D1858" t="inlineStr">
        <is>
          <t>KARNAVALEANDO S.C.P</t>
        </is>
      </c>
      <c r="E1858" t="inlineStr">
        <is>
          <t>J09853342</t>
        </is>
      </c>
      <c r="F1858" t="inlineStr">
        <is>
          <t>CALLE ROGER DE FLOR 272 BAJO,IZQ</t>
        </is>
      </c>
      <c r="G1858" t="n">
        <v>8025</v>
      </c>
      <c r="H1858" t="inlineStr">
        <is>
          <t>Barcelona</t>
        </is>
      </c>
      <c r="I1858" t="n">
        <v>1</v>
      </c>
      <c r="J1858" t="n">
        <v>0</v>
      </c>
      <c r="K1858" t="inlineStr">
        <is>
          <t>zoecobcn@gmail.com</t>
        </is>
      </c>
      <c r="L1858">
        <f>+34649688511</f>
        <v/>
      </c>
      <c r="M1858" t="n">
        <v>0</v>
      </c>
      <c r="N1858" t="n">
        <v>10</v>
      </c>
      <c r="O1858" t="n">
        <v>5</v>
      </c>
      <c r="P1858" t="n">
        <v>5</v>
      </c>
      <c r="Q1858" t="n">
        <v>5</v>
      </c>
      <c r="R1858" t="n">
        <v>0</v>
      </c>
      <c r="S1858" t="n">
        <v>0</v>
      </c>
      <c r="T1858" t="b">
        <v>0</v>
      </c>
      <c r="U1858" t="inlineStr">
        <is>
          <t>18/11/2022</t>
        </is>
      </c>
      <c r="V1858" t="inlineStr">
        <is>
          <t>eyi70rvme8nqbia0smd64leyi71q613l</t>
        </is>
      </c>
      <c r="W1858" t="inlineStr">
        <is>
          <t>https://docs.google.com/open?id=1LurRaweYHsmZTCOCj8docm-oK-ZLwzi6oaTfW_Vshwg</t>
        </is>
      </c>
      <c r="X1858" t="inlineStr">
        <is>
          <t>32,50</t>
        </is>
      </c>
      <c r="Y1858" t="n">
        <v>65</v>
      </c>
      <c r="Z1858" t="inlineStr">
        <is>
          <t>32,5</t>
        </is>
      </c>
      <c r="AA1858" t="inlineStr">
        <is>
          <t>22,5</t>
        </is>
      </c>
      <c r="AB1858" t="inlineStr">
        <is>
          <t>152,50</t>
        </is>
      </c>
      <c r="AC1858" t="inlineStr">
        <is>
          <t>32,03</t>
        </is>
      </c>
      <c r="AD1858" t="inlineStr">
        <is>
          <t>0,00</t>
        </is>
      </c>
      <c r="AE1858" t="inlineStr">
        <is>
          <t>184,53</t>
        </is>
      </c>
      <c r="AF1858" t="n">
        <v>5</v>
      </c>
      <c r="AG1858" t="n">
        <v>10</v>
      </c>
      <c r="AH1858" t="inlineStr">
        <is>
          <t>#¿NOMBRE?</t>
        </is>
      </c>
      <c r="AI1858" t="inlineStr">
        <is>
          <t>6,5</t>
        </is>
      </c>
      <c r="AJ1858" t="n">
        <v>0</v>
      </c>
      <c r="AK1858" t="inlineStr">
        <is>
          <t>4,5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</row>
    <row r="1862">
      <c r="A1862" t="n">
        <v>434</v>
      </c>
      <c r="B1862" t="inlineStr">
        <is>
          <t>Shopclient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inlineStr">
        <is>
          <t>0,00</t>
        </is>
      </c>
      <c r="Y1862" t="n">
        <v>0</v>
      </c>
      <c r="Z1862" t="n">
        <v>0</v>
      </c>
      <c r="AA1862" t="n">
        <v>0</v>
      </c>
      <c r="AB1862" t="inlineStr">
        <is>
          <t>0,00</t>
        </is>
      </c>
      <c r="AC1862" t="inlineStr">
        <is>
          <t>0,00</t>
        </is>
      </c>
      <c r="AD1862" t="inlineStr">
        <is>
          <t>0,00</t>
        </is>
      </c>
      <c r="AE1862" t="inlineStr">
        <is>
          <t>0,00</t>
        </is>
      </c>
      <c r="AF1862" t="n">
        <v>0</v>
      </c>
      <c r="AG1862" t="n">
        <v>0</v>
      </c>
      <c r="AH1862" t="inlineStr">
        <is>
          <t>#¿NOMBRE?</t>
        </is>
      </c>
      <c r="AI1862" t="inlineStr">
        <is>
          <t>6,5</t>
        </is>
      </c>
      <c r="AJ1862" t="n">
        <v>0</v>
      </c>
      <c r="AK1862" t="inlineStr">
        <is>
          <t>4,5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</row>
    <row r="1866">
      <c r="A1866" t="n">
        <v>435</v>
      </c>
      <c r="B1866" t="inlineStr">
        <is>
          <t>El racó de la rosa</t>
        </is>
      </c>
      <c r="C1866" t="inlineStr">
        <is>
          <t>Rosa Merlo Domingo</t>
        </is>
      </c>
      <c r="D1866" t="inlineStr">
        <is>
          <t>Rosa Merlo Domingo</t>
        </is>
      </c>
      <c r="E1866" t="inlineStr">
        <is>
          <t>47734866E</t>
        </is>
      </c>
      <c r="F1866" t="inlineStr">
        <is>
          <t>Av Mistral 10 local 2</t>
        </is>
      </c>
      <c r="G1866" t="n">
        <v>8015</v>
      </c>
      <c r="H1866" t="inlineStr">
        <is>
          <t>Barcelona</t>
        </is>
      </c>
      <c r="I1866" t="n">
        <v>1</v>
      </c>
      <c r="J1866" t="n">
        <v>0</v>
      </c>
      <c r="K1866" t="inlineStr">
        <is>
          <t>racodelarosa@gmail.com</t>
        </is>
      </c>
      <c r="L1866">
        <f>+34630943890</f>
        <v/>
      </c>
      <c r="M1866" t="n">
        <v>1</v>
      </c>
      <c r="N1866" t="n">
        <v>14</v>
      </c>
      <c r="O1866" t="n">
        <v>0</v>
      </c>
      <c r="P1866" t="n">
        <v>0</v>
      </c>
      <c r="Q1866" t="n">
        <v>6</v>
      </c>
      <c r="R1866" t="n">
        <v>0</v>
      </c>
      <c r="S1866" t="n">
        <v>0</v>
      </c>
      <c r="T1866" t="b">
        <v>0</v>
      </c>
      <c r="U1866" t="inlineStr">
        <is>
          <t>21/11/2022</t>
        </is>
      </c>
      <c r="V1866" t="inlineStr">
        <is>
          <t>ue1kvr6noxf0wndofzue1kvr652fsztz</t>
        </is>
      </c>
      <c r="W1866" t="inlineStr">
        <is>
          <t>https://docs.google.com/open?id=1nAcOhwCaZ--WoDN8RpgntK2L5dfLVBYt7qU2IyQM2us</t>
        </is>
      </c>
      <c r="X1866" t="inlineStr">
        <is>
          <t>0,00</t>
        </is>
      </c>
      <c r="Y1866" t="n">
        <v>91</v>
      </c>
      <c r="Z1866" t="n">
        <v>0</v>
      </c>
      <c r="AA1866" t="n">
        <v>27</v>
      </c>
      <c r="AB1866" t="inlineStr">
        <is>
          <t>118,00</t>
        </is>
      </c>
      <c r="AC1866" t="inlineStr">
        <is>
          <t>24,78</t>
        </is>
      </c>
      <c r="AD1866" t="inlineStr">
        <is>
          <t>6,14</t>
        </is>
      </c>
      <c r="AE1866" t="inlineStr">
        <is>
          <t>148,92</t>
        </is>
      </c>
      <c r="AF1866" t="n">
        <v>0</v>
      </c>
      <c r="AG1866" t="n">
        <v>14</v>
      </c>
      <c r="AH1866" t="inlineStr">
        <is>
          <t>#¿NOMBRE?</t>
        </is>
      </c>
      <c r="AI1866" t="inlineStr">
        <is>
          <t>6,5</t>
        </is>
      </c>
      <c r="AJ1866" t="n">
        <v>0</v>
      </c>
      <c r="AK1866" t="inlineStr">
        <is>
          <t>4,5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</row>
    <row r="1870">
      <c r="A1870" t="n">
        <v>436</v>
      </c>
      <c r="B1870" t="inlineStr">
        <is>
          <t>Bizislow</t>
        </is>
      </c>
      <c r="C1870" t="inlineStr">
        <is>
          <t>Sonia Hernandez Diaz</t>
        </is>
      </c>
      <c r="D1870" t="inlineStr">
        <is>
          <t>Sonia Hernandez Diaz</t>
        </is>
      </c>
      <c r="E1870" t="inlineStr">
        <is>
          <t>72398352X</t>
        </is>
      </c>
      <c r="F1870" t="inlineStr">
        <is>
          <t>Arteagabeitia, 10</t>
        </is>
      </c>
      <c r="G1870" t="n">
        <v>48902</v>
      </c>
      <c r="H1870" t="inlineStr">
        <is>
          <t>Barakaldo</t>
        </is>
      </c>
      <c r="I1870" t="n">
        <v>1</v>
      </c>
      <c r="J1870" t="n">
        <v>0</v>
      </c>
      <c r="K1870" t="inlineStr">
        <is>
          <t>ecosostenible@bizislow.com</t>
        </is>
      </c>
      <c r="L1870">
        <f>+34656252485</f>
        <v/>
      </c>
      <c r="M1870" t="n">
        <v>1</v>
      </c>
      <c r="N1870" t="n">
        <v>15</v>
      </c>
      <c r="O1870" t="n">
        <v>0</v>
      </c>
      <c r="P1870" t="n">
        <v>15</v>
      </c>
      <c r="Q1870" t="n">
        <v>8</v>
      </c>
      <c r="R1870" t="n">
        <v>0</v>
      </c>
      <c r="S1870" t="n">
        <v>0</v>
      </c>
      <c r="T1870" t="b">
        <v>0</v>
      </c>
      <c r="U1870" t="inlineStr">
        <is>
          <t>22/11/2022</t>
        </is>
      </c>
      <c r="V1870" t="n">
        <v>0</v>
      </c>
      <c r="W1870" t="inlineStr">
        <is>
          <t>https://docs.google.com/open?id=1sEX8td2xRqEqk7N-P40bku_69ZyCA_R2WiFv1f8Eq8c</t>
        </is>
      </c>
      <c r="X1870" t="inlineStr">
        <is>
          <t>0,00</t>
        </is>
      </c>
      <c r="Y1870" t="inlineStr">
        <is>
          <t>97,5</t>
        </is>
      </c>
      <c r="Z1870" t="inlineStr">
        <is>
          <t>97,5</t>
        </is>
      </c>
      <c r="AA1870" t="n">
        <v>36</v>
      </c>
      <c r="AB1870" t="inlineStr">
        <is>
          <t>231,00</t>
        </is>
      </c>
      <c r="AC1870" t="inlineStr">
        <is>
          <t>48,51</t>
        </is>
      </c>
      <c r="AD1870" t="inlineStr">
        <is>
          <t>12,01</t>
        </is>
      </c>
      <c r="AE1870" t="inlineStr">
        <is>
          <t>291,52</t>
        </is>
      </c>
      <c r="AF1870" t="n">
        <v>0</v>
      </c>
      <c r="AG1870" t="n">
        <v>15</v>
      </c>
      <c r="AH1870" t="inlineStr">
        <is>
          <t>#¿NOMBRE?</t>
        </is>
      </c>
      <c r="AI1870" t="inlineStr">
        <is>
          <t>6,5</t>
        </is>
      </c>
      <c r="AJ1870" t="n">
        <v>0</v>
      </c>
      <c r="AK1870" t="inlineStr">
        <is>
          <t>4,5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</row>
    <row r="1874">
      <c r="A1874" t="n">
        <v>437</v>
      </c>
      <c r="B1874" t="inlineStr">
        <is>
          <t>Shopclient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inlineStr">
        <is>
          <t>0,00</t>
        </is>
      </c>
      <c r="Y1874" t="n">
        <v>0</v>
      </c>
      <c r="Z1874" t="n">
        <v>0</v>
      </c>
      <c r="AA1874" t="n">
        <v>0</v>
      </c>
      <c r="AB1874" t="inlineStr">
        <is>
          <t>0,00</t>
        </is>
      </c>
      <c r="AC1874" t="inlineStr">
        <is>
          <t>0,00</t>
        </is>
      </c>
      <c r="AD1874" t="inlineStr">
        <is>
          <t>0,00</t>
        </is>
      </c>
      <c r="AE1874" t="inlineStr">
        <is>
          <t>0,00</t>
        </is>
      </c>
      <c r="AF1874" t="n">
        <v>0</v>
      </c>
      <c r="AG1874" t="n">
        <v>0</v>
      </c>
      <c r="AH1874" t="inlineStr">
        <is>
          <t>#¿NOMBRE?</t>
        </is>
      </c>
      <c r="AI1874" t="inlineStr">
        <is>
          <t>6,5</t>
        </is>
      </c>
      <c r="AJ1874" t="n">
        <v>0</v>
      </c>
      <c r="AK1874" t="inlineStr">
        <is>
          <t>4,5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</row>
    <row r="1878">
      <c r="A1878" t="n">
        <v>438</v>
      </c>
      <c r="B1878" t="inlineStr">
        <is>
          <t>SaBó SaBó</t>
        </is>
      </c>
      <c r="C1878" t="inlineStr">
        <is>
          <t>Roser Castells</t>
        </is>
      </c>
      <c r="D1878" t="inlineStr">
        <is>
          <t>SaBó SaBó, CB</t>
        </is>
      </c>
      <c r="E1878" t="inlineStr">
        <is>
          <t>E67607952</t>
        </is>
      </c>
      <c r="F1878" t="inlineStr">
        <is>
          <t>c. Castillejos, 275, local</t>
        </is>
      </c>
      <c r="G1878" t="inlineStr">
        <is>
          <t>08025 Barcelona</t>
        </is>
      </c>
      <c r="H1878" t="inlineStr">
        <is>
          <t>Barcelona</t>
        </is>
      </c>
      <c r="I1878" t="n">
        <v>0</v>
      </c>
      <c r="J1878" t="inlineStr">
        <is>
          <t>c. Nàpols, 343, 6-C, 08025 Barcelona</t>
        </is>
      </c>
      <c r="K1878" t="inlineStr">
        <is>
          <t>ecologiaagranel@gmail.com</t>
        </is>
      </c>
      <c r="L1878">
        <f>+34693007074</f>
        <v/>
      </c>
      <c r="M1878" t="n">
        <v>1</v>
      </c>
      <c r="N1878" t="n">
        <v>9</v>
      </c>
      <c r="O1878" t="n">
        <v>4</v>
      </c>
      <c r="P1878" t="n">
        <v>5</v>
      </c>
      <c r="Q1878" t="n">
        <v>2</v>
      </c>
      <c r="R1878" t="n">
        <v>0</v>
      </c>
      <c r="S1878" t="n">
        <v>0</v>
      </c>
      <c r="T1878" t="b">
        <v>0</v>
      </c>
      <c r="U1878" t="inlineStr">
        <is>
          <t>22/11/2022</t>
        </is>
      </c>
      <c r="V1878" t="n">
        <v>0</v>
      </c>
      <c r="W1878" t="inlineStr">
        <is>
          <t>https://docs.google.com/open?id=1X12KDH9UmH16KDIiIGR2GUw6gMBaGNHY3MPiVDKrQ7o</t>
        </is>
      </c>
      <c r="X1878" t="inlineStr">
        <is>
          <t>26,00</t>
        </is>
      </c>
      <c r="Y1878" t="inlineStr">
        <is>
          <t>58,5</t>
        </is>
      </c>
      <c r="Z1878" t="inlineStr">
        <is>
          <t>32,5</t>
        </is>
      </c>
      <c r="AA1878" t="n">
        <v>9</v>
      </c>
      <c r="AB1878" t="inlineStr">
        <is>
          <t>126,00</t>
        </is>
      </c>
      <c r="AC1878" t="inlineStr">
        <is>
          <t>26,46</t>
        </is>
      </c>
      <c r="AD1878" t="inlineStr">
        <is>
          <t>6,55</t>
        </is>
      </c>
      <c r="AE1878" t="inlineStr">
        <is>
          <t>159,01</t>
        </is>
      </c>
      <c r="AF1878" t="n">
        <v>4</v>
      </c>
      <c r="AG1878" t="n">
        <v>9</v>
      </c>
      <c r="AH1878" t="n">
        <v>5</v>
      </c>
      <c r="AI1878" t="inlineStr">
        <is>
          <t>6,5</t>
        </is>
      </c>
      <c r="AJ1878" t="n">
        <v>0</v>
      </c>
      <c r="AK1878" t="inlineStr">
        <is>
          <t>4,5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</row>
    <row r="1882">
      <c r="A1882" t="n">
        <v>439</v>
      </c>
      <c r="B1882" t="inlineStr">
        <is>
          <t>Shopclient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inlineStr">
        <is>
          <t>0,00</t>
        </is>
      </c>
      <c r="Y1882" t="n">
        <v>0</v>
      </c>
      <c r="Z1882" t="n">
        <v>0</v>
      </c>
      <c r="AA1882" t="n">
        <v>0</v>
      </c>
      <c r="AB1882" t="inlineStr">
        <is>
          <t>0,00</t>
        </is>
      </c>
      <c r="AC1882" t="inlineStr">
        <is>
          <t>0,00</t>
        </is>
      </c>
      <c r="AD1882" t="inlineStr">
        <is>
          <t>0,00</t>
        </is>
      </c>
      <c r="AE1882" t="inlineStr">
        <is>
          <t>0,00</t>
        </is>
      </c>
      <c r="AF1882" t="n">
        <v>0</v>
      </c>
      <c r="AG1882" t="n">
        <v>0</v>
      </c>
      <c r="AH1882" t="inlineStr">
        <is>
          <t>#¿NOMBRE?</t>
        </is>
      </c>
      <c r="AI1882" t="inlineStr">
        <is>
          <t>6,5</t>
        </is>
      </c>
      <c r="AJ1882" t="n">
        <v>0</v>
      </c>
      <c r="AK1882" t="inlineStr">
        <is>
          <t>4,5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</row>
    <row r="1886">
      <c r="A1886" t="n">
        <v>440</v>
      </c>
      <c r="B1886" t="inlineStr">
        <is>
          <t>Shopclient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inlineStr">
        <is>
          <t>0,00</t>
        </is>
      </c>
      <c r="Y1886" t="n">
        <v>0</v>
      </c>
      <c r="Z1886" t="n">
        <v>0</v>
      </c>
      <c r="AA1886" t="n">
        <v>0</v>
      </c>
      <c r="AB1886" t="inlineStr">
        <is>
          <t>0,00</t>
        </is>
      </c>
      <c r="AC1886" t="inlineStr">
        <is>
          <t>0,00</t>
        </is>
      </c>
      <c r="AD1886" t="inlineStr">
        <is>
          <t>0,00</t>
        </is>
      </c>
      <c r="AE1886" t="inlineStr">
        <is>
          <t>0,00</t>
        </is>
      </c>
      <c r="AF1886" t="n">
        <v>0</v>
      </c>
      <c r="AG1886" t="n">
        <v>0</v>
      </c>
      <c r="AH1886" t="inlineStr">
        <is>
          <t>#¿NOMBRE?</t>
        </is>
      </c>
      <c r="AI1886" t="inlineStr">
        <is>
          <t>6,5</t>
        </is>
      </c>
      <c r="AJ1886" t="n">
        <v>0</v>
      </c>
      <c r="AK1886" t="inlineStr">
        <is>
          <t>4,5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</row>
    <row r="1890">
      <c r="A1890" t="n">
        <v>441</v>
      </c>
      <c r="B1890" t="inlineStr">
        <is>
          <t>Shopclient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inlineStr">
        <is>
          <t>0,00</t>
        </is>
      </c>
      <c r="Y1890" t="n">
        <v>0</v>
      </c>
      <c r="Z1890" t="n">
        <v>0</v>
      </c>
      <c r="AA1890" t="n">
        <v>0</v>
      </c>
      <c r="AB1890" t="inlineStr">
        <is>
          <t>0,00</t>
        </is>
      </c>
      <c r="AC1890" t="inlineStr">
        <is>
          <t>0,00</t>
        </is>
      </c>
      <c r="AD1890" t="inlineStr">
        <is>
          <t>0,00</t>
        </is>
      </c>
      <c r="AE1890" t="inlineStr">
        <is>
          <t>0,00</t>
        </is>
      </c>
      <c r="AF1890" t="n">
        <v>0</v>
      </c>
      <c r="AG1890" t="n">
        <v>0</v>
      </c>
      <c r="AH1890" t="inlineStr">
        <is>
          <t>#¿NOMBRE?</t>
        </is>
      </c>
      <c r="AI1890" t="inlineStr">
        <is>
          <t>6,5</t>
        </is>
      </c>
      <c r="AJ1890" t="n">
        <v>0</v>
      </c>
      <c r="AK1890" t="inlineStr">
        <is>
          <t>4,5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</row>
    <row r="1894">
      <c r="A1894" t="n">
        <v>442</v>
      </c>
      <c r="B1894" t="inlineStr">
        <is>
          <t>Shopclient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inlineStr">
        <is>
          <t>0,00</t>
        </is>
      </c>
      <c r="Y1894" t="n">
        <v>0</v>
      </c>
      <c r="Z1894" t="n">
        <v>0</v>
      </c>
      <c r="AA1894" t="n">
        <v>0</v>
      </c>
      <c r="AB1894" t="inlineStr">
        <is>
          <t>0,00</t>
        </is>
      </c>
      <c r="AC1894" t="inlineStr">
        <is>
          <t>0,00</t>
        </is>
      </c>
      <c r="AD1894" t="inlineStr">
        <is>
          <t>0,00</t>
        </is>
      </c>
      <c r="AE1894" t="inlineStr">
        <is>
          <t>0,00</t>
        </is>
      </c>
      <c r="AF1894" t="n">
        <v>0</v>
      </c>
      <c r="AG1894" t="n">
        <v>0</v>
      </c>
      <c r="AH1894" t="inlineStr">
        <is>
          <t>#¿NOMBRE?</t>
        </is>
      </c>
      <c r="AI1894" t="inlineStr">
        <is>
          <t>6,5</t>
        </is>
      </c>
      <c r="AJ1894" t="n">
        <v>0</v>
      </c>
      <c r="AK1894" t="inlineStr">
        <is>
          <t>4,5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</row>
    <row r="1898">
      <c r="A1898" t="n">
        <v>443</v>
      </c>
      <c r="B1898" t="inlineStr">
        <is>
          <t>ACTIVA'T ECO</t>
        </is>
      </c>
      <c r="C1898" t="inlineStr">
        <is>
          <t>NÚRIA BERGÉ PEIRÓ</t>
        </is>
      </c>
      <c r="D1898" t="inlineStr">
        <is>
          <t>Nuria Luisa Bergé Peiró</t>
        </is>
      </c>
      <c r="E1898" t="inlineStr">
        <is>
          <t>35029810M</t>
        </is>
      </c>
      <c r="F1898" t="inlineStr">
        <is>
          <t>Taquígraf Garriga, n. 21 Local</t>
        </is>
      </c>
      <c r="G1898" t="n">
        <v>8292</v>
      </c>
      <c r="H1898" t="inlineStr">
        <is>
          <t>ESPARREGUERA</t>
        </is>
      </c>
      <c r="I1898" t="n">
        <v>1</v>
      </c>
      <c r="J1898" t="n">
        <v>0</v>
      </c>
      <c r="K1898" t="inlineStr">
        <is>
          <t>activateco.esparreguera@gmail.com</t>
        </is>
      </c>
      <c r="L1898">
        <f>+34610309050</f>
        <v/>
      </c>
      <c r="M1898" t="n">
        <v>1</v>
      </c>
      <c r="N1898" t="n">
        <v>20</v>
      </c>
      <c r="O1898" t="n">
        <v>10</v>
      </c>
      <c r="P1898" t="n">
        <v>20</v>
      </c>
      <c r="Q1898" t="n">
        <v>10</v>
      </c>
      <c r="R1898" t="n">
        <v>0</v>
      </c>
      <c r="S1898" t="n">
        <v>0</v>
      </c>
      <c r="T1898" t="b">
        <v>0</v>
      </c>
      <c r="U1898" t="inlineStr">
        <is>
          <t>23/11/2022</t>
        </is>
      </c>
      <c r="V1898" t="inlineStr">
        <is>
          <t>5mmuc07rwub1dcby5mmuc9n9z9w41fbi</t>
        </is>
      </c>
      <c r="W1898" t="inlineStr">
        <is>
          <t>https://docs.google.com/open?id=1LIFQwuHEJI_OqsSK13EYQmoq_3MXen5xFHcy5V-j_p4</t>
        </is>
      </c>
      <c r="X1898" t="inlineStr">
        <is>
          <t>65,00</t>
        </is>
      </c>
      <c r="Y1898" t="n">
        <v>130</v>
      </c>
      <c r="Z1898" t="n">
        <v>130</v>
      </c>
      <c r="AA1898" t="n">
        <v>45</v>
      </c>
      <c r="AB1898" t="inlineStr">
        <is>
          <t>370,00</t>
        </is>
      </c>
      <c r="AC1898" t="inlineStr">
        <is>
          <t>77,70</t>
        </is>
      </c>
      <c r="AD1898" t="inlineStr">
        <is>
          <t>19,24</t>
        </is>
      </c>
      <c r="AE1898" t="inlineStr">
        <is>
          <t>466,94</t>
        </is>
      </c>
      <c r="AF1898" t="n">
        <v>10</v>
      </c>
      <c r="AG1898" t="n">
        <v>20</v>
      </c>
      <c r="AH1898" t="inlineStr">
        <is>
          <t>#¿NOMBRE?</t>
        </is>
      </c>
      <c r="AI1898" t="inlineStr">
        <is>
          <t>6,5</t>
        </is>
      </c>
      <c r="AJ1898" t="inlineStr">
        <is>
          <t>Giro a 30 días ES64 0182 1527 5202 0470 7018</t>
        </is>
      </c>
      <c r="AK1898" t="inlineStr">
        <is>
          <t>4,5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</row>
    <row r="1902">
      <c r="A1902" t="n">
        <v>444</v>
      </c>
      <c r="B1902" t="inlineStr">
        <is>
          <t>Herbolario Navarro</t>
        </is>
      </c>
      <c r="C1902" t="inlineStr">
        <is>
          <t>Encargada de compras: Sonia</t>
        </is>
      </c>
      <c r="D1902" t="inlineStr">
        <is>
          <t>PEPE NAVARRO, SL</t>
        </is>
      </c>
      <c r="E1902" t="inlineStr">
        <is>
          <t>B-46432852</t>
        </is>
      </c>
      <c r="F1902" t="inlineStr">
        <is>
          <t>C/Partida de la Dama, 25</t>
        </is>
      </c>
      <c r="G1902" t="n">
        <v>46470</v>
      </c>
      <c r="H1902" t="inlineStr">
        <is>
          <t>Massanassa</t>
        </is>
      </c>
      <c r="I1902" t="n">
        <v>0</v>
      </c>
      <c r="J1902" t="inlineStr">
        <is>
          <t>ARZOBISPO MAYORAL, 20    46002 VALENCIA.</t>
        </is>
      </c>
      <c r="K1902" t="inlineStr">
        <is>
          <t>facturacion.logistica@herbolarionavarro.es</t>
        </is>
      </c>
      <c r="L1902">
        <f>+34664644917</f>
        <v/>
      </c>
      <c r="M1902" t="n">
        <v>0</v>
      </c>
      <c r="N1902" t="n">
        <v>48</v>
      </c>
      <c r="O1902" t="n">
        <v>49</v>
      </c>
      <c r="P1902" t="n">
        <v>0</v>
      </c>
      <c r="Q1902" t="n">
        <v>0</v>
      </c>
      <c r="R1902" t="inlineStr">
        <is>
          <t>Ninguna</t>
        </is>
      </c>
      <c r="S1902" t="inlineStr">
        <is>
          <t>SectorEco</t>
        </is>
      </c>
      <c r="T1902" t="b">
        <v>1</v>
      </c>
      <c r="U1902" t="inlineStr">
        <is>
          <t>23/11/2022</t>
        </is>
      </c>
      <c r="V1902" t="n">
        <v>44714</v>
      </c>
      <c r="W1902" t="inlineStr">
        <is>
          <t>https://docs.google.com/open?id=1Ob6s9xLqaZeAwLlp_6cpxyLODBqgH9y38v1B1-pfJOU</t>
        </is>
      </c>
      <c r="X1902" t="inlineStr">
        <is>
          <t>266,07</t>
        </is>
      </c>
      <c r="Y1902" t="inlineStr">
        <is>
          <t>260,64</t>
        </is>
      </c>
      <c r="Z1902" t="n">
        <v>0</v>
      </c>
      <c r="AA1902" t="n">
        <v>0</v>
      </c>
      <c r="AB1902" t="inlineStr">
        <is>
          <t>526,71</t>
        </is>
      </c>
      <c r="AC1902" t="inlineStr">
        <is>
          <t>110,61</t>
        </is>
      </c>
      <c r="AD1902" t="inlineStr">
        <is>
          <t>0,00</t>
        </is>
      </c>
      <c r="AE1902" t="inlineStr">
        <is>
          <t>637,32</t>
        </is>
      </c>
      <c r="AF1902" t="n">
        <v>49</v>
      </c>
      <c r="AG1902" t="n">
        <v>48</v>
      </c>
      <c r="AH1902" t="inlineStr">
        <is>
          <t>#¿NOMBRE?</t>
        </is>
      </c>
      <c r="AI1902" t="inlineStr">
        <is>
          <t>5,43</t>
        </is>
      </c>
      <c r="AJ1902" t="inlineStr">
        <is>
          <t>Transfer 60 dias</t>
        </is>
      </c>
      <c r="AK1902" t="inlineStr">
        <is>
          <t>4,5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</row>
    <row r="1906">
      <c r="A1906" t="n">
        <v>445</v>
      </c>
      <c r="B1906" t="inlineStr">
        <is>
          <t>Mind The Trash Consulting Lda</t>
        </is>
      </c>
      <c r="C1906" t="inlineStr">
        <is>
          <t>Geral</t>
        </is>
      </c>
      <c r="D1906" t="inlineStr">
        <is>
          <t>Mind The Trash Consulting Lda</t>
        </is>
      </c>
      <c r="E1906" t="n">
        <v>514487178</v>
      </c>
      <c r="F1906" t="inlineStr">
        <is>
          <t>Rua de São Paulo nº254 1ºandar, 1200-430 Lisboa</t>
        </is>
      </c>
      <c r="G1906" t="n">
        <v>0</v>
      </c>
      <c r="H1906" t="n">
        <v>0</v>
      </c>
      <c r="I1906" t="n">
        <v>1</v>
      </c>
      <c r="J1906" t="n">
        <v>0</v>
      </c>
      <c r="K1906" t="inlineStr">
        <is>
          <t>geral@mindthetrash.pt</t>
        </is>
      </c>
      <c r="L1906" t="n">
        <v>351919326196</v>
      </c>
      <c r="M1906" t="n">
        <v>0</v>
      </c>
      <c r="N1906" t="n">
        <v>120</v>
      </c>
      <c r="O1906" t="n">
        <v>45</v>
      </c>
      <c r="P1906" t="n">
        <v>45</v>
      </c>
      <c r="Q1906" t="n">
        <v>0</v>
      </c>
      <c r="R1906" t="n">
        <v>0</v>
      </c>
      <c r="S1906" t="n">
        <v>0</v>
      </c>
      <c r="T1906" t="n">
        <v>0</v>
      </c>
      <c r="U1906" t="inlineStr">
        <is>
          <t>23/11/2022</t>
        </is>
      </c>
      <c r="V1906" t="n">
        <v>0</v>
      </c>
      <c r="W1906" t="inlineStr">
        <is>
          <t>https://docs.google.com/open?id=1mYrIE6gzaaSNOGNkqcc9WTe1egsoBFkPgahlLUyjf1E</t>
        </is>
      </c>
      <c r="X1906" t="inlineStr">
        <is>
          <t>230,85</t>
        </is>
      </c>
      <c r="Y1906" t="inlineStr">
        <is>
          <t>615,6</t>
        </is>
      </c>
      <c r="Z1906" t="inlineStr">
        <is>
          <t>230,85</t>
        </is>
      </c>
      <c r="AA1906" t="n">
        <v>0</v>
      </c>
      <c r="AB1906" t="inlineStr">
        <is>
          <t>1.077,30</t>
        </is>
      </c>
      <c r="AC1906" t="inlineStr">
        <is>
          <t>226,23</t>
        </is>
      </c>
      <c r="AD1906" t="inlineStr">
        <is>
          <t>0,00</t>
        </is>
      </c>
      <c r="AE1906" t="inlineStr">
        <is>
          <t>1303,53</t>
        </is>
      </c>
      <c r="AF1906" t="n">
        <v>45</v>
      </c>
      <c r="AG1906" t="n">
        <v>120</v>
      </c>
      <c r="AH1906" t="inlineStr">
        <is>
          <t>#¿NOMBRE?</t>
        </is>
      </c>
      <c r="AI1906" t="inlineStr">
        <is>
          <t>5,13</t>
        </is>
      </c>
      <c r="AJ1906" t="n">
        <v>0</v>
      </c>
      <c r="AK1906" t="inlineStr">
        <is>
          <t>4,5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</row>
    <row r="1910">
      <c r="A1910" t="n">
        <v>446</v>
      </c>
      <c r="B1910" t="inlineStr">
        <is>
          <t>Biopompas Gracia</t>
        </is>
      </c>
      <c r="C1910" t="inlineStr">
        <is>
          <t>Deyis Francisca Donoso Muñoz</t>
        </is>
      </c>
      <c r="D1910" t="inlineStr">
        <is>
          <t>Deyis Francisca Donoso Muñoz</t>
        </is>
      </c>
      <c r="E1910" t="inlineStr">
        <is>
          <t>30359976E</t>
        </is>
      </c>
      <c r="F1910" t="inlineStr">
        <is>
          <t>Calle Pau Alsina 85</t>
        </is>
      </c>
      <c r="G1910" t="n">
        <v>8024</v>
      </c>
      <c r="H1910" t="inlineStr">
        <is>
          <t>Barcelona</t>
        </is>
      </c>
      <c r="I1910" t="n">
        <v>1</v>
      </c>
      <c r="J1910" t="n">
        <v>0</v>
      </c>
      <c r="K1910" t="inlineStr">
        <is>
          <t>biopompasgracia@gmail.com</t>
        </is>
      </c>
      <c r="L1910">
        <f>+34637789076</f>
        <v/>
      </c>
      <c r="M1910" t="n">
        <v>1</v>
      </c>
      <c r="N1910" t="n">
        <v>8</v>
      </c>
      <c r="O1910" t="n">
        <v>8</v>
      </c>
      <c r="P1910" t="n">
        <v>8</v>
      </c>
      <c r="Q1910" t="n">
        <v>0</v>
      </c>
      <c r="R1910" t="n">
        <v>0</v>
      </c>
      <c r="S1910" t="n">
        <v>0</v>
      </c>
      <c r="T1910" t="b">
        <v>0</v>
      </c>
      <c r="U1910" t="inlineStr">
        <is>
          <t>24/11/2022</t>
        </is>
      </c>
      <c r="V1910" t="inlineStr">
        <is>
          <t>mxxgpr3w6v3lmdqs9fmxxgprdqbpgdk3</t>
        </is>
      </c>
      <c r="W1910" t="inlineStr">
        <is>
          <t>https://docs.google.com/open?id=13H_HhamnLb6M8NopuBRdKMLvfnBpo4TJDm5a4kNQRyY</t>
        </is>
      </c>
      <c r="X1910" t="inlineStr">
        <is>
          <t>52,00</t>
        </is>
      </c>
      <c r="Y1910" t="n">
        <v>52</v>
      </c>
      <c r="Z1910" t="n">
        <v>52</v>
      </c>
      <c r="AA1910" t="n">
        <v>0</v>
      </c>
      <c r="AB1910" t="inlineStr">
        <is>
          <t>156,00</t>
        </is>
      </c>
      <c r="AC1910" t="inlineStr">
        <is>
          <t>32,76</t>
        </is>
      </c>
      <c r="AD1910" t="inlineStr">
        <is>
          <t>8,11</t>
        </is>
      </c>
      <c r="AE1910" t="inlineStr">
        <is>
          <t>196,87</t>
        </is>
      </c>
      <c r="AF1910" t="n">
        <v>8</v>
      </c>
      <c r="AG1910" t="n">
        <v>8</v>
      </c>
      <c r="AH1910" t="inlineStr">
        <is>
          <t>#¿NOMBRE?</t>
        </is>
      </c>
      <c r="AI1910" t="inlineStr">
        <is>
          <t>6,5</t>
        </is>
      </c>
      <c r="AJ1910" t="n">
        <v>0</v>
      </c>
      <c r="AK1910" t="inlineStr">
        <is>
          <t>4,5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</row>
    <row r="1914">
      <c r="A1914" t="n">
        <v>447</v>
      </c>
      <c r="B1914" t="inlineStr">
        <is>
          <t>Shopclient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inlineStr">
        <is>
          <t>30/12/1899</t>
        </is>
      </c>
      <c r="V1914" t="n">
        <v>0</v>
      </c>
      <c r="W1914" t="n">
        <v>1</v>
      </c>
      <c r="X1914" t="inlineStr">
        <is>
          <t>0,00</t>
        </is>
      </c>
      <c r="Y1914" t="n">
        <v>0</v>
      </c>
      <c r="Z1914" t="n">
        <v>0</v>
      </c>
      <c r="AA1914" t="n">
        <v>0</v>
      </c>
      <c r="AB1914" t="inlineStr">
        <is>
          <t>0,00</t>
        </is>
      </c>
      <c r="AC1914" t="inlineStr">
        <is>
          <t>0,00</t>
        </is>
      </c>
      <c r="AD1914" t="inlineStr">
        <is>
          <t>0,00</t>
        </is>
      </c>
      <c r="AE1914" t="inlineStr">
        <is>
          <t>0,00</t>
        </is>
      </c>
      <c r="AF1914" t="n">
        <v>0</v>
      </c>
      <c r="AG1914" t="n">
        <v>0</v>
      </c>
      <c r="AH1914" t="n">
        <v>0</v>
      </c>
      <c r="AI1914" t="inlineStr">
        <is>
          <t>6,5</t>
        </is>
      </c>
      <c r="AJ1914" t="n">
        <v>0</v>
      </c>
      <c r="AK1914" t="inlineStr">
        <is>
          <t>4,5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</row>
    <row r="1918">
      <c r="A1918" t="n">
        <v>448</v>
      </c>
      <c r="B1918" t="inlineStr">
        <is>
          <t>Niperos Niperas</t>
        </is>
      </c>
      <c r="C1918" t="inlineStr">
        <is>
          <t>Davinia y Carolina</t>
        </is>
      </c>
      <c r="D1918" t="inlineStr">
        <is>
          <t>Niperos Niperas SCP</t>
        </is>
      </c>
      <c r="E1918" t="inlineStr">
        <is>
          <t>J76355791</t>
        </is>
      </c>
      <c r="F1918" t="inlineStr">
        <is>
          <t>C/Princesa Teseida 10 A</t>
        </is>
      </c>
      <c r="G1918" t="n">
        <v>35118</v>
      </c>
      <c r="H1918" t="inlineStr">
        <is>
          <t>Las Palmas</t>
        </is>
      </c>
      <c r="I1918" t="n">
        <v>1</v>
      </c>
      <c r="J1918" t="n">
        <v>0</v>
      </c>
      <c r="K1918" t="inlineStr">
        <is>
          <t>hola@niperosniperas.es</t>
        </is>
      </c>
      <c r="L1918">
        <f>+34622182682</f>
        <v/>
      </c>
      <c r="M1918" t="n">
        <v>0</v>
      </c>
      <c r="N1918" t="n">
        <v>8</v>
      </c>
      <c r="O1918" t="n">
        <v>8</v>
      </c>
      <c r="P1918" t="n">
        <v>8</v>
      </c>
      <c r="Q1918" t="n">
        <v>0</v>
      </c>
      <c r="R1918" t="n">
        <v>0</v>
      </c>
      <c r="S1918" t="n">
        <v>0</v>
      </c>
      <c r="T1918" t="b">
        <v>0</v>
      </c>
      <c r="U1918" t="inlineStr">
        <is>
          <t>25/11/2022</t>
        </is>
      </c>
      <c r="V1918" t="inlineStr">
        <is>
          <t>tl24oumj473y7oxw2ogptl24oumzabej</t>
        </is>
      </c>
      <c r="W1918" t="inlineStr">
        <is>
          <t>https://docs.google.com/open?id=1jX-tpJhAUbK5CGcJ0Ze4MJYgkQPaokq81Feeup1WVKM</t>
        </is>
      </c>
      <c r="X1918" t="inlineStr">
        <is>
          <t>52,00</t>
        </is>
      </c>
      <c r="Y1918" t="n">
        <v>52</v>
      </c>
      <c r="Z1918" t="n">
        <v>52</v>
      </c>
      <c r="AA1918" t="n">
        <v>0</v>
      </c>
      <c r="AB1918" t="inlineStr">
        <is>
          <t>156,00</t>
        </is>
      </c>
      <c r="AC1918" t="inlineStr">
        <is>
          <t>32,76</t>
        </is>
      </c>
      <c r="AD1918" t="inlineStr">
        <is>
          <t>0,00</t>
        </is>
      </c>
      <c r="AE1918" t="inlineStr">
        <is>
          <t>188,76</t>
        </is>
      </c>
      <c r="AF1918" t="n">
        <v>8</v>
      </c>
      <c r="AG1918" t="n">
        <v>8</v>
      </c>
      <c r="AH1918" t="inlineStr">
        <is>
          <t>#¿NOMBRE?</t>
        </is>
      </c>
      <c r="AI1918" t="inlineStr">
        <is>
          <t>6,5</t>
        </is>
      </c>
      <c r="AJ1918" t="n">
        <v>0</v>
      </c>
      <c r="AK1918" t="inlineStr">
        <is>
          <t>4,5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</row>
    <row r="1922">
      <c r="A1922" t="n">
        <v>449</v>
      </c>
      <c r="B1922" t="inlineStr">
        <is>
          <t>El Jardín de Mabe</t>
        </is>
      </c>
      <c r="C1922" t="inlineStr">
        <is>
          <t>Beatriz</t>
        </is>
      </c>
      <c r="D1922" t="inlineStr">
        <is>
          <t>Beatriz Núñez Mota</t>
        </is>
      </c>
      <c r="E1922" t="inlineStr">
        <is>
          <t>50336041N</t>
        </is>
      </c>
      <c r="F1922" t="inlineStr">
        <is>
          <t>Calle Tomás Borrás, 7</t>
        </is>
      </c>
      <c r="G1922" t="n">
        <v>28045</v>
      </c>
      <c r="H1922" t="inlineStr">
        <is>
          <t>Madrid</t>
        </is>
      </c>
      <c r="I1922" t="n">
        <v>1</v>
      </c>
      <c r="J1922" t="n">
        <v>0</v>
      </c>
      <c r="K1922" t="inlineStr">
        <is>
          <t>info@sectoreco.net</t>
        </is>
      </c>
      <c r="L1922">
        <f>+34659301639</f>
        <v/>
      </c>
      <c r="M1922" t="n">
        <v>1</v>
      </c>
      <c r="N1922" t="n">
        <v>5</v>
      </c>
      <c r="O1922" t="n">
        <v>5</v>
      </c>
      <c r="P1922" t="n">
        <v>0</v>
      </c>
      <c r="Q1922" t="n">
        <v>0</v>
      </c>
      <c r="R1922" t="inlineStr">
        <is>
          <t>Implantación (10+portes)</t>
        </is>
      </c>
      <c r="S1922" t="inlineStr">
        <is>
          <t>Sector Eco</t>
        </is>
      </c>
      <c r="T1922" t="b">
        <v>1</v>
      </c>
      <c r="U1922" t="inlineStr">
        <is>
          <t>28/11/2022</t>
        </is>
      </c>
      <c r="V1922" t="inlineStr">
        <is>
          <t>bssv8bss8rd6ve0gvybssv8xbzxqj8kr</t>
        </is>
      </c>
      <c r="W1922" t="inlineStr">
        <is>
          <t>https://docs.google.com/open?id=14HVy1PeEpgXVYNmAJpUDXExicL4opg6EhrWZy75PoVY</t>
        </is>
      </c>
      <c r="X1922" t="inlineStr">
        <is>
          <t>34,55</t>
        </is>
      </c>
      <c r="Y1922" t="inlineStr">
        <is>
          <t>34,55</t>
        </is>
      </c>
      <c r="Z1922" t="n">
        <v>0</v>
      </c>
      <c r="AA1922" t="n">
        <v>0</v>
      </c>
      <c r="AB1922" t="inlineStr">
        <is>
          <t>69,10</t>
        </is>
      </c>
      <c r="AC1922" t="inlineStr">
        <is>
          <t>14,51</t>
        </is>
      </c>
      <c r="AD1922" t="inlineStr">
        <is>
          <t>3,59</t>
        </is>
      </c>
      <c r="AE1922" t="inlineStr">
        <is>
          <t>87,20</t>
        </is>
      </c>
      <c r="AF1922" t="n">
        <v>5</v>
      </c>
      <c r="AG1922" t="n">
        <v>5</v>
      </c>
      <c r="AH1922" t="inlineStr">
        <is>
          <t>#¿NOMBRE?</t>
        </is>
      </c>
      <c r="AI1922" t="inlineStr">
        <is>
          <t>6,91</t>
        </is>
      </c>
      <c r="AJ1922" t="inlineStr">
        <is>
          <t>Transfer</t>
        </is>
      </c>
      <c r="AK1922" t="inlineStr">
        <is>
          <t>4,5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</row>
    <row r="1926">
      <c r="A1926" t="n">
        <v>450</v>
      </c>
      <c r="B1926" t="inlineStr">
        <is>
          <t>Marcris</t>
        </is>
      </c>
      <c r="C1926" t="inlineStr">
        <is>
          <t>Marino</t>
        </is>
      </c>
      <c r="D1926" t="inlineStr">
        <is>
          <t>Sánchez García Cristina 00280286L S.L.N.E</t>
        </is>
      </c>
      <c r="E1926" t="inlineStr">
        <is>
          <t>B35770528</t>
        </is>
      </c>
      <c r="F1926" t="inlineStr">
        <is>
          <t>Calle Aigües, 11</t>
        </is>
      </c>
      <c r="G1926" t="n">
        <v>8391</v>
      </c>
      <c r="H1926" t="inlineStr">
        <is>
          <t>Tiana</t>
        </is>
      </c>
      <c r="I1926" t="n">
        <v>1</v>
      </c>
      <c r="J1926" t="n">
        <v>0</v>
      </c>
      <c r="K1926" t="inlineStr">
        <is>
          <t>info@marcris.net</t>
        </is>
      </c>
      <c r="L1926">
        <f>+34678868735</f>
        <v/>
      </c>
      <c r="M1926" t="n">
        <v>0</v>
      </c>
      <c r="N1926" t="n">
        <v>240</v>
      </c>
      <c r="O1926" t="n">
        <v>0</v>
      </c>
      <c r="P1926" t="n">
        <v>126</v>
      </c>
      <c r="Q1926" t="n">
        <v>70</v>
      </c>
      <c r="R1926" t="n">
        <v>0</v>
      </c>
      <c r="S1926" t="n">
        <v>0</v>
      </c>
      <c r="T1926" t="b">
        <v>0</v>
      </c>
      <c r="U1926" t="inlineStr">
        <is>
          <t>28/11/2022</t>
        </is>
      </c>
      <c r="V1926" t="inlineStr">
        <is>
          <t>ram8qy7gofmm5sc43lnxqiram8r11wqj</t>
        </is>
      </c>
      <c r="W1926" t="inlineStr">
        <is>
          <t>https://docs.google.com/open?id=1GtZRpRbn6HinLMvgyjHkyotX00NPhv0NsnGSnigEMMw</t>
        </is>
      </c>
      <c r="X1926" t="inlineStr">
        <is>
          <t>0,00</t>
        </is>
      </c>
      <c r="Y1926" t="n">
        <v>1044</v>
      </c>
      <c r="Z1926" t="inlineStr">
        <is>
          <t>548,1</t>
        </is>
      </c>
      <c r="AA1926" t="n">
        <v>231</v>
      </c>
      <c r="AB1926" t="inlineStr">
        <is>
          <t>1.823,10</t>
        </is>
      </c>
      <c r="AC1926" t="inlineStr">
        <is>
          <t>382,85</t>
        </is>
      </c>
      <c r="AD1926" t="inlineStr">
        <is>
          <t>0,00</t>
        </is>
      </c>
      <c r="AE1926" t="inlineStr">
        <is>
          <t>2205,95</t>
        </is>
      </c>
      <c r="AF1926" t="n">
        <v>0</v>
      </c>
      <c r="AG1926" t="n">
        <v>240</v>
      </c>
      <c r="AH1926" t="inlineStr">
        <is>
          <t>#¿NOMBRE?</t>
        </is>
      </c>
      <c r="AI1926" t="inlineStr">
        <is>
          <t>4,35</t>
        </is>
      </c>
      <c r="AJ1926" t="inlineStr">
        <is>
          <t>SEPA: 60 dias // IBAN: ES03 2100 0877 8502 0021 6962</t>
        </is>
      </c>
      <c r="AK1926" t="inlineStr">
        <is>
          <t>3,3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</row>
    <row r="1930">
      <c r="A1930" t="n">
        <v>451</v>
      </c>
      <c r="B1930" t="inlineStr">
        <is>
          <t>Shopclient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inlineStr">
        <is>
          <t>0,00</t>
        </is>
      </c>
      <c r="Y1930" t="n">
        <v>0</v>
      </c>
      <c r="Z1930" t="n">
        <v>0</v>
      </c>
      <c r="AA1930" t="n">
        <v>0</v>
      </c>
      <c r="AB1930" t="inlineStr">
        <is>
          <t>0,00</t>
        </is>
      </c>
      <c r="AC1930" t="inlineStr">
        <is>
          <t>0,00</t>
        </is>
      </c>
      <c r="AD1930" t="inlineStr">
        <is>
          <t>0,00</t>
        </is>
      </c>
      <c r="AE1930" t="inlineStr">
        <is>
          <t>0,00</t>
        </is>
      </c>
      <c r="AF1930" t="n">
        <v>0</v>
      </c>
      <c r="AG1930" t="n">
        <v>0</v>
      </c>
      <c r="AH1930" t="inlineStr">
        <is>
          <t>#¿NOMBRE?</t>
        </is>
      </c>
      <c r="AI1930" t="inlineStr">
        <is>
          <t>6,5</t>
        </is>
      </c>
      <c r="AJ1930" t="n">
        <v>0</v>
      </c>
      <c r="AK1930" t="inlineStr">
        <is>
          <t>4,5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</row>
    <row r="1934">
      <c r="A1934" t="n">
        <v>452</v>
      </c>
      <c r="B1934" t="inlineStr">
        <is>
          <t>Shopclient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inlineStr">
        <is>
          <t>0,00</t>
        </is>
      </c>
      <c r="Y1934" t="n">
        <v>0</v>
      </c>
      <c r="Z1934" t="n">
        <v>0</v>
      </c>
      <c r="AA1934" t="n">
        <v>0</v>
      </c>
      <c r="AB1934" t="inlineStr">
        <is>
          <t>0,00</t>
        </is>
      </c>
      <c r="AC1934" t="inlineStr">
        <is>
          <t>0,00</t>
        </is>
      </c>
      <c r="AD1934" t="inlineStr">
        <is>
          <t>0,00</t>
        </is>
      </c>
      <c r="AE1934" t="inlineStr">
        <is>
          <t>0,00</t>
        </is>
      </c>
      <c r="AF1934" t="n">
        <v>0</v>
      </c>
      <c r="AG1934" t="n">
        <v>0</v>
      </c>
      <c r="AH1934" t="inlineStr">
        <is>
          <t>#¿NOMBRE?</t>
        </is>
      </c>
      <c r="AI1934" t="inlineStr">
        <is>
          <t>6,5</t>
        </is>
      </c>
      <c r="AJ1934" t="n">
        <v>0</v>
      </c>
      <c r="AK1934" t="inlineStr">
        <is>
          <t>4,5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</row>
    <row r="1938">
      <c r="A1938" t="n">
        <v>453</v>
      </c>
      <c r="B1938" t="inlineStr">
        <is>
          <t>Shopclient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inlineStr">
        <is>
          <t>0,00</t>
        </is>
      </c>
      <c r="Y1938" t="n">
        <v>0</v>
      </c>
      <c r="Z1938" t="n">
        <v>0</v>
      </c>
      <c r="AA1938" t="n">
        <v>0</v>
      </c>
      <c r="AB1938" t="inlineStr">
        <is>
          <t>0,00</t>
        </is>
      </c>
      <c r="AC1938" t="inlineStr">
        <is>
          <t>0,00</t>
        </is>
      </c>
      <c r="AD1938" t="inlineStr">
        <is>
          <t>0,00</t>
        </is>
      </c>
      <c r="AE1938" t="inlineStr">
        <is>
          <t>0,00</t>
        </is>
      </c>
      <c r="AF1938" t="n">
        <v>0</v>
      </c>
      <c r="AG1938" t="n">
        <v>0</v>
      </c>
      <c r="AH1938" t="inlineStr">
        <is>
          <t>#¿NOMBRE?</t>
        </is>
      </c>
      <c r="AI1938" t="inlineStr">
        <is>
          <t>6,5</t>
        </is>
      </c>
      <c r="AJ1938" t="n">
        <v>0</v>
      </c>
      <c r="AK1938" t="inlineStr">
        <is>
          <t>4,5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</row>
    <row r="1942">
      <c r="A1942" t="n">
        <v>454</v>
      </c>
      <c r="B1942" t="inlineStr">
        <is>
          <t>Rocaguinarda</t>
        </is>
      </c>
      <c r="C1942" t="inlineStr">
        <is>
          <t>Teresa</t>
        </is>
      </c>
      <c r="D1942" t="inlineStr">
        <is>
          <t>Cultural Rocaguinarda SCCL</t>
        </is>
      </c>
      <c r="E1942" t="inlineStr">
        <is>
          <t>F08525610</t>
        </is>
      </c>
      <c r="F1942" t="inlineStr">
        <is>
          <t>C/ Xiprer 13, local</t>
        </is>
      </c>
      <c r="G1942" t="n">
        <v>8041</v>
      </c>
      <c r="H1942" t="inlineStr">
        <is>
          <t>Barcelona</t>
        </is>
      </c>
      <c r="I1942" t="n">
        <v>1</v>
      </c>
      <c r="J1942" t="n">
        <v>0</v>
      </c>
      <c r="K1942" t="inlineStr">
        <is>
          <t>cooperativarocaguinarda@gmail.com</t>
        </is>
      </c>
      <c r="L1942">
        <f>+34601452403</f>
        <v/>
      </c>
      <c r="M1942" t="n">
        <v>0</v>
      </c>
      <c r="N1942" t="n">
        <v>4</v>
      </c>
      <c r="O1942" t="n">
        <v>6</v>
      </c>
      <c r="P1942" t="n">
        <v>4</v>
      </c>
      <c r="Q1942" t="n">
        <v>6</v>
      </c>
      <c r="R1942" t="n">
        <v>0</v>
      </c>
      <c r="S1942" t="n">
        <v>0</v>
      </c>
      <c r="T1942" t="b">
        <v>0</v>
      </c>
      <c r="U1942" t="inlineStr">
        <is>
          <t>29/11/2022</t>
        </is>
      </c>
      <c r="V1942" t="inlineStr">
        <is>
          <t>gryuhevajvlk62bmlkbqgryuhny41a4d</t>
        </is>
      </c>
      <c r="W1942" t="inlineStr">
        <is>
          <t>https://docs.google.com/open?id=16XIffVBf-lZ1owIbc3nfIyXXqyPk6Hno6YOQyGZR0eY</t>
        </is>
      </c>
      <c r="X1942" t="inlineStr">
        <is>
          <t>39,00</t>
        </is>
      </c>
      <c r="Y1942" t="n">
        <v>26</v>
      </c>
      <c r="Z1942" t="n">
        <v>26</v>
      </c>
      <c r="AA1942" t="n">
        <v>27</v>
      </c>
      <c r="AB1942" t="inlineStr">
        <is>
          <t>118,00</t>
        </is>
      </c>
      <c r="AC1942" t="inlineStr">
        <is>
          <t>24,78</t>
        </is>
      </c>
      <c r="AD1942" t="inlineStr">
        <is>
          <t>0,00</t>
        </is>
      </c>
      <c r="AE1942" t="inlineStr">
        <is>
          <t>142,78</t>
        </is>
      </c>
      <c r="AF1942" t="n">
        <v>6</v>
      </c>
      <c r="AG1942" t="n">
        <v>4</v>
      </c>
      <c r="AH1942" t="inlineStr">
        <is>
          <t>#¿NOMBRE?</t>
        </is>
      </c>
      <c r="AI1942" t="inlineStr">
        <is>
          <t>6,5</t>
        </is>
      </c>
      <c r="AJ1942" t="n">
        <v>0</v>
      </c>
      <c r="AK1942" t="inlineStr">
        <is>
          <t>4,5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</row>
    <row r="1946">
      <c r="A1946" t="n">
        <v>455</v>
      </c>
      <c r="B1946" t="inlineStr">
        <is>
          <t>Eden</t>
        </is>
      </c>
      <c r="C1946" t="inlineStr">
        <is>
          <t>Maia</t>
        </is>
      </c>
      <c r="D1946" t="inlineStr">
        <is>
          <t>MARIA MONICA CALVO MACEDA</t>
        </is>
      </c>
      <c r="E1946" t="inlineStr">
        <is>
          <t>38459911R</t>
        </is>
      </c>
      <c r="F1946" t="inlineStr">
        <is>
          <t>Calle Las Encinas, 9</t>
        </is>
      </c>
      <c r="G1946" t="n">
        <v>24548</v>
      </c>
      <c r="H1946" t="inlineStr">
        <is>
          <t>QUILÓS</t>
        </is>
      </c>
      <c r="I1946" t="n">
        <v>1</v>
      </c>
      <c r="J1946" t="n">
        <v>0</v>
      </c>
      <c r="K1946" t="inlineStr">
        <is>
          <t>maiaradiante@gmail.com</t>
        </is>
      </c>
      <c r="L1946">
        <f>+34652075326</f>
        <v/>
      </c>
      <c r="M1946" t="n">
        <v>1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b">
        <v>0</v>
      </c>
      <c r="U1946" t="inlineStr">
        <is>
          <t>28/11/2022</t>
        </is>
      </c>
      <c r="V1946" t="inlineStr">
        <is>
          <t>4gcl7grodjlb6xc5fucef4uv4gcl7gro</t>
        </is>
      </c>
      <c r="W1946" t="inlineStr">
        <is>
          <t>https://docs.google.com/open?id=1k2wY8xbcvLI-uux52rerfzv7-TqhMNauv7zhgaLQ6Vk</t>
        </is>
      </c>
      <c r="X1946" t="inlineStr">
        <is>
          <t>0,00</t>
        </is>
      </c>
      <c r="Y1946" t="n">
        <v>195</v>
      </c>
      <c r="Z1946" t="n">
        <v>0</v>
      </c>
      <c r="AA1946" t="n">
        <v>0</v>
      </c>
      <c r="AB1946" t="inlineStr">
        <is>
          <t>195,00</t>
        </is>
      </c>
      <c r="AC1946" t="inlineStr">
        <is>
          <t>40,95</t>
        </is>
      </c>
      <c r="AD1946" t="inlineStr">
        <is>
          <t>10,14</t>
        </is>
      </c>
      <c r="AE1946" t="inlineStr">
        <is>
          <t>246,09</t>
        </is>
      </c>
      <c r="AF1946" t="n">
        <v>0</v>
      </c>
      <c r="AG1946" t="n">
        <v>30</v>
      </c>
      <c r="AH1946" t="inlineStr">
        <is>
          <t>#¿NOMBRE?</t>
        </is>
      </c>
      <c r="AI1946" t="inlineStr">
        <is>
          <t>6,5</t>
        </is>
      </c>
      <c r="AJ1946" t="n">
        <v>0</v>
      </c>
      <c r="AK1946" t="inlineStr">
        <is>
          <t>4,5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</row>
    <row r="1950">
      <c r="A1950" t="n">
        <v>456</v>
      </c>
      <c r="B1950" t="inlineStr">
        <is>
          <t>Shopclient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inlineStr">
        <is>
          <t>0,00</t>
        </is>
      </c>
      <c r="Y1950" t="n">
        <v>0</v>
      </c>
      <c r="Z1950" t="n">
        <v>0</v>
      </c>
      <c r="AA1950" t="n">
        <v>0</v>
      </c>
      <c r="AB1950" t="inlineStr">
        <is>
          <t>0,00</t>
        </is>
      </c>
      <c r="AC1950" t="inlineStr">
        <is>
          <t>0,00</t>
        </is>
      </c>
      <c r="AD1950" t="inlineStr">
        <is>
          <t>0,00</t>
        </is>
      </c>
      <c r="AE1950" t="inlineStr">
        <is>
          <t>0,00</t>
        </is>
      </c>
      <c r="AF1950" t="n">
        <v>0</v>
      </c>
      <c r="AG1950" t="n">
        <v>0</v>
      </c>
      <c r="AH1950" t="inlineStr">
        <is>
          <t>#¿NOMBRE?</t>
        </is>
      </c>
      <c r="AI1950" t="inlineStr">
        <is>
          <t>6,5</t>
        </is>
      </c>
      <c r="AJ1950" t="n">
        <v>0</v>
      </c>
      <c r="AK1950" t="inlineStr">
        <is>
          <t>4,5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</row>
    <row r="1954">
      <c r="A1954" t="n">
        <v>457</v>
      </c>
      <c r="B1954" t="inlineStr">
        <is>
          <t>ASORSUM BALEARES S.L.</t>
        </is>
      </c>
      <c r="C1954" t="inlineStr">
        <is>
          <t>Juan Carlos</t>
        </is>
      </c>
      <c r="D1954" t="inlineStr">
        <is>
          <t>ASORSUM BALEARES S.L.</t>
        </is>
      </c>
      <c r="E1954" t="inlineStr">
        <is>
          <t>B57979049</t>
        </is>
      </c>
      <c r="F1954" t="inlineStr">
        <is>
          <t>CALLE DEL D’ESTRE,47B</t>
        </is>
      </c>
      <c r="G1954" t="n">
        <v>7120</v>
      </c>
      <c r="H1954" t="inlineStr">
        <is>
          <t>Palma De Mallorca</t>
        </is>
      </c>
      <c r="I1954" t="n">
        <v>1</v>
      </c>
      <c r="J1954" t="n">
        <v>0</v>
      </c>
      <c r="K1954" t="inlineStr">
        <is>
          <t>juancarlos@mundhoreca.com</t>
        </is>
      </c>
      <c r="L1954" t="n">
        <v>639636753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  <c r="S1954" t="inlineStr">
        <is>
          <t>10 quitamanchas+</t>
        </is>
      </c>
      <c r="T1954" t="n">
        <v>0</v>
      </c>
      <c r="U1954" t="inlineStr">
        <is>
          <t>29/11/2022</t>
        </is>
      </c>
      <c r="V1954" t="n">
        <v>0</v>
      </c>
      <c r="W1954" t="inlineStr">
        <is>
          <t>https://docs.google.com/open?id=1lkRRcPXdIV7Gl0PmTXupapccvDSDitAq2vSDhs81d78</t>
        </is>
      </c>
      <c r="X1954" t="inlineStr">
        <is>
          <t>0,00</t>
        </is>
      </c>
      <c r="Y1954" t="n">
        <v>108</v>
      </c>
      <c r="Z1954" t="n">
        <v>0</v>
      </c>
      <c r="AA1954" t="n">
        <v>0</v>
      </c>
      <c r="AB1954" t="inlineStr">
        <is>
          <t>108,00</t>
        </is>
      </c>
      <c r="AC1954" t="inlineStr">
        <is>
          <t>22,68</t>
        </is>
      </c>
      <c r="AD1954" t="inlineStr">
        <is>
          <t>0,00</t>
        </is>
      </c>
      <c r="AE1954" t="inlineStr">
        <is>
          <t>130,68</t>
        </is>
      </c>
      <c r="AF1954" t="n">
        <v>0</v>
      </c>
      <c r="AG1954" t="n">
        <v>20</v>
      </c>
      <c r="AH1954" t="inlineStr">
        <is>
          <t>#¿NOMBRE?</t>
        </is>
      </c>
      <c r="AI1954" t="inlineStr">
        <is>
          <t>5,4</t>
        </is>
      </c>
      <c r="AJ1954" t="inlineStr">
        <is>
          <t>Trasnfer</t>
        </is>
      </c>
      <c r="AK1954" t="inlineStr">
        <is>
          <t>4,5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</row>
    <row r="1958">
      <c r="A1958" t="n">
        <v>458</v>
      </c>
      <c r="B1958" t="inlineStr">
        <is>
          <t>Restore Shop</t>
        </is>
      </c>
      <c r="C1958" t="inlineStr">
        <is>
          <t>Mimi</t>
        </is>
      </c>
      <c r="D1958" t="inlineStr">
        <is>
          <t>Shimu Project S.L.</t>
        </is>
      </c>
      <c r="E1958" t="inlineStr">
        <is>
          <t>B98747298</t>
        </is>
      </c>
      <c r="F1958" t="inlineStr">
        <is>
          <t>C/Vallehermoso 41</t>
        </is>
      </c>
      <c r="G1958" t="n">
        <v>28015</v>
      </c>
      <c r="H1958" t="inlineStr">
        <is>
          <t>Madrid</t>
        </is>
      </c>
      <c r="I1958" t="n">
        <v>0</v>
      </c>
      <c r="J1958" t="inlineStr">
        <is>
          <t>C/San Bernardo 95, 7º Izq.</t>
        </is>
      </c>
      <c r="K1958" t="inlineStr">
        <is>
          <t>hola@restore7.online</t>
        </is>
      </c>
      <c r="L1958">
        <f>+34669649729</f>
        <v/>
      </c>
      <c r="M1958" t="n">
        <v>0</v>
      </c>
      <c r="N1958" t="n">
        <v>0</v>
      </c>
      <c r="O1958" t="n">
        <v>20</v>
      </c>
      <c r="P1958" t="n">
        <v>0</v>
      </c>
      <c r="Q1958" t="n">
        <v>0</v>
      </c>
      <c r="R1958" t="n">
        <v>0</v>
      </c>
      <c r="S1958" t="inlineStr">
        <is>
          <t>SectorEco</t>
        </is>
      </c>
      <c r="T1958" t="b">
        <v>1</v>
      </c>
      <c r="U1958" t="inlineStr">
        <is>
          <t>29/11/2022</t>
        </is>
      </c>
      <c r="V1958" t="inlineStr">
        <is>
          <t>i6bhbes25erx2i6bhbp5joi095jl5f77</t>
        </is>
      </c>
      <c r="W1958" t="inlineStr">
        <is>
          <t>https://docs.google.com/open?id=17szmHpPAVOPjkoBF1bH8P7S4t7OB08evlMNG1Z-2Cbc</t>
        </is>
      </c>
      <c r="X1958" t="inlineStr">
        <is>
          <t>138,20</t>
        </is>
      </c>
      <c r="Y1958" t="n">
        <v>0</v>
      </c>
      <c r="Z1958" t="n">
        <v>0</v>
      </c>
      <c r="AA1958" t="n">
        <v>0</v>
      </c>
      <c r="AB1958" t="inlineStr">
        <is>
          <t>138,20</t>
        </is>
      </c>
      <c r="AC1958" t="inlineStr">
        <is>
          <t>29,02</t>
        </is>
      </c>
      <c r="AD1958" t="inlineStr">
        <is>
          <t>0,00</t>
        </is>
      </c>
      <c r="AE1958" t="inlineStr">
        <is>
          <t>167,22</t>
        </is>
      </c>
      <c r="AF1958" t="n">
        <v>20</v>
      </c>
      <c r="AG1958" t="n">
        <v>0</v>
      </c>
      <c r="AH1958" t="inlineStr">
        <is>
          <t>#¿NOMBRE?</t>
        </is>
      </c>
      <c r="AI1958" t="inlineStr">
        <is>
          <t>6,91</t>
        </is>
      </c>
      <c r="AJ1958" t="inlineStr">
        <is>
          <t>ES8500496114052616283714</t>
        </is>
      </c>
      <c r="AK1958" t="inlineStr">
        <is>
          <t>4,5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</row>
    <row r="1962">
      <c r="A1962" t="n">
        <v>459</v>
      </c>
      <c r="B1962" t="inlineStr">
        <is>
          <t>Cocoro-intim.com</t>
        </is>
      </c>
      <c r="C1962" t="inlineStr">
        <is>
          <t>Cristina Torres Mayans</t>
        </is>
      </c>
      <c r="D1962" t="inlineStr">
        <is>
          <t>Cocorointim SL</t>
        </is>
      </c>
      <c r="E1962" t="inlineStr">
        <is>
          <t>B67225557</t>
        </is>
      </c>
      <c r="F1962" t="inlineStr">
        <is>
          <t>Carrer Zamora 45, 2n 2a</t>
        </is>
      </c>
      <c r="G1962" t="n">
        <v>8005</v>
      </c>
      <c r="H1962" t="inlineStr">
        <is>
          <t>Barcelona</t>
        </is>
      </c>
      <c r="I1962" t="n">
        <v>1</v>
      </c>
      <c r="J1962" t="n">
        <v>0</v>
      </c>
      <c r="K1962" t="inlineStr">
        <is>
          <t>cristina.torres@cocoro-intim.com</t>
        </is>
      </c>
      <c r="L1962">
        <f>+34623163517</f>
        <v/>
      </c>
      <c r="M1962" t="n">
        <v>0</v>
      </c>
      <c r="N1962" t="n">
        <v>0</v>
      </c>
      <c r="O1962" t="n">
        <v>50</v>
      </c>
      <c r="P1962" t="n">
        <v>50</v>
      </c>
      <c r="Q1962" t="n">
        <v>0</v>
      </c>
      <c r="R1962" t="n">
        <v>0</v>
      </c>
      <c r="S1962" t="n">
        <v>0</v>
      </c>
      <c r="T1962" t="b">
        <v>0</v>
      </c>
      <c r="U1962" t="inlineStr">
        <is>
          <t>29/11/2022</t>
        </is>
      </c>
      <c r="V1962" t="inlineStr">
        <is>
          <t>o3cfevzmithfwt07zfsgivco3cfep8cd</t>
        </is>
      </c>
      <c r="W1962" t="inlineStr">
        <is>
          <t>https://docs.google.com/open?id=1MwMNINwqUgxYJyU-qeQPdf_WREfKyg1cDhDbXw7o02o</t>
        </is>
      </c>
      <c r="X1962" t="inlineStr">
        <is>
          <t>325,00</t>
        </is>
      </c>
      <c r="Y1962" t="n">
        <v>0</v>
      </c>
      <c r="Z1962" t="n">
        <v>325</v>
      </c>
      <c r="AA1962" t="n">
        <v>0</v>
      </c>
      <c r="AB1962" t="inlineStr">
        <is>
          <t>650,00</t>
        </is>
      </c>
      <c r="AC1962" t="inlineStr">
        <is>
          <t>136,50</t>
        </is>
      </c>
      <c r="AD1962" t="inlineStr">
        <is>
          <t>0,00</t>
        </is>
      </c>
      <c r="AE1962" t="inlineStr">
        <is>
          <t>786,50</t>
        </is>
      </c>
      <c r="AF1962" t="n">
        <v>50</v>
      </c>
      <c r="AG1962" t="n">
        <v>0</v>
      </c>
      <c r="AH1962" t="inlineStr">
        <is>
          <t>#¿NOMBRE?</t>
        </is>
      </c>
      <c r="AI1962" t="inlineStr">
        <is>
          <t>6,5</t>
        </is>
      </c>
      <c r="AJ1962" t="inlineStr">
        <is>
          <t>Depósito 30/60 días</t>
        </is>
      </c>
      <c r="AK1962" t="inlineStr">
        <is>
          <t>4,5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</row>
    <row r="1966">
      <c r="A1966" t="n">
        <v>460</v>
      </c>
      <c r="B1966" t="inlineStr">
        <is>
          <t>TinaNatur</t>
        </is>
      </c>
      <c r="C1966" t="inlineStr">
        <is>
          <t>Tina</t>
        </is>
      </c>
      <c r="D1966" t="inlineStr">
        <is>
          <t>Tina Peñalver Valverde</t>
        </is>
      </c>
      <c r="E1966" t="inlineStr">
        <is>
          <t>34819880L</t>
        </is>
      </c>
      <c r="F1966" t="inlineStr">
        <is>
          <t>Tercera travesía del azarbe 10</t>
        </is>
      </c>
      <c r="G1966" t="n">
        <v>30564</v>
      </c>
      <c r="H1966" t="inlineStr">
        <is>
          <t>Lorquí</t>
        </is>
      </c>
      <c r="I1966" t="n">
        <v>1</v>
      </c>
      <c r="J1966" t="n">
        <v>0</v>
      </c>
      <c r="K1966" t="inlineStr">
        <is>
          <t>tinanatur.tkunde@gmail.com</t>
        </is>
      </c>
      <c r="L1966">
        <f>+34670791244</f>
        <v/>
      </c>
      <c r="M1966" t="n">
        <v>1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b">
        <v>0</v>
      </c>
      <c r="U1966" t="inlineStr">
        <is>
          <t>30/11/2022</t>
        </is>
      </c>
      <c r="V1966" t="inlineStr">
        <is>
          <t>2rwgwh41mhgi68239ylpzcaziundvj1u</t>
        </is>
      </c>
      <c r="W1966" t="inlineStr">
        <is>
          <t>https://docs.google.com/open?id=1Y_uKDPaPIkJknq2SHunjEL3qRh7Kt0DDZBfYGTLO8AU</t>
        </is>
      </c>
      <c r="X1966" t="inlineStr">
        <is>
          <t>0,00</t>
        </is>
      </c>
      <c r="Y1966" t="n">
        <v>325</v>
      </c>
      <c r="Z1966" t="n">
        <v>0</v>
      </c>
      <c r="AA1966" t="n">
        <v>0</v>
      </c>
      <c r="AB1966" t="inlineStr">
        <is>
          <t>325,00</t>
        </is>
      </c>
      <c r="AC1966" t="inlineStr">
        <is>
          <t>68,25</t>
        </is>
      </c>
      <c r="AD1966" t="inlineStr">
        <is>
          <t>16,90</t>
        </is>
      </c>
      <c r="AE1966" t="inlineStr">
        <is>
          <t>410,15</t>
        </is>
      </c>
      <c r="AF1966" t="n">
        <v>0</v>
      </c>
      <c r="AG1966" t="n">
        <v>50</v>
      </c>
      <c r="AH1966" t="inlineStr">
        <is>
          <t>#¿NOMBRE?</t>
        </is>
      </c>
      <c r="AI1966" t="inlineStr">
        <is>
          <t>6,5</t>
        </is>
      </c>
      <c r="AJ1966" t="inlineStr">
        <is>
          <t>Trasnfer</t>
        </is>
      </c>
      <c r="AK1966" t="inlineStr">
        <is>
          <t>4,5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</row>
    <row r="1970">
      <c r="A1970" t="n">
        <v>461</v>
      </c>
      <c r="B1970" t="inlineStr">
        <is>
          <t>Shopclient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inlineStr">
        <is>
          <t>0,00</t>
        </is>
      </c>
      <c r="Y1970" t="n">
        <v>0</v>
      </c>
      <c r="Z1970" t="n">
        <v>0</v>
      </c>
      <c r="AA1970" t="n">
        <v>0</v>
      </c>
      <c r="AB1970" t="inlineStr">
        <is>
          <t>0,00</t>
        </is>
      </c>
      <c r="AC1970" t="inlineStr">
        <is>
          <t>0,00</t>
        </is>
      </c>
      <c r="AD1970" t="inlineStr">
        <is>
          <t>0,00</t>
        </is>
      </c>
      <c r="AE1970" t="inlineStr">
        <is>
          <t>0,00</t>
        </is>
      </c>
      <c r="AF1970" t="n">
        <v>0</v>
      </c>
      <c r="AG1970" t="n">
        <v>0</v>
      </c>
      <c r="AH1970" t="inlineStr">
        <is>
          <t>#¿NOMBRE?</t>
        </is>
      </c>
      <c r="AI1970" t="inlineStr">
        <is>
          <t>6,5</t>
        </is>
      </c>
      <c r="AJ1970" t="n">
        <v>0</v>
      </c>
      <c r="AK1970" t="inlineStr">
        <is>
          <t>4,5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t="n">
        <v>462</v>
      </c>
      <c r="B1974" t="inlineStr">
        <is>
          <t>Biocorpus Aloe &amp; Gluten free</t>
        </is>
      </c>
      <c r="C1974" t="inlineStr">
        <is>
          <t>Maria Antonia Carsi Cerda</t>
        </is>
      </c>
      <c r="D1974" t="inlineStr">
        <is>
          <t>Maria Antonia Carsi Cerda</t>
        </is>
      </c>
      <c r="E1974" t="inlineStr">
        <is>
          <t>78215310S</t>
        </is>
      </c>
      <c r="F1974" t="inlineStr">
        <is>
          <t>c/ Jonquet, 54 bajos</t>
        </is>
      </c>
      <c r="G1974" t="n">
        <v>7460</v>
      </c>
      <c r="H1974" t="inlineStr">
        <is>
          <t>Pollença</t>
        </is>
      </c>
      <c r="I1974" t="n">
        <v>1</v>
      </c>
      <c r="J1974" t="n">
        <v>0</v>
      </c>
      <c r="K1974" t="inlineStr">
        <is>
          <t>info@biocorpus.es</t>
        </is>
      </c>
      <c r="L1974">
        <f>+34650548977</f>
        <v/>
      </c>
      <c r="M1974" t="n">
        <v>1</v>
      </c>
      <c r="N1974" t="n">
        <v>12</v>
      </c>
      <c r="O1974" t="n">
        <v>0</v>
      </c>
      <c r="P1974" t="n">
        <v>5</v>
      </c>
      <c r="Q1974" t="n">
        <v>0</v>
      </c>
      <c r="R1974" t="n">
        <v>0</v>
      </c>
      <c r="S1974" t="inlineStr">
        <is>
          <t>12 quitamanchas</t>
        </is>
      </c>
      <c r="T1974" t="b">
        <v>0</v>
      </c>
      <c r="U1974" t="inlineStr">
        <is>
          <t>30/11/2022</t>
        </is>
      </c>
      <c r="V1974" t="inlineStr">
        <is>
          <t>qxwmv2z9qmtfvmqxwcrdd7csa0trkdjh</t>
        </is>
      </c>
      <c r="W1974" t="inlineStr">
        <is>
          <t>https://docs.google.com/open?id=1gUVtzYrYFIJ440uReE_S5B6Vr7ciFRqLWJdhxnAv-Eg</t>
        </is>
      </c>
      <c r="X1974" t="inlineStr">
        <is>
          <t>0,00</t>
        </is>
      </c>
      <c r="Y1974" t="n">
        <v>78</v>
      </c>
      <c r="Z1974" t="inlineStr">
        <is>
          <t>32,5</t>
        </is>
      </c>
      <c r="AA1974" t="n">
        <v>0</v>
      </c>
      <c r="AB1974" t="inlineStr">
        <is>
          <t>110,50</t>
        </is>
      </c>
      <c r="AC1974" t="inlineStr">
        <is>
          <t>23,21</t>
        </is>
      </c>
      <c r="AD1974" t="inlineStr">
        <is>
          <t>5,75</t>
        </is>
      </c>
      <c r="AE1974" t="inlineStr">
        <is>
          <t>139,45</t>
        </is>
      </c>
      <c r="AF1974" t="n">
        <v>0</v>
      </c>
      <c r="AG1974" t="n">
        <v>12</v>
      </c>
      <c r="AH1974" t="inlineStr">
        <is>
          <t>#¿NOMBRE?</t>
        </is>
      </c>
      <c r="AI1974" t="inlineStr">
        <is>
          <t>6,5</t>
        </is>
      </c>
      <c r="AJ1974" t="inlineStr">
        <is>
          <t>Transfer</t>
        </is>
      </c>
      <c r="AK1974" t="inlineStr">
        <is>
          <t>4,5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</row>
    <row r="1978">
      <c r="A1978" t="n">
        <v>463</v>
      </c>
      <c r="B1978" t="inlineStr">
        <is>
          <t>Shopclient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inlineStr">
        <is>
          <t>0,00</t>
        </is>
      </c>
      <c r="Y1978" t="n">
        <v>0</v>
      </c>
      <c r="Z1978" t="n">
        <v>0</v>
      </c>
      <c r="AA1978" t="n">
        <v>0</v>
      </c>
      <c r="AB1978" t="inlineStr">
        <is>
          <t>0,00</t>
        </is>
      </c>
      <c r="AC1978" t="inlineStr">
        <is>
          <t>0,00</t>
        </is>
      </c>
      <c r="AD1978" t="inlineStr">
        <is>
          <t>0,00</t>
        </is>
      </c>
      <c r="AE1978" t="inlineStr">
        <is>
          <t>0,00</t>
        </is>
      </c>
      <c r="AF1978" t="n">
        <v>0</v>
      </c>
      <c r="AG1978" t="n">
        <v>0</v>
      </c>
      <c r="AH1978" t="inlineStr">
        <is>
          <t>#¿NOMBRE?</t>
        </is>
      </c>
      <c r="AI1978" t="inlineStr">
        <is>
          <t>6,5</t>
        </is>
      </c>
      <c r="AJ1978" t="n">
        <v>0</v>
      </c>
      <c r="AK1978" t="inlineStr">
        <is>
          <t>4,5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</row>
    <row r="1982">
      <c r="A1982" t="n">
        <v>464</v>
      </c>
      <c r="B1982" t="inlineStr">
        <is>
          <t>Spin Food</t>
        </is>
      </c>
      <c r="C1982" t="inlineStr">
        <is>
          <t>Jordá</t>
        </is>
      </c>
      <c r="D1982" t="inlineStr">
        <is>
          <t>PAÑO FRUITS SL.</t>
        </is>
      </c>
      <c r="E1982" t="inlineStr">
        <is>
          <t>B43465533</t>
        </is>
      </c>
      <c r="F1982" t="inlineStr">
        <is>
          <t>av. De montblanc, 28</t>
        </is>
      </c>
      <c r="G1982" t="n">
        <v>43460</v>
      </c>
      <c r="H1982" t="inlineStr">
        <is>
          <t>Alcove. Tarragona</t>
        </is>
      </c>
      <c r="I1982" t="n">
        <v>1</v>
      </c>
      <c r="J1982" t="n">
        <v>0</v>
      </c>
      <c r="K1982" t="inlineStr">
        <is>
          <t>jorda@spinfood.es</t>
        </is>
      </c>
      <c r="L1982">
        <f>+34640106471</f>
        <v/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inlineStr">
        <is>
          <t>Implementación (20+1)</t>
        </is>
      </c>
      <c r="S1982" t="inlineStr">
        <is>
          <t>SectorEco</t>
        </is>
      </c>
      <c r="T1982" t="b">
        <v>1</v>
      </c>
      <c r="U1982" t="inlineStr">
        <is>
          <t>30/11/2022</t>
        </is>
      </c>
      <c r="V1982" t="inlineStr">
        <is>
          <t>y3qb7ok9rjyiyyrnqxq1y3qb7ok1omp5</t>
        </is>
      </c>
      <c r="W1982" t="inlineStr">
        <is>
          <t>https://docs.google.com/open?id=1ZxVt157zsvVTzgRAMOQOWyT5eR-Ocdd8oBDg9z8zI5k</t>
        </is>
      </c>
      <c r="X1982" t="inlineStr">
        <is>
          <t>0,00</t>
        </is>
      </c>
      <c r="Y1982" t="inlineStr">
        <is>
          <t>138,2</t>
        </is>
      </c>
      <c r="Z1982" t="n">
        <v>0</v>
      </c>
      <c r="AA1982" t="n">
        <v>0</v>
      </c>
      <c r="AB1982" t="inlineStr">
        <is>
          <t>138,20</t>
        </is>
      </c>
      <c r="AC1982" t="inlineStr">
        <is>
          <t>29,02</t>
        </is>
      </c>
      <c r="AD1982" t="inlineStr">
        <is>
          <t>0,00</t>
        </is>
      </c>
      <c r="AE1982" t="inlineStr">
        <is>
          <t>167,22</t>
        </is>
      </c>
      <c r="AF1982" t="n">
        <v>0</v>
      </c>
      <c r="AG1982" t="n">
        <v>20</v>
      </c>
      <c r="AH1982" t="inlineStr">
        <is>
          <t>#¿NOMBRE?</t>
        </is>
      </c>
      <c r="AI1982" t="inlineStr">
        <is>
          <t>6,91</t>
        </is>
      </c>
      <c r="AJ1982" t="inlineStr">
        <is>
          <t>transferencia</t>
        </is>
      </c>
      <c r="AK1982" t="inlineStr">
        <is>
          <t>4,5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</row>
    <row r="1986">
      <c r="A1986" t="n">
        <v>465</v>
      </c>
      <c r="B1986" t="inlineStr">
        <is>
          <t>Shopclient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inlineStr">
        <is>
          <t>0,00</t>
        </is>
      </c>
      <c r="Y1986" t="n">
        <v>0</v>
      </c>
      <c r="Z1986" t="n">
        <v>0</v>
      </c>
      <c r="AA1986" t="n">
        <v>0</v>
      </c>
      <c r="AB1986" t="inlineStr">
        <is>
          <t>0,00</t>
        </is>
      </c>
      <c r="AC1986" t="inlineStr">
        <is>
          <t>0,00</t>
        </is>
      </c>
      <c r="AD1986" t="inlineStr">
        <is>
          <t>0,00</t>
        </is>
      </c>
      <c r="AE1986" t="inlineStr">
        <is>
          <t>0,00</t>
        </is>
      </c>
      <c r="AF1986" t="n">
        <v>0</v>
      </c>
      <c r="AG1986" t="n">
        <v>0</v>
      </c>
      <c r="AH1986" t="inlineStr">
        <is>
          <t>#¿NOMBRE?</t>
        </is>
      </c>
      <c r="AI1986" t="inlineStr">
        <is>
          <t>6,5</t>
        </is>
      </c>
      <c r="AJ1986" t="n">
        <v>0</v>
      </c>
      <c r="AK1986" t="inlineStr">
        <is>
          <t>4,5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</row>
    <row r="1990">
      <c r="A1990" t="n">
        <v>466</v>
      </c>
      <c r="B1990" t="inlineStr">
        <is>
          <t>Herbolario Navarro</t>
        </is>
      </c>
      <c r="C1990" t="inlineStr">
        <is>
          <t>Encargada de compras: Sonia</t>
        </is>
      </c>
      <c r="D1990" t="inlineStr">
        <is>
          <t>PEPE NAVARRO, SL</t>
        </is>
      </c>
      <c r="E1990" t="inlineStr">
        <is>
          <t>B-46432852</t>
        </is>
      </c>
      <c r="F1990" t="inlineStr">
        <is>
          <t>C/Partida de la Dama, 25</t>
        </is>
      </c>
      <c r="G1990" t="n">
        <v>46470</v>
      </c>
      <c r="H1990" t="inlineStr">
        <is>
          <t>Massanassa</t>
        </is>
      </c>
      <c r="I1990" t="n">
        <v>0</v>
      </c>
      <c r="J1990" t="inlineStr">
        <is>
          <t>ARZOBISPO MAYORAL, 20    46002 VALENCIA.</t>
        </is>
      </c>
      <c r="K1990" t="inlineStr">
        <is>
          <t>facturacion.logistica@herbolarionavarro.es</t>
        </is>
      </c>
      <c r="L1990" t="n">
        <v>34664644917</v>
      </c>
      <c r="M1990" t="n">
        <v>0</v>
      </c>
      <c r="N1990" t="n">
        <v>55</v>
      </c>
      <c r="O1990" t="n">
        <v>48</v>
      </c>
      <c r="P1990" t="n">
        <v>0</v>
      </c>
      <c r="Q1990" t="n">
        <v>0</v>
      </c>
      <c r="R1990" t="inlineStr">
        <is>
          <t>Ninguna</t>
        </is>
      </c>
      <c r="S1990" t="inlineStr">
        <is>
          <t>SectorEco</t>
        </is>
      </c>
      <c r="T1990" t="n">
        <v>1</v>
      </c>
      <c r="U1990" s="1" t="n">
        <v>44573</v>
      </c>
      <c r="V1990" t="n">
        <v>44714</v>
      </c>
      <c r="W1990" t="inlineStr">
        <is>
          <t>https://docs.google.com/open?id=1TrU8QFVjpMUhYQQADIzfXOkgDSbmQy10vTYn-pdLo0I</t>
        </is>
      </c>
      <c r="X1990" t="inlineStr">
        <is>
          <t>260,64</t>
        </is>
      </c>
      <c r="Y1990" t="inlineStr">
        <is>
          <t>298,65</t>
        </is>
      </c>
      <c r="Z1990" t="n">
        <v>0</v>
      </c>
      <c r="AA1990" t="n">
        <v>0</v>
      </c>
      <c r="AB1990" t="inlineStr">
        <is>
          <t>559,29</t>
        </is>
      </c>
      <c r="AC1990" t="inlineStr">
        <is>
          <t>117,45</t>
        </is>
      </c>
      <c r="AD1990" t="inlineStr">
        <is>
          <t>0,00</t>
        </is>
      </c>
      <c r="AE1990" t="inlineStr">
        <is>
          <t>676,74</t>
        </is>
      </c>
      <c r="AF1990" t="n">
        <v>48</v>
      </c>
      <c r="AG1990" t="n">
        <v>55</v>
      </c>
      <c r="AH1990" t="inlineStr">
        <is>
          <t>#¿NOMBRE?</t>
        </is>
      </c>
      <c r="AI1990" t="inlineStr">
        <is>
          <t>5,43</t>
        </is>
      </c>
      <c r="AJ1990" t="inlineStr">
        <is>
          <t>Transfer 60 dias</t>
        </is>
      </c>
      <c r="AK1990" t="inlineStr">
        <is>
          <t>4,5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</row>
    <row r="1994">
      <c r="A1994" t="n">
        <v>467</v>
      </c>
      <c r="B1994" t="inlineStr">
        <is>
          <t>Shopclient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inlineStr">
        <is>
          <t>0,00</t>
        </is>
      </c>
      <c r="Y1994" t="n">
        <v>0</v>
      </c>
      <c r="Z1994" t="n">
        <v>0</v>
      </c>
      <c r="AA1994" t="n">
        <v>0</v>
      </c>
      <c r="AB1994" t="inlineStr">
        <is>
          <t>0,00</t>
        </is>
      </c>
      <c r="AC1994" t="inlineStr">
        <is>
          <t>0,00</t>
        </is>
      </c>
      <c r="AD1994" t="inlineStr">
        <is>
          <t>0,00</t>
        </is>
      </c>
      <c r="AE1994" t="inlineStr">
        <is>
          <t>0,00</t>
        </is>
      </c>
      <c r="AF1994" t="n">
        <v>0</v>
      </c>
      <c r="AG1994" t="n">
        <v>0</v>
      </c>
      <c r="AH1994" t="n">
        <v>0</v>
      </c>
      <c r="AI1994" t="inlineStr">
        <is>
          <t>6,5</t>
        </is>
      </c>
      <c r="AJ1994" t="n">
        <v>0</v>
      </c>
      <c r="AK1994" t="inlineStr">
        <is>
          <t>4,5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</row>
    <row r="1998">
      <c r="A1998" t="n">
        <v>468</v>
      </c>
      <c r="B1998" t="inlineStr">
        <is>
          <t>Shopclient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inlineStr">
        <is>
          <t>0,00</t>
        </is>
      </c>
      <c r="Y1998" t="n">
        <v>0</v>
      </c>
      <c r="Z1998" t="n">
        <v>0</v>
      </c>
      <c r="AA1998" t="n">
        <v>0</v>
      </c>
      <c r="AB1998" t="inlineStr">
        <is>
          <t>0,00</t>
        </is>
      </c>
      <c r="AC1998" t="inlineStr">
        <is>
          <t>0,00</t>
        </is>
      </c>
      <c r="AD1998" t="inlineStr">
        <is>
          <t>0,00</t>
        </is>
      </c>
      <c r="AE1998" t="inlineStr">
        <is>
          <t>0,00</t>
        </is>
      </c>
      <c r="AF1998" t="n">
        <v>0</v>
      </c>
      <c r="AG1998" t="n">
        <v>0</v>
      </c>
      <c r="AH1998" t="inlineStr">
        <is>
          <t>#¿NOMBRE?</t>
        </is>
      </c>
      <c r="AI1998" t="inlineStr">
        <is>
          <t>6,5</t>
        </is>
      </c>
      <c r="AJ1998" t="n">
        <v>0</v>
      </c>
      <c r="AK1998" t="inlineStr">
        <is>
          <t>4,5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</row>
    <row r="2002">
      <c r="A2002" t="n">
        <v>469</v>
      </c>
      <c r="B2002" t="inlineStr">
        <is>
          <t>Shopclient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inlineStr">
        <is>
          <t>0,00</t>
        </is>
      </c>
      <c r="Y2002" t="n">
        <v>0</v>
      </c>
      <c r="Z2002" t="n">
        <v>0</v>
      </c>
      <c r="AA2002" t="n">
        <v>0</v>
      </c>
      <c r="AB2002" t="inlineStr">
        <is>
          <t>0,00</t>
        </is>
      </c>
      <c r="AC2002" t="inlineStr">
        <is>
          <t>0,00</t>
        </is>
      </c>
      <c r="AD2002" t="inlineStr">
        <is>
          <t>0,00</t>
        </is>
      </c>
      <c r="AE2002" t="inlineStr">
        <is>
          <t>0,00</t>
        </is>
      </c>
      <c r="AF2002" t="n">
        <v>0</v>
      </c>
      <c r="AG2002" t="n">
        <v>0</v>
      </c>
      <c r="AH2002" t="inlineStr">
        <is>
          <t>#¿NOMBRE?</t>
        </is>
      </c>
      <c r="AI2002" t="inlineStr">
        <is>
          <t>6,5</t>
        </is>
      </c>
      <c r="AJ2002" t="n">
        <v>0</v>
      </c>
      <c r="AK2002" t="inlineStr">
        <is>
          <t>4,5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</row>
    <row r="2006">
      <c r="A2006" t="n">
        <v>470</v>
      </c>
      <c r="B2006" t="inlineStr">
        <is>
          <t>Shopclient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inlineStr">
        <is>
          <t>0,00</t>
        </is>
      </c>
      <c r="Y2006" t="n">
        <v>0</v>
      </c>
      <c r="Z2006" t="n">
        <v>0</v>
      </c>
      <c r="AA2006" t="n">
        <v>0</v>
      </c>
      <c r="AB2006" t="inlineStr">
        <is>
          <t>0,00</t>
        </is>
      </c>
      <c r="AC2006" t="inlineStr">
        <is>
          <t>0,00</t>
        </is>
      </c>
      <c r="AD2006" t="inlineStr">
        <is>
          <t>0,00</t>
        </is>
      </c>
      <c r="AE2006" t="inlineStr">
        <is>
          <t>0,00</t>
        </is>
      </c>
      <c r="AF2006" t="n">
        <v>0</v>
      </c>
      <c r="AG2006" t="n">
        <v>0</v>
      </c>
      <c r="AH2006" t="inlineStr">
        <is>
          <t>#¿NOMBRE?</t>
        </is>
      </c>
      <c r="AI2006" t="inlineStr">
        <is>
          <t>6,5</t>
        </is>
      </c>
      <c r="AJ2006" t="n">
        <v>0</v>
      </c>
      <c r="AK2006" t="inlineStr">
        <is>
          <t>4,5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</row>
    <row r="2010">
      <c r="A2010" t="n">
        <v>471</v>
      </c>
      <c r="B2010" t="inlineStr">
        <is>
          <t>Eurosegur</t>
        </is>
      </c>
      <c r="C2010" t="inlineStr">
        <is>
          <t>Francesc</t>
        </is>
      </c>
      <c r="D2010" t="inlineStr">
        <is>
          <t>Delfon Food´s, sl</t>
        </is>
      </c>
      <c r="E2010" t="inlineStr">
        <is>
          <t>B 42837492</t>
        </is>
      </c>
      <c r="F2010" t="inlineStr">
        <is>
          <t>c/. Fortuny, 21 4º1ª</t>
        </is>
      </c>
      <c r="G2010" t="n">
        <v>43001</v>
      </c>
      <c r="H2010" t="inlineStr">
        <is>
          <t>Tarragona</t>
        </is>
      </c>
      <c r="I2010" t="n">
        <v>1</v>
      </c>
      <c r="J2010" t="n">
        <v>0</v>
      </c>
      <c r="K2010" t="inlineStr">
        <is>
          <t>eurosegur@hotmail.com</t>
        </is>
      </c>
      <c r="L2010" t="n">
        <v>34630378052</v>
      </c>
      <c r="M2010" t="n">
        <v>0</v>
      </c>
      <c r="N2010" t="n">
        <v>7</v>
      </c>
      <c r="O2010" t="n">
        <v>7</v>
      </c>
      <c r="P2010" t="n">
        <v>6</v>
      </c>
      <c r="Q2010" t="n">
        <v>0</v>
      </c>
      <c r="R2010" t="n">
        <v>0</v>
      </c>
      <c r="S2010" t="n">
        <v>0</v>
      </c>
      <c r="T2010" t="b">
        <v>0</v>
      </c>
      <c r="U2010" s="1" t="n">
        <v>44754</v>
      </c>
      <c r="V2010" t="inlineStr">
        <is>
          <t>rlqfr4nenqchxzrlqfesw7aewo9hfvbe</t>
        </is>
      </c>
      <c r="W2010" t="inlineStr">
        <is>
          <t>https://docs.google.com/open?id=1hPl63P6KyuQHQu_2jBG7xJw1xryNCNg6RgEdTpFcWEw</t>
        </is>
      </c>
      <c r="X2010" t="inlineStr">
        <is>
          <t>45,50</t>
        </is>
      </c>
      <c r="Y2010" t="inlineStr">
        <is>
          <t>45,5</t>
        </is>
      </c>
      <c r="Z2010" t="n">
        <v>39</v>
      </c>
      <c r="AA2010" t="n">
        <v>0</v>
      </c>
      <c r="AB2010" t="inlineStr">
        <is>
          <t>130,00</t>
        </is>
      </c>
      <c r="AC2010" t="inlineStr">
        <is>
          <t>27,30</t>
        </is>
      </c>
      <c r="AD2010" t="inlineStr">
        <is>
          <t>0,00</t>
        </is>
      </c>
      <c r="AE2010" t="inlineStr">
        <is>
          <t>157,30</t>
        </is>
      </c>
      <c r="AF2010" t="n">
        <v>7</v>
      </c>
      <c r="AG2010" t="n">
        <v>7</v>
      </c>
      <c r="AH2010" t="inlineStr">
        <is>
          <t>#¿NOMBRE?</t>
        </is>
      </c>
      <c r="AI2010" t="inlineStr">
        <is>
          <t>6,5</t>
        </is>
      </c>
      <c r="AJ2010" t="inlineStr">
        <is>
          <t>Transfer</t>
        </is>
      </c>
      <c r="AK2010" t="inlineStr">
        <is>
          <t>4,5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</row>
    <row r="2014">
      <c r="A2014" t="n">
        <v>472</v>
      </c>
      <c r="B2014" t="inlineStr">
        <is>
          <t>FacturaMuestra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inlineStr">
        <is>
          <t>0,00</t>
        </is>
      </c>
      <c r="Y2014" t="n">
        <v>0</v>
      </c>
      <c r="Z2014" t="n">
        <v>0</v>
      </c>
      <c r="AA2014" t="n">
        <v>0</v>
      </c>
      <c r="AB2014" t="inlineStr">
        <is>
          <t>0,00</t>
        </is>
      </c>
      <c r="AC2014" t="inlineStr">
        <is>
          <t>0,00</t>
        </is>
      </c>
      <c r="AD2014" t="inlineStr">
        <is>
          <t>0,00</t>
        </is>
      </c>
      <c r="AE2014" t="inlineStr">
        <is>
          <t>0,00</t>
        </is>
      </c>
      <c r="AF2014" t="n">
        <v>0</v>
      </c>
      <c r="AG2014" t="n">
        <v>0</v>
      </c>
      <c r="AH2014" t="inlineStr">
        <is>
          <t>#¿NOMBRE?</t>
        </is>
      </c>
      <c r="AI2014" t="inlineStr">
        <is>
          <t>6,5</t>
        </is>
      </c>
      <c r="AJ2014" t="n">
        <v>0</v>
      </c>
      <c r="AK2014" t="inlineStr">
        <is>
          <t>4,5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</row>
    <row r="2018">
      <c r="A2018" t="n">
        <v>473</v>
      </c>
      <c r="B2018" t="inlineStr">
        <is>
          <t>Shopclient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inlineStr">
        <is>
          <t>0,00</t>
        </is>
      </c>
      <c r="Y2018" t="n">
        <v>0</v>
      </c>
      <c r="Z2018" t="n">
        <v>0</v>
      </c>
      <c r="AA2018" t="n">
        <v>0</v>
      </c>
      <c r="AB2018" t="inlineStr">
        <is>
          <t>0,00</t>
        </is>
      </c>
      <c r="AC2018" t="inlineStr">
        <is>
          <t>0,00</t>
        </is>
      </c>
      <c r="AD2018" t="inlineStr">
        <is>
          <t>0,00</t>
        </is>
      </c>
      <c r="AE2018" t="inlineStr">
        <is>
          <t>0,00</t>
        </is>
      </c>
      <c r="AF2018" t="n">
        <v>0</v>
      </c>
      <c r="AG2018" t="n">
        <v>0</v>
      </c>
      <c r="AH2018" t="inlineStr">
        <is>
          <t>#¿NOMBRE?</t>
        </is>
      </c>
      <c r="AI2018" t="inlineStr">
        <is>
          <t>6,5</t>
        </is>
      </c>
      <c r="AJ2018" t="n">
        <v>0</v>
      </c>
      <c r="AK2018" t="inlineStr">
        <is>
          <t>4,5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</row>
    <row r="2022">
      <c r="A2022" t="n">
        <v>474</v>
      </c>
      <c r="B2022" t="inlineStr">
        <is>
          <t>La Vereda</t>
        </is>
      </c>
      <c r="C2022" t="inlineStr">
        <is>
          <t>Lara Cejas de la Rosa</t>
        </is>
      </c>
      <c r="D2022" t="inlineStr">
        <is>
          <t>Núñez Cejas S.C.</t>
        </is>
      </c>
      <c r="E2022" t="inlineStr">
        <is>
          <t>J09772831</t>
        </is>
      </c>
      <c r="F2022" t="inlineStr">
        <is>
          <t>C/ San Clemente, 23</t>
        </is>
      </c>
      <c r="G2022" t="n">
        <v>38003</v>
      </c>
      <c r="H2022" t="inlineStr">
        <is>
          <t>Santa Cruz de Tenerife</t>
        </is>
      </c>
      <c r="I2022" t="n">
        <v>0</v>
      </c>
      <c r="J2022" t="inlineStr">
        <is>
          <t>C/Rubens Marichal López 67A, vvda 45 - 38004, Santa Cruz de Tenerife</t>
        </is>
      </c>
      <c r="K2022" t="inlineStr">
        <is>
          <t>info@laveredatenerife.com</t>
        </is>
      </c>
      <c r="L2022">
        <f>+34620140203</f>
        <v/>
      </c>
      <c r="M2022" t="n">
        <v>0</v>
      </c>
      <c r="N2022" t="n">
        <v>9</v>
      </c>
      <c r="O2022" t="n">
        <v>2</v>
      </c>
      <c r="P2022" t="n">
        <v>8</v>
      </c>
      <c r="Q2022" t="n">
        <v>6</v>
      </c>
      <c r="R2022" t="n">
        <v>0</v>
      </c>
      <c r="S2022" t="n">
        <v>0</v>
      </c>
      <c r="T2022" t="b">
        <v>0</v>
      </c>
      <c r="U2022" s="1" t="n">
        <v>44816</v>
      </c>
      <c r="V2022" t="inlineStr">
        <is>
          <t>vah3r6uom1dp38hiuurevah3r6vw1f3q</t>
        </is>
      </c>
      <c r="W2022" t="inlineStr">
        <is>
          <t>https://docs.google.com/open?id=1YjKYDj0urhMQwo8p1ZWR81VnK_tcER3y-45gnH8cQkI</t>
        </is>
      </c>
      <c r="X2022" t="inlineStr">
        <is>
          <t>13,00</t>
        </is>
      </c>
      <c r="Y2022" t="inlineStr">
        <is>
          <t>58,5</t>
        </is>
      </c>
      <c r="Z2022" t="n">
        <v>52</v>
      </c>
      <c r="AA2022" t="n">
        <v>27</v>
      </c>
      <c r="AB2022" t="inlineStr">
        <is>
          <t>150,50</t>
        </is>
      </c>
      <c r="AC2022" t="inlineStr">
        <is>
          <t>31,61</t>
        </is>
      </c>
      <c r="AD2022" t="inlineStr">
        <is>
          <t>0,00</t>
        </is>
      </c>
      <c r="AE2022" t="inlineStr">
        <is>
          <t>182,11</t>
        </is>
      </c>
      <c r="AF2022" t="n">
        <v>2</v>
      </c>
      <c r="AG2022" t="n">
        <v>9</v>
      </c>
      <c r="AH2022" t="inlineStr">
        <is>
          <t>#¿NOMBRE?</t>
        </is>
      </c>
      <c r="AI2022" t="inlineStr">
        <is>
          <t>6,5</t>
        </is>
      </c>
      <c r="AJ2022" t="inlineStr">
        <is>
          <t>Transfer</t>
        </is>
      </c>
      <c r="AK2022" t="inlineStr">
        <is>
          <t>4,5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</row>
    <row r="2026">
      <c r="A2026" t="n">
        <v>475</v>
      </c>
      <c r="B2026" t="inlineStr">
        <is>
          <t>Herbolario Navarro</t>
        </is>
      </c>
      <c r="C2026" t="inlineStr">
        <is>
          <t>Encargada de compras: Sonia</t>
        </is>
      </c>
      <c r="D2026" t="inlineStr">
        <is>
          <t>PEPE NAVARRO, SL</t>
        </is>
      </c>
      <c r="E2026" t="inlineStr">
        <is>
          <t>B-46432852</t>
        </is>
      </c>
      <c r="F2026" t="inlineStr">
        <is>
          <t>C/Partida de la Dama, 25</t>
        </is>
      </c>
      <c r="G2026" t="n">
        <v>46470</v>
      </c>
      <c r="H2026" t="inlineStr">
        <is>
          <t>Massanassa</t>
        </is>
      </c>
      <c r="I2026" t="n">
        <v>0</v>
      </c>
      <c r="J2026" t="inlineStr">
        <is>
          <t>ARZOBISPO MAYORAL, 20    46002 VALENCIA.</t>
        </is>
      </c>
      <c r="K2026" t="inlineStr">
        <is>
          <t>facturacion.logistica@herbolarionavarro.es</t>
        </is>
      </c>
      <c r="L2026" t="n">
        <v>34664644917</v>
      </c>
      <c r="M2026" t="n">
        <v>0</v>
      </c>
      <c r="N2026" t="n">
        <v>76</v>
      </c>
      <c r="O2026" t="n">
        <v>0</v>
      </c>
      <c r="P2026" t="n">
        <v>0</v>
      </c>
      <c r="Q2026" t="n">
        <v>0</v>
      </c>
      <c r="R2026" t="inlineStr">
        <is>
          <t>Ninguna</t>
        </is>
      </c>
      <c r="S2026" t="inlineStr">
        <is>
          <t>SectorEco</t>
        </is>
      </c>
      <c r="T2026" t="n">
        <v>1</v>
      </c>
      <c r="U2026" s="1" t="n">
        <v>44877</v>
      </c>
      <c r="V2026" t="n">
        <v>44714</v>
      </c>
      <c r="W2026" t="inlineStr">
        <is>
          <t>https://docs.google.com/open?id=13tRnR1winf8A-ykjpPR5mTexAiUw1oopFRRfLIS8ZWw</t>
        </is>
      </c>
      <c r="X2026" t="inlineStr">
        <is>
          <t>0,00</t>
        </is>
      </c>
      <c r="Y2026" t="inlineStr">
        <is>
          <t>412,68</t>
        </is>
      </c>
      <c r="Z2026" t="n">
        <v>0</v>
      </c>
      <c r="AA2026" t="n">
        <v>0</v>
      </c>
      <c r="AB2026" t="inlineStr">
        <is>
          <t>412,68</t>
        </is>
      </c>
      <c r="AC2026" t="inlineStr">
        <is>
          <t>86,66</t>
        </is>
      </c>
      <c r="AD2026" t="inlineStr">
        <is>
          <t>0,00</t>
        </is>
      </c>
      <c r="AE2026" t="inlineStr">
        <is>
          <t>499,34</t>
        </is>
      </c>
      <c r="AF2026" t="n">
        <v>0</v>
      </c>
      <c r="AG2026" t="n">
        <v>76</v>
      </c>
      <c r="AH2026" t="inlineStr">
        <is>
          <t>#¿NOMBRE?</t>
        </is>
      </c>
      <c r="AI2026" t="inlineStr">
        <is>
          <t>5,43</t>
        </is>
      </c>
      <c r="AJ2026" t="inlineStr">
        <is>
          <t>Transfer 60 dias</t>
        </is>
      </c>
      <c r="AK2026" t="inlineStr">
        <is>
          <t>4,5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</row>
    <row r="2030">
      <c r="A2030" t="n">
        <v>476</v>
      </c>
      <c r="B2030" t="inlineStr">
        <is>
          <t>Asubío</t>
        </is>
      </c>
      <c r="C2030" t="inlineStr">
        <is>
          <t>Purificación Caldelas Rodríguez</t>
        </is>
      </c>
      <c r="D2030" t="inlineStr">
        <is>
          <t>Purificación Caldelas Rodríguez</t>
        </is>
      </c>
      <c r="E2030" t="inlineStr">
        <is>
          <t>76718542H</t>
        </is>
      </c>
      <c r="F2030" t="inlineStr">
        <is>
          <t>Calle Maior número 31 Bajo</t>
        </is>
      </c>
      <c r="G2030" t="n">
        <v>32600</v>
      </c>
      <c r="H2030" t="inlineStr">
        <is>
          <t>Verín</t>
        </is>
      </c>
      <c r="I2030" t="n">
        <v>1</v>
      </c>
      <c r="J2030" t="n">
        <v>0</v>
      </c>
      <c r="K2030" t="inlineStr">
        <is>
          <t>asubiotenda@yahoo.es</t>
        </is>
      </c>
      <c r="L2030">
        <f>+34615343879</f>
        <v/>
      </c>
      <c r="M2030" t="n">
        <v>1</v>
      </c>
      <c r="N2030" t="n">
        <v>8</v>
      </c>
      <c r="O2030" t="n">
        <v>6</v>
      </c>
      <c r="P2030" t="n">
        <v>6</v>
      </c>
      <c r="Q2030" t="n">
        <v>0</v>
      </c>
      <c r="R2030" t="n">
        <v>0</v>
      </c>
      <c r="S2030" t="n">
        <v>0</v>
      </c>
      <c r="T2030" t="b">
        <v>0</v>
      </c>
      <c r="U2030" s="1" t="n">
        <v>44877</v>
      </c>
      <c r="V2030" t="inlineStr">
        <is>
          <t>yh7uryntcfiowcsxp5yh7uv3zb2u0c8v</t>
        </is>
      </c>
      <c r="W2030" t="inlineStr">
        <is>
          <t>https://docs.google.com/open?id=1Ab3yBV_tgCrYF0DVigh9TerMfcOIFxWBVts-kc76_xo</t>
        </is>
      </c>
      <c r="X2030" t="inlineStr">
        <is>
          <t>39,00</t>
        </is>
      </c>
      <c r="Y2030" t="n">
        <v>52</v>
      </c>
      <c r="Z2030" t="n">
        <v>39</v>
      </c>
      <c r="AA2030" t="n">
        <v>0</v>
      </c>
      <c r="AB2030" t="inlineStr">
        <is>
          <t>130,00</t>
        </is>
      </c>
      <c r="AC2030" t="inlineStr">
        <is>
          <t>27,30</t>
        </is>
      </c>
      <c r="AD2030" t="inlineStr">
        <is>
          <t>6,76</t>
        </is>
      </c>
      <c r="AE2030" t="inlineStr">
        <is>
          <t>164,06</t>
        </is>
      </c>
      <c r="AF2030" t="n">
        <v>6</v>
      </c>
      <c r="AG2030" t="n">
        <v>8</v>
      </c>
      <c r="AH2030" t="inlineStr">
        <is>
          <t>#¿NOMBRE?</t>
        </is>
      </c>
      <c r="AI2030" t="inlineStr">
        <is>
          <t>6,5</t>
        </is>
      </c>
      <c r="AJ2030" t="inlineStr">
        <is>
          <t>Transfer</t>
        </is>
      </c>
      <c r="AK2030" t="inlineStr">
        <is>
          <t>4,5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</row>
    <row r="2034">
      <c r="A2034" t="n">
        <v>477</v>
      </c>
      <c r="B2034" t="inlineStr">
        <is>
          <t>IDUN NATURE</t>
        </is>
      </c>
      <c r="C2034" t="inlineStr">
        <is>
          <t>TAMARA PRIETO</t>
        </is>
      </c>
      <c r="D2034" t="inlineStr">
        <is>
          <t>QUARK GLOBALSERVICES SL</t>
        </is>
      </c>
      <c r="E2034" t="inlineStr">
        <is>
          <t>B47633102</t>
        </is>
      </c>
      <c r="F2034" t="inlineStr">
        <is>
          <t>C/ DE LA CÁRCEL DE LA CORONA Nº 3</t>
        </is>
      </c>
      <c r="G2034" t="n">
        <v>47005</v>
      </c>
      <c r="H2034" t="inlineStr">
        <is>
          <t>Valladolid</t>
        </is>
      </c>
      <c r="I2034" t="n">
        <v>0</v>
      </c>
      <c r="J2034" t="inlineStr">
        <is>
          <t>C/ DE LA CÁRCEL DE LA CORONA Nº 3 LOCAL IDUN NATURE</t>
        </is>
      </c>
      <c r="K2034" t="inlineStr">
        <is>
          <t>TPRIETO@IDUN-NATURE.COM</t>
        </is>
      </c>
      <c r="L2034" t="n">
        <v>0</v>
      </c>
      <c r="M2034" t="n">
        <v>0</v>
      </c>
      <c r="N2034" t="n">
        <v>14</v>
      </c>
      <c r="O2034" t="n">
        <v>0</v>
      </c>
      <c r="P2034" t="n">
        <v>6</v>
      </c>
      <c r="Q2034" t="n">
        <v>0</v>
      </c>
      <c r="R2034" t="inlineStr">
        <is>
          <t>Implantación (20 +2)</t>
        </is>
      </c>
      <c r="S2034" t="inlineStr">
        <is>
          <t>Las dos de regalo: Detergente Lavanda</t>
        </is>
      </c>
      <c r="T2034" t="b">
        <v>1</v>
      </c>
      <c r="U2034" s="1" t="n">
        <v>44907</v>
      </c>
      <c r="V2034" t="inlineStr">
        <is>
          <t>v73xllcqhdpryhmbkav73z97i5dkp1an</t>
        </is>
      </c>
      <c r="W2034" t="inlineStr">
        <is>
          <t>https://docs.google.com/open?id=102uz9JSMaaV9ZYH-iAua8sk7v3cwD5xlXYBPpaOk0gQ</t>
        </is>
      </c>
      <c r="X2034" t="inlineStr">
        <is>
          <t>0,00</t>
        </is>
      </c>
      <c r="Y2034" t="inlineStr">
        <is>
          <t>96,74</t>
        </is>
      </c>
      <c r="Z2034" t="inlineStr">
        <is>
          <t>41,46</t>
        </is>
      </c>
      <c r="AA2034" t="n">
        <v>0</v>
      </c>
      <c r="AB2034" t="inlineStr">
        <is>
          <t>138,20</t>
        </is>
      </c>
      <c r="AC2034" t="inlineStr">
        <is>
          <t>29,02</t>
        </is>
      </c>
      <c r="AD2034" t="inlineStr">
        <is>
          <t>0,00</t>
        </is>
      </c>
      <c r="AE2034" t="inlineStr">
        <is>
          <t>167,22</t>
        </is>
      </c>
      <c r="AF2034" t="n">
        <v>0</v>
      </c>
      <c r="AG2034" t="n">
        <v>14</v>
      </c>
      <c r="AH2034" t="inlineStr">
        <is>
          <t>#¿NOMBRE?</t>
        </is>
      </c>
      <c r="AI2034" t="inlineStr">
        <is>
          <t>6,91</t>
        </is>
      </c>
      <c r="AJ2034" t="inlineStr">
        <is>
          <t>IBAN - recibo 30días acordado cliente</t>
        </is>
      </c>
      <c r="AK2034" t="inlineStr">
        <is>
          <t>4,5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</row>
    <row r="2038">
      <c r="A2038" t="n">
        <v>478</v>
      </c>
      <c r="B2038" t="inlineStr">
        <is>
          <t>Mamasunción</t>
        </is>
      </c>
      <c r="C2038" t="inlineStr">
        <is>
          <t>Xosé</t>
        </is>
      </c>
      <c r="D2038" t="inlineStr">
        <is>
          <t>Xosé Filloy González</t>
        </is>
      </c>
      <c r="E2038" t="inlineStr">
        <is>
          <t>76822838D</t>
        </is>
      </c>
      <c r="F2038" t="inlineStr">
        <is>
          <t>Rúa Trasdeza, 96, Baixo</t>
        </is>
      </c>
      <c r="G2038" t="n">
        <v>36540</v>
      </c>
      <c r="H2038" t="inlineStr">
        <is>
          <t>Silleda</t>
        </is>
      </c>
      <c r="I2038" t="n">
        <v>1</v>
      </c>
      <c r="J2038" t="n">
        <v>0</v>
      </c>
      <c r="K2038" t="inlineStr">
        <is>
          <t>mamasuncion.silleda@gmail.com</t>
        </is>
      </c>
      <c r="L2038">
        <f>+34604082463</f>
        <v/>
      </c>
      <c r="M2038" t="n">
        <v>1</v>
      </c>
      <c r="N2038" t="n">
        <v>16</v>
      </c>
      <c r="O2038" t="n">
        <v>8</v>
      </c>
      <c r="P2038" t="n">
        <v>16</v>
      </c>
      <c r="Q2038" t="n">
        <v>0</v>
      </c>
      <c r="R2038" t="n">
        <v>0</v>
      </c>
      <c r="S2038" t="n">
        <v>0</v>
      </c>
      <c r="T2038" t="b">
        <v>0</v>
      </c>
      <c r="U2038" s="1" t="n">
        <v>44907</v>
      </c>
      <c r="V2038" t="inlineStr">
        <is>
          <t>7xm65pgwwb0wdg7xmf29rakdpr6wwv2b</t>
        </is>
      </c>
      <c r="W2038" t="inlineStr">
        <is>
          <t>https://docs.google.com/open?id=1fKOYa9iAnmXXbHlzam2WrhZfHz1bZ3qOHQIa7SJzpVg</t>
        </is>
      </c>
      <c r="X2038" t="inlineStr">
        <is>
          <t>52,00</t>
        </is>
      </c>
      <c r="Y2038" t="n">
        <v>104</v>
      </c>
      <c r="Z2038" t="n">
        <v>104</v>
      </c>
      <c r="AA2038" t="n">
        <v>0</v>
      </c>
      <c r="AB2038" t="inlineStr">
        <is>
          <t>260,00</t>
        </is>
      </c>
      <c r="AC2038" t="inlineStr">
        <is>
          <t>54,60</t>
        </is>
      </c>
      <c r="AD2038" t="inlineStr">
        <is>
          <t>13,52</t>
        </is>
      </c>
      <c r="AE2038" t="inlineStr">
        <is>
          <t>328,12</t>
        </is>
      </c>
      <c r="AF2038" t="n">
        <v>8</v>
      </c>
      <c r="AG2038" t="n">
        <v>16</v>
      </c>
      <c r="AH2038" t="inlineStr">
        <is>
          <t>#¿NOMBRE?</t>
        </is>
      </c>
      <c r="AI2038" t="inlineStr">
        <is>
          <t>6,5</t>
        </is>
      </c>
      <c r="AJ2038" t="inlineStr">
        <is>
          <t>Transfer</t>
        </is>
      </c>
      <c r="AK2038" t="inlineStr">
        <is>
          <t>4,5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</row>
    <row r="2042">
      <c r="A2042" t="n">
        <v>479</v>
      </c>
      <c r="B2042" t="inlineStr">
        <is>
          <t>Naturàlia</t>
        </is>
      </c>
      <c r="C2042" t="inlineStr">
        <is>
          <t>Antònia Pastor Tous</t>
        </is>
      </c>
      <c r="D2042" t="inlineStr">
        <is>
          <t>Antònia Pastor Tous</t>
        </is>
      </c>
      <c r="E2042" t="inlineStr">
        <is>
          <t>42997286M</t>
        </is>
      </c>
      <c r="F2042" t="inlineStr">
        <is>
          <t>Av. Costa i Llobera 51 a</t>
        </is>
      </c>
      <c r="G2042" t="n">
        <v>7570</v>
      </c>
      <c r="H2042" t="inlineStr">
        <is>
          <t>Artà</t>
        </is>
      </c>
      <c r="I2042" t="n">
        <v>1</v>
      </c>
      <c r="J2042" t="n">
        <v>0</v>
      </c>
      <c r="K2042" t="inlineStr">
        <is>
          <t>naturalia.arta@gmail.com</t>
        </is>
      </c>
      <c r="L2042">
        <f>+34616298880</f>
        <v/>
      </c>
      <c r="M2042" t="n">
        <v>1</v>
      </c>
      <c r="N2042" t="n">
        <v>7</v>
      </c>
      <c r="O2042" t="n">
        <v>7</v>
      </c>
      <c r="P2042" t="n">
        <v>6</v>
      </c>
      <c r="Q2042" t="n">
        <v>6</v>
      </c>
      <c r="R2042" t="n">
        <v>0</v>
      </c>
      <c r="S2042" t="n">
        <v>0</v>
      </c>
      <c r="T2042" t="b">
        <v>0</v>
      </c>
      <c r="U2042" t="inlineStr">
        <is>
          <t>13/12/2022</t>
        </is>
      </c>
      <c r="V2042" t="inlineStr">
        <is>
          <t>odutjk24fzsyxodutj9a4iw8kb915wyh</t>
        </is>
      </c>
      <c r="W2042" t="inlineStr">
        <is>
          <t>https://docs.google.com/open?id=1Vd0X3zU3_I6GvPgTaAOz4SSk4C7obzaC506kZpaRIJw</t>
        </is>
      </c>
      <c r="X2042" t="inlineStr">
        <is>
          <t>45,50</t>
        </is>
      </c>
      <c r="Y2042" t="inlineStr">
        <is>
          <t>45,5</t>
        </is>
      </c>
      <c r="Z2042" t="n">
        <v>39</v>
      </c>
      <c r="AA2042" t="n">
        <v>27</v>
      </c>
      <c r="AB2042" t="inlineStr">
        <is>
          <t>157,00</t>
        </is>
      </c>
      <c r="AC2042" t="inlineStr">
        <is>
          <t>32,97</t>
        </is>
      </c>
      <c r="AD2042" t="inlineStr">
        <is>
          <t>8,16</t>
        </is>
      </c>
      <c r="AE2042" t="inlineStr">
        <is>
          <t>198,13</t>
        </is>
      </c>
      <c r="AF2042" t="n">
        <v>7</v>
      </c>
      <c r="AG2042" t="n">
        <v>7</v>
      </c>
      <c r="AH2042" t="inlineStr">
        <is>
          <t>#¿NOMBRE?</t>
        </is>
      </c>
      <c r="AI2042" t="inlineStr">
        <is>
          <t>6,5</t>
        </is>
      </c>
      <c r="AJ2042" t="inlineStr">
        <is>
          <t>Transfer</t>
        </is>
      </c>
      <c r="AK2042" t="inlineStr">
        <is>
          <t>4,5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</row>
    <row r="2046">
      <c r="A2046" t="n">
        <v>480</v>
      </c>
      <c r="B2046" t="inlineStr">
        <is>
          <t>Shopclient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inlineStr">
        <is>
          <t>0,00</t>
        </is>
      </c>
      <c r="Y2046" t="n">
        <v>0</v>
      </c>
      <c r="Z2046" t="n">
        <v>0</v>
      </c>
      <c r="AA2046" t="n">
        <v>0</v>
      </c>
      <c r="AB2046" t="inlineStr">
        <is>
          <t>0,00</t>
        </is>
      </c>
      <c r="AC2046" t="inlineStr">
        <is>
          <t>0,00</t>
        </is>
      </c>
      <c r="AD2046" t="inlineStr">
        <is>
          <t>0,00</t>
        </is>
      </c>
      <c r="AE2046" t="inlineStr">
        <is>
          <t>0,00</t>
        </is>
      </c>
      <c r="AF2046" t="n">
        <v>0</v>
      </c>
      <c r="AG2046" t="n">
        <v>0</v>
      </c>
      <c r="AH2046" t="inlineStr">
        <is>
          <t>#¿NOMBRE?</t>
        </is>
      </c>
      <c r="AI2046" t="inlineStr">
        <is>
          <t>6,5</t>
        </is>
      </c>
      <c r="AJ2046" t="n">
        <v>0</v>
      </c>
      <c r="AK2046" t="inlineStr">
        <is>
          <t>4,5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</row>
    <row r="2050">
      <c r="A2050" t="n">
        <v>481</v>
      </c>
      <c r="B2050" t="inlineStr">
        <is>
          <t>Shopclient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inlineStr">
        <is>
          <t>0,00</t>
        </is>
      </c>
      <c r="Y2050" t="n">
        <v>0</v>
      </c>
      <c r="Z2050" t="n">
        <v>0</v>
      </c>
      <c r="AA2050" t="n">
        <v>0</v>
      </c>
      <c r="AB2050" t="inlineStr">
        <is>
          <t>0,00</t>
        </is>
      </c>
      <c r="AC2050" t="inlineStr">
        <is>
          <t>0,00</t>
        </is>
      </c>
      <c r="AD2050" t="inlineStr">
        <is>
          <t>0,00</t>
        </is>
      </c>
      <c r="AE2050" t="inlineStr">
        <is>
          <t>0,00</t>
        </is>
      </c>
      <c r="AF2050" t="n">
        <v>0</v>
      </c>
      <c r="AG2050" t="n">
        <v>0</v>
      </c>
      <c r="AH2050" t="inlineStr">
        <is>
          <t>#¿NOMBRE?</t>
        </is>
      </c>
      <c r="AI2050" t="inlineStr">
        <is>
          <t>6,5</t>
        </is>
      </c>
      <c r="AJ2050" t="n">
        <v>0</v>
      </c>
      <c r="AK2050" t="inlineStr">
        <is>
          <t>4,5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</row>
    <row r="2054">
      <c r="A2054" t="n">
        <v>482</v>
      </c>
      <c r="B2054" t="inlineStr">
        <is>
          <t>Shopclient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inlineStr">
        <is>
          <t>0,00</t>
        </is>
      </c>
      <c r="Y2054" t="n">
        <v>0</v>
      </c>
      <c r="Z2054" t="n">
        <v>0</v>
      </c>
      <c r="AA2054" t="n">
        <v>0</v>
      </c>
      <c r="AB2054" t="inlineStr">
        <is>
          <t>0,00</t>
        </is>
      </c>
      <c r="AC2054" t="inlineStr">
        <is>
          <t>0,00</t>
        </is>
      </c>
      <c r="AD2054" t="inlineStr">
        <is>
          <t>0,00</t>
        </is>
      </c>
      <c r="AE2054" t="inlineStr">
        <is>
          <t>0,00</t>
        </is>
      </c>
      <c r="AF2054" t="n">
        <v>0</v>
      </c>
      <c r="AG2054" t="n">
        <v>0</v>
      </c>
      <c r="AH2054" t="inlineStr">
        <is>
          <t>#¿NOMBRE?</t>
        </is>
      </c>
      <c r="AI2054" t="inlineStr">
        <is>
          <t>6,5</t>
        </is>
      </c>
      <c r="AJ2054" t="n">
        <v>0</v>
      </c>
      <c r="AK2054" t="inlineStr">
        <is>
          <t>4,5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</row>
    <row r="2058">
      <c r="A2058" t="n">
        <v>483</v>
      </c>
      <c r="B2058" t="inlineStr">
        <is>
          <t>Shopclient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inlineStr">
        <is>
          <t>0,00</t>
        </is>
      </c>
      <c r="Y2058" t="n">
        <v>0</v>
      </c>
      <c r="Z2058" t="n">
        <v>0</v>
      </c>
      <c r="AA2058" t="n">
        <v>0</v>
      </c>
      <c r="AB2058" t="inlineStr">
        <is>
          <t>0,00</t>
        </is>
      </c>
      <c r="AC2058" t="inlineStr">
        <is>
          <t>0,00</t>
        </is>
      </c>
      <c r="AD2058" t="inlineStr">
        <is>
          <t>0,00</t>
        </is>
      </c>
      <c r="AE2058" t="inlineStr">
        <is>
          <t>0,00</t>
        </is>
      </c>
      <c r="AF2058" t="n">
        <v>0</v>
      </c>
      <c r="AG2058" t="n">
        <v>0</v>
      </c>
      <c r="AH2058" t="inlineStr">
        <is>
          <t>#¿NOMBRE?</t>
        </is>
      </c>
      <c r="AI2058" t="inlineStr">
        <is>
          <t>6,5</t>
        </is>
      </c>
      <c r="AJ2058" t="n">
        <v>0</v>
      </c>
      <c r="AK2058" t="inlineStr">
        <is>
          <t>4,5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</row>
    <row r="2062">
      <c r="A2062" t="n">
        <v>484</v>
      </c>
      <c r="B2062" t="inlineStr">
        <is>
          <t>Shopclient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inlineStr">
        <is>
          <t>0,00</t>
        </is>
      </c>
      <c r="Y2062" t="n">
        <v>0</v>
      </c>
      <c r="Z2062" t="n">
        <v>0</v>
      </c>
      <c r="AA2062" t="n">
        <v>0</v>
      </c>
      <c r="AB2062" t="inlineStr">
        <is>
          <t>0,00</t>
        </is>
      </c>
      <c r="AC2062" t="inlineStr">
        <is>
          <t>0,00</t>
        </is>
      </c>
      <c r="AD2062" t="inlineStr">
        <is>
          <t>0,00</t>
        </is>
      </c>
      <c r="AE2062" t="inlineStr">
        <is>
          <t>0,00</t>
        </is>
      </c>
      <c r="AF2062" t="n">
        <v>0</v>
      </c>
      <c r="AG2062" t="n">
        <v>0</v>
      </c>
      <c r="AH2062" t="inlineStr">
        <is>
          <t>#¿NOMBRE?</t>
        </is>
      </c>
      <c r="AI2062" t="inlineStr">
        <is>
          <t>6,5</t>
        </is>
      </c>
      <c r="AJ2062" t="n">
        <v>0</v>
      </c>
      <c r="AK2062" t="inlineStr">
        <is>
          <t>4,5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</row>
    <row r="2066">
      <c r="A2066" t="n">
        <v>485</v>
      </c>
      <c r="B2066" t="inlineStr">
        <is>
          <t>Shopclient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inlineStr">
        <is>
          <t>0,00</t>
        </is>
      </c>
      <c r="Y2066" t="n">
        <v>0</v>
      </c>
      <c r="Z2066" t="n">
        <v>0</v>
      </c>
      <c r="AA2066" t="n">
        <v>0</v>
      </c>
      <c r="AB2066" t="inlineStr">
        <is>
          <t>0,00</t>
        </is>
      </c>
      <c r="AC2066" t="inlineStr">
        <is>
          <t>0,00</t>
        </is>
      </c>
      <c r="AD2066" t="inlineStr">
        <is>
          <t>0,00</t>
        </is>
      </c>
      <c r="AE2066" t="inlineStr">
        <is>
          <t>0,00</t>
        </is>
      </c>
      <c r="AF2066" t="n">
        <v>0</v>
      </c>
      <c r="AG2066" t="n">
        <v>0</v>
      </c>
      <c r="AH2066" t="inlineStr">
        <is>
          <t>#¿NOMBRE?</t>
        </is>
      </c>
      <c r="AI2066" t="inlineStr">
        <is>
          <t>6,5</t>
        </is>
      </c>
      <c r="AJ2066" t="n">
        <v>0</v>
      </c>
      <c r="AK2066" t="inlineStr">
        <is>
          <t>4,5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t="n">
        <v>486</v>
      </c>
      <c r="B2070" t="inlineStr">
        <is>
          <t>Shopclient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inlineStr">
        <is>
          <t>0,00</t>
        </is>
      </c>
      <c r="Y2070" t="n">
        <v>0</v>
      </c>
      <c r="Z2070" t="n">
        <v>0</v>
      </c>
      <c r="AA2070" t="n">
        <v>0</v>
      </c>
      <c r="AB2070" t="inlineStr">
        <is>
          <t>0,00</t>
        </is>
      </c>
      <c r="AC2070" t="inlineStr">
        <is>
          <t>0,00</t>
        </is>
      </c>
      <c r="AD2070" t="inlineStr">
        <is>
          <t>0,00</t>
        </is>
      </c>
      <c r="AE2070" t="inlineStr">
        <is>
          <t>0,00</t>
        </is>
      </c>
      <c r="AF2070" t="n">
        <v>0</v>
      </c>
      <c r="AG2070" t="n">
        <v>0</v>
      </c>
      <c r="AH2070" t="inlineStr">
        <is>
          <t>#¿NOMBRE?</t>
        </is>
      </c>
      <c r="AI2070" t="inlineStr">
        <is>
          <t>6,5</t>
        </is>
      </c>
      <c r="AJ2070" t="n">
        <v>0</v>
      </c>
      <c r="AK2070" t="inlineStr">
        <is>
          <t>4,5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</row>
    <row r="2074">
      <c r="A2074" t="n">
        <v>487</v>
      </c>
      <c r="B2074" t="inlineStr">
        <is>
          <t>Shopclient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inlineStr">
        <is>
          <t>0,00</t>
        </is>
      </c>
      <c r="Y2074" t="n">
        <v>0</v>
      </c>
      <c r="Z2074" t="n">
        <v>0</v>
      </c>
      <c r="AA2074" t="n">
        <v>0</v>
      </c>
      <c r="AB2074" t="inlineStr">
        <is>
          <t>0,00</t>
        </is>
      </c>
      <c r="AC2074" t="inlineStr">
        <is>
          <t>0,00</t>
        </is>
      </c>
      <c r="AD2074" t="inlineStr">
        <is>
          <t>0,00</t>
        </is>
      </c>
      <c r="AE2074" t="inlineStr">
        <is>
          <t>0,00</t>
        </is>
      </c>
      <c r="AF2074" t="n">
        <v>0</v>
      </c>
      <c r="AG2074" t="n">
        <v>0</v>
      </c>
      <c r="AH2074" t="inlineStr">
        <is>
          <t>#¿NOMBRE?</t>
        </is>
      </c>
      <c r="AI2074" t="inlineStr">
        <is>
          <t>6,5</t>
        </is>
      </c>
      <c r="AJ2074" t="n">
        <v>0</v>
      </c>
      <c r="AK2074" t="inlineStr">
        <is>
          <t>4,5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t="n">
        <v>488</v>
      </c>
      <c r="B2078" t="inlineStr">
        <is>
          <t>Vitaeco</t>
        </is>
      </c>
      <c r="C2078" t="inlineStr">
        <is>
          <t>Monica</t>
        </is>
      </c>
      <c r="D2078" t="inlineStr">
        <is>
          <t>Monica Montes Llorente</t>
        </is>
      </c>
      <c r="E2078" t="inlineStr">
        <is>
          <t>45573933P</t>
        </is>
      </c>
      <c r="F2078" t="inlineStr">
        <is>
          <t>Calle Avellanos 5</t>
        </is>
      </c>
      <c r="G2078" t="n">
        <v>9003</v>
      </c>
      <c r="H2078" t="inlineStr">
        <is>
          <t>Burgos</t>
        </is>
      </c>
      <c r="I2078" t="n">
        <v>1</v>
      </c>
      <c r="J2078" t="n">
        <v>0</v>
      </c>
      <c r="K2078" t="inlineStr">
        <is>
          <t>vitaeco@hotmail.com</t>
        </is>
      </c>
      <c r="L2078">
        <f>+34655540782</f>
        <v/>
      </c>
      <c r="M2078" t="n">
        <v>1</v>
      </c>
      <c r="N2078" t="n">
        <v>5</v>
      </c>
      <c r="O2078" t="n">
        <v>5</v>
      </c>
      <c r="P2078" t="n">
        <v>5</v>
      </c>
      <c r="Q2078" t="n">
        <v>5</v>
      </c>
      <c r="R2078" t="inlineStr">
        <is>
          <t>Trimestral (20+1)</t>
        </is>
      </c>
      <c r="S2078" t="inlineStr">
        <is>
          <t>1) la de regalo por favor poner detergente floral 2) Sector Eco</t>
        </is>
      </c>
      <c r="T2078" t="b">
        <v>1</v>
      </c>
      <c r="U2078" t="inlineStr">
        <is>
          <t>14/12/2022</t>
        </is>
      </c>
      <c r="V2078" t="inlineStr">
        <is>
          <t>f6za2zl5lfeg0utt5vkzf6za2zx5gaqd</t>
        </is>
      </c>
      <c r="W2078" t="inlineStr">
        <is>
          <t>https://docs.google.com/open?id=1EUXQPwcST-A2b2R_N_AcigiiNoGO3cz4X09vdTT8nag</t>
        </is>
      </c>
      <c r="X2078" t="inlineStr">
        <is>
          <t>34,55</t>
        </is>
      </c>
      <c r="Y2078" t="inlineStr">
        <is>
          <t>34,55</t>
        </is>
      </c>
      <c r="Z2078" t="inlineStr">
        <is>
          <t>34,55</t>
        </is>
      </c>
      <c r="AA2078" t="inlineStr">
        <is>
          <t>22,5</t>
        </is>
      </c>
      <c r="AB2078" t="inlineStr">
        <is>
          <t>126,15</t>
        </is>
      </c>
      <c r="AC2078" t="inlineStr">
        <is>
          <t>26,49</t>
        </is>
      </c>
      <c r="AD2078" t="inlineStr">
        <is>
          <t>6,56</t>
        </is>
      </c>
      <c r="AE2078" t="inlineStr">
        <is>
          <t>159,20</t>
        </is>
      </c>
      <c r="AF2078" t="n">
        <v>5</v>
      </c>
      <c r="AG2078" t="n">
        <v>5</v>
      </c>
      <c r="AH2078" t="inlineStr">
        <is>
          <t>#¿NOMBRE?</t>
        </is>
      </c>
      <c r="AI2078" t="inlineStr">
        <is>
          <t>6,91</t>
        </is>
      </c>
      <c r="AJ2078" t="inlineStr">
        <is>
          <t>Giro 30 días, ES63 2100 2366 1602 0008 4867</t>
        </is>
      </c>
      <c r="AK2078" t="inlineStr">
        <is>
          <t>4,5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t="n">
        <v>489</v>
      </c>
      <c r="B2082" t="inlineStr">
        <is>
          <t>ESPIGOL C.B.</t>
        </is>
      </c>
      <c r="C2082" t="inlineStr">
        <is>
          <t>ESPIGOL C.B.</t>
        </is>
      </c>
      <c r="D2082" t="inlineStr">
        <is>
          <t>ESPIGOL C.B.</t>
        </is>
      </c>
      <c r="E2082" t="inlineStr">
        <is>
          <t>E96252010</t>
        </is>
      </c>
      <c r="F2082" t="inlineStr">
        <is>
          <t>C/SANTA TERESA,17</t>
        </is>
      </c>
      <c r="G2082" t="n">
        <v>46530</v>
      </c>
      <c r="H2082" t="inlineStr">
        <is>
          <t>PUÇOL (Valencia)</t>
        </is>
      </c>
      <c r="I2082" t="n">
        <v>1</v>
      </c>
      <c r="J2082" t="n">
        <v>0</v>
      </c>
      <c r="K2082" t="inlineStr">
        <is>
          <t>espigol.puzol@hotmail.com</t>
        </is>
      </c>
      <c r="L2082">
        <f>+34961464009</f>
        <v/>
      </c>
      <c r="M2082" t="n">
        <v>1</v>
      </c>
      <c r="N2082" t="n">
        <v>20</v>
      </c>
      <c r="O2082" t="n">
        <v>0</v>
      </c>
      <c r="P2082" t="n">
        <v>0</v>
      </c>
      <c r="Q2082" t="n">
        <v>5</v>
      </c>
      <c r="R2082" t="n">
        <v>0</v>
      </c>
      <c r="S2082" t="inlineStr">
        <is>
          <t>1) transferencia previa,  2) Sector Eco Valencia</t>
        </is>
      </c>
      <c r="T2082" t="b">
        <v>1</v>
      </c>
      <c r="U2082" t="inlineStr">
        <is>
          <t>14/12/2022</t>
        </is>
      </c>
      <c r="V2082" t="inlineStr">
        <is>
          <t>8q0574a7kyw8dnnsa8q05r676t1tkx2n</t>
        </is>
      </c>
      <c r="W2082" t="inlineStr">
        <is>
          <t>https://docs.google.com/open?id=1fLZrMkZvdvAWJWoIAc-yehOAc4yJy7RrWsMMG0M8F1U</t>
        </is>
      </c>
      <c r="X2082" t="inlineStr">
        <is>
          <t>0,00</t>
        </is>
      </c>
      <c r="Y2082" t="inlineStr">
        <is>
          <t>138,2</t>
        </is>
      </c>
      <c r="Z2082" t="n">
        <v>0</v>
      </c>
      <c r="AA2082" t="inlineStr">
        <is>
          <t>22,5</t>
        </is>
      </c>
      <c r="AB2082" t="inlineStr">
        <is>
          <t>160,70</t>
        </is>
      </c>
      <c r="AC2082" t="inlineStr">
        <is>
          <t>33,75</t>
        </is>
      </c>
      <c r="AD2082" t="inlineStr">
        <is>
          <t>8,36</t>
        </is>
      </c>
      <c r="AE2082" t="inlineStr">
        <is>
          <t>202,80</t>
        </is>
      </c>
      <c r="AF2082" t="n">
        <v>0</v>
      </c>
      <c r="AG2082" t="n">
        <v>20</v>
      </c>
      <c r="AH2082" t="inlineStr">
        <is>
          <t>#¿NOMBRE?</t>
        </is>
      </c>
      <c r="AI2082" t="inlineStr">
        <is>
          <t>6,91</t>
        </is>
      </c>
      <c r="AJ2082" t="inlineStr">
        <is>
          <t>Transfer</t>
        </is>
      </c>
      <c r="AK2082" t="inlineStr">
        <is>
          <t>4,5</t>
        </is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</row>
    <row r="2086">
      <c r="A2086" t="n">
        <v>490</v>
      </c>
      <c r="B2086" t="inlineStr">
        <is>
          <t>Naturalment</t>
        </is>
      </c>
      <c r="C2086" t="inlineStr">
        <is>
          <t>Anna Moreno Estrada</t>
        </is>
      </c>
      <c r="D2086" t="inlineStr">
        <is>
          <t>Associació naturalment de l'Anoia</t>
        </is>
      </c>
      <c r="E2086" t="inlineStr">
        <is>
          <t>G65946808</t>
        </is>
      </c>
      <c r="F2086" t="inlineStr">
        <is>
          <t>Avinguda Unió, 72</t>
        </is>
      </c>
      <c r="G2086" t="n">
        <v>8719</v>
      </c>
      <c r="H2086" t="inlineStr">
        <is>
          <t>Castellolí</t>
        </is>
      </c>
      <c r="I2086" t="n">
        <v>1</v>
      </c>
      <c r="J2086" t="n">
        <v>0</v>
      </c>
      <c r="K2086" t="inlineStr">
        <is>
          <t>cooperativa.consum.naturalment@gmail.com</t>
        </is>
      </c>
      <c r="L2086" t="n">
        <v>626711289</v>
      </c>
      <c r="M2086" t="n">
        <v>0</v>
      </c>
      <c r="N2086" t="n">
        <v>26</v>
      </c>
      <c r="O2086" t="n">
        <v>2</v>
      </c>
      <c r="P2086" t="n">
        <v>8</v>
      </c>
      <c r="Q2086" t="n">
        <v>2</v>
      </c>
      <c r="R2086" t="n">
        <v>0</v>
      </c>
      <c r="S2086" t="n">
        <v>0</v>
      </c>
      <c r="T2086" t="n">
        <v>0</v>
      </c>
      <c r="U2086" t="inlineStr">
        <is>
          <t>14/12/2022</t>
        </is>
      </c>
      <c r="V2086" t="n">
        <v>0</v>
      </c>
      <c r="W2086" t="inlineStr">
        <is>
          <t>https://docs.google.com/open?id=1c_W6ZPRhCTYf9YSd9Nk37ZwcPMGXyx05rYZ5WQnM6II</t>
        </is>
      </c>
      <c r="X2086" t="inlineStr">
        <is>
          <t>13,00</t>
        </is>
      </c>
      <c r="Y2086" t="n">
        <v>169</v>
      </c>
      <c r="Z2086" t="n">
        <v>52</v>
      </c>
      <c r="AA2086" t="n">
        <v>9</v>
      </c>
      <c r="AB2086" t="inlineStr">
        <is>
          <t>243,00</t>
        </is>
      </c>
      <c r="AC2086" t="inlineStr">
        <is>
          <t>51,03</t>
        </is>
      </c>
      <c r="AD2086" t="inlineStr">
        <is>
          <t>0,00</t>
        </is>
      </c>
      <c r="AE2086" t="inlineStr">
        <is>
          <t>294,03</t>
        </is>
      </c>
      <c r="AF2086" t="n">
        <v>2</v>
      </c>
      <c r="AG2086" t="n">
        <v>26</v>
      </c>
      <c r="AH2086" t="inlineStr">
        <is>
          <t>#¿NOMBRE?</t>
        </is>
      </c>
      <c r="AI2086" t="inlineStr">
        <is>
          <t>6,5</t>
        </is>
      </c>
      <c r="AJ2086" t="inlineStr">
        <is>
          <t>Transfer</t>
        </is>
      </c>
      <c r="AK2086" t="inlineStr">
        <is>
          <t>4,5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</row>
    <row r="2090">
      <c r="A2090" t="n">
        <v>491</v>
      </c>
      <c r="B2090" t="inlineStr">
        <is>
          <t>Supercoop Manresa</t>
        </is>
      </c>
      <c r="C2090" t="inlineStr">
        <is>
          <t>Daniel Tiñena Bueno</t>
        </is>
      </c>
      <c r="D2090" t="inlineStr">
        <is>
          <t>SUPERCOOP MANRESA, S.C.C.L.</t>
        </is>
      </c>
      <c r="E2090" t="inlineStr">
        <is>
          <t>F67520098</t>
        </is>
      </c>
      <c r="F2090" t="inlineStr">
        <is>
          <t>Carrer Muralla del Carme 5 - Mercat Puigmercadal, local num. 2.</t>
        </is>
      </c>
      <c r="G2090" t="n">
        <v>8241</v>
      </c>
      <c r="H2090" t="inlineStr">
        <is>
          <t>Manresa</t>
        </is>
      </c>
      <c r="I2090" t="n">
        <v>1</v>
      </c>
      <c r="J2090" t="n">
        <v>0</v>
      </c>
      <c r="K2090" t="inlineStr">
        <is>
          <t>compres@supercoopmanresa.cat</t>
        </is>
      </c>
      <c r="L2090">
        <f>+34623611492</f>
        <v/>
      </c>
      <c r="M2090" t="n">
        <v>0</v>
      </c>
      <c r="N2090" t="n">
        <v>3</v>
      </c>
      <c r="O2090" t="n">
        <v>3</v>
      </c>
      <c r="P2090" t="n">
        <v>3</v>
      </c>
      <c r="Q2090" t="n">
        <v>2</v>
      </c>
      <c r="R2090" t="n">
        <v>0</v>
      </c>
      <c r="S2090" t="n">
        <v>0</v>
      </c>
      <c r="T2090" t="b">
        <v>0</v>
      </c>
      <c r="U2090" t="inlineStr">
        <is>
          <t>27/12/2022</t>
        </is>
      </c>
      <c r="V2090" t="inlineStr">
        <is>
          <t>3k88i3ucvd3kz6wiyfrx1gavujfcu0hh</t>
        </is>
      </c>
      <c r="W2090" t="inlineStr">
        <is>
          <t>https://docs.google.com/open?id=1dFDreA5_UBHNw8RXz9amuHz4uH-Xv0bTTo3wdxH66_E</t>
        </is>
      </c>
      <c r="X2090" t="inlineStr">
        <is>
          <t>19,50</t>
        </is>
      </c>
      <c r="Y2090" t="inlineStr">
        <is>
          <t>19,5</t>
        </is>
      </c>
      <c r="Z2090" t="inlineStr">
        <is>
          <t>19,5</t>
        </is>
      </c>
      <c r="AA2090" t="n">
        <v>9</v>
      </c>
      <c r="AB2090" t="inlineStr">
        <is>
          <t>67,50</t>
        </is>
      </c>
      <c r="AC2090" t="inlineStr">
        <is>
          <t>14,18</t>
        </is>
      </c>
      <c r="AD2090" t="inlineStr">
        <is>
          <t>0,00</t>
        </is>
      </c>
      <c r="AE2090" t="inlineStr">
        <is>
          <t>81,68</t>
        </is>
      </c>
      <c r="AF2090" t="n">
        <v>3</v>
      </c>
      <c r="AG2090" t="n">
        <v>3</v>
      </c>
      <c r="AH2090" t="inlineStr">
        <is>
          <t>#¿NOMBRE?</t>
        </is>
      </c>
      <c r="AI2090" t="inlineStr">
        <is>
          <t>6,5</t>
        </is>
      </c>
      <c r="AJ2090" t="inlineStr">
        <is>
          <t>Transfer</t>
        </is>
      </c>
      <c r="AK2090" t="inlineStr">
        <is>
          <t>4,5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t="n">
        <v>492</v>
      </c>
      <c r="B2094" t="inlineStr">
        <is>
          <t>Marcris</t>
        </is>
      </c>
      <c r="C2094" t="inlineStr">
        <is>
          <t>Marino</t>
        </is>
      </c>
      <c r="D2094" t="inlineStr">
        <is>
          <t>Sánchez García Cristina 00280286L S.L.N.E</t>
        </is>
      </c>
      <c r="E2094" t="inlineStr">
        <is>
          <t>B35770528</t>
        </is>
      </c>
      <c r="F2094" t="inlineStr">
        <is>
          <t>Calle Aigües, 11</t>
        </is>
      </c>
      <c r="G2094" t="n">
        <v>8391</v>
      </c>
      <c r="H2094" t="inlineStr">
        <is>
          <t>Tiana</t>
        </is>
      </c>
      <c r="I2094" t="n">
        <v>1</v>
      </c>
      <c r="J2094" t="n">
        <v>0</v>
      </c>
      <c r="K2094" t="inlineStr">
        <is>
          <t>info@marcris.net</t>
        </is>
      </c>
      <c r="L2094">
        <f>+34678868735</f>
        <v/>
      </c>
      <c r="M2094" t="n">
        <v>0</v>
      </c>
      <c r="N2094" t="n">
        <v>240</v>
      </c>
      <c r="O2094" t="n">
        <v>126</v>
      </c>
      <c r="P2094" t="n">
        <v>126</v>
      </c>
      <c r="Q2094" t="n">
        <v>126</v>
      </c>
      <c r="R2094" t="n">
        <v>0</v>
      </c>
      <c r="S2094" t="n">
        <v>0</v>
      </c>
      <c r="T2094" t="b">
        <v>0</v>
      </c>
      <c r="U2094" t="inlineStr">
        <is>
          <t>15/12/2022</t>
        </is>
      </c>
      <c r="V2094" t="inlineStr">
        <is>
          <t>ram8qy7gofmm5sc43lnxqiram8r11wqj</t>
        </is>
      </c>
      <c r="W2094" t="inlineStr">
        <is>
          <t>https://docs.google.com/open?id=1tSfW16pOW72pWN72Sb4y5IXToiUMgKxzY8KX2kP8NJU</t>
        </is>
      </c>
      <c r="X2094" t="inlineStr">
        <is>
          <t>548,10</t>
        </is>
      </c>
      <c r="Y2094" t="n">
        <v>1044</v>
      </c>
      <c r="Z2094" t="inlineStr">
        <is>
          <t>548,1</t>
        </is>
      </c>
      <c r="AA2094" t="inlineStr">
        <is>
          <t>415,8</t>
        </is>
      </c>
      <c r="AB2094" t="inlineStr">
        <is>
          <t>2.556,00</t>
        </is>
      </c>
      <c r="AC2094" t="inlineStr">
        <is>
          <t>536,76</t>
        </is>
      </c>
      <c r="AD2094" t="inlineStr">
        <is>
          <t>0,00</t>
        </is>
      </c>
      <c r="AE2094" t="inlineStr">
        <is>
          <t>3092,76</t>
        </is>
      </c>
      <c r="AF2094" t="n">
        <v>126</v>
      </c>
      <c r="AG2094" t="n">
        <v>240</v>
      </c>
      <c r="AH2094" t="inlineStr">
        <is>
          <t>#¿NOMBRE?</t>
        </is>
      </c>
      <c r="AI2094" t="inlineStr">
        <is>
          <t>4,35</t>
        </is>
      </c>
      <c r="AJ2094" t="inlineStr">
        <is>
          <t>SEPA: 60 dias // IBAN: ES03 2100 0877 8502 0021 6962</t>
        </is>
      </c>
      <c r="AK2094" t="inlineStr">
        <is>
          <t>3,3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</row>
    <row r="2098">
      <c r="A2098" t="n">
        <v>493</v>
      </c>
      <c r="B2098" t="inlineStr">
        <is>
          <t>MisCanguritos</t>
        </is>
      </c>
      <c r="C2098" t="inlineStr">
        <is>
          <t>Marta González Fernández</t>
        </is>
      </c>
      <c r="D2098" t="inlineStr">
        <is>
          <t>Marta González Fernández</t>
        </is>
      </c>
      <c r="E2098" t="inlineStr">
        <is>
          <t>71936852M</t>
        </is>
      </c>
      <c r="F2098" t="inlineStr">
        <is>
          <t>Historiador Julio González 6 Bajo</t>
        </is>
      </c>
      <c r="G2098" t="n">
        <v>34100</v>
      </c>
      <c r="H2098" t="inlineStr">
        <is>
          <t>Saldaña</t>
        </is>
      </c>
      <c r="I2098" t="n">
        <v>1</v>
      </c>
      <c r="J2098" t="n">
        <v>0</v>
      </c>
      <c r="K2098" t="inlineStr">
        <is>
          <t>miscanguritos@gmail.com</t>
        </is>
      </c>
      <c r="L2098">
        <f>+34646259458</f>
        <v/>
      </c>
      <c r="M2098" t="n">
        <v>0</v>
      </c>
      <c r="N2098" t="n">
        <v>7</v>
      </c>
      <c r="O2098" t="n">
        <v>7</v>
      </c>
      <c r="P2098" t="n">
        <v>7</v>
      </c>
      <c r="Q2098" t="n">
        <v>4</v>
      </c>
      <c r="R2098" t="n">
        <v>0</v>
      </c>
      <c r="S2098" t="n">
        <v>0</v>
      </c>
      <c r="T2098" t="b">
        <v>0</v>
      </c>
      <c r="U2098" t="inlineStr">
        <is>
          <t>15/12/2022</t>
        </is>
      </c>
      <c r="V2098" t="inlineStr">
        <is>
          <t>brve7wxydwtj0gqoo6gbrve7qpknyvhy</t>
        </is>
      </c>
      <c r="W2098" t="inlineStr">
        <is>
          <t>https://docs.google.com/open?id=1EPXKgvdNT0FlRGNny8YULV8Am2FBIUPEHPGNAMLciAM</t>
        </is>
      </c>
      <c r="X2098" t="inlineStr">
        <is>
          <t>45,50</t>
        </is>
      </c>
      <c r="Y2098" t="inlineStr">
        <is>
          <t>45,5</t>
        </is>
      </c>
      <c r="Z2098" t="inlineStr">
        <is>
          <t>45,5</t>
        </is>
      </c>
      <c r="AA2098" t="n">
        <v>18</v>
      </c>
      <c r="AB2098" t="inlineStr">
        <is>
          <t>154,50</t>
        </is>
      </c>
      <c r="AC2098" t="inlineStr">
        <is>
          <t>32,45</t>
        </is>
      </c>
      <c r="AD2098" t="inlineStr">
        <is>
          <t>0,00</t>
        </is>
      </c>
      <c r="AE2098" t="inlineStr">
        <is>
          <t>186,95</t>
        </is>
      </c>
      <c r="AF2098" t="n">
        <v>7</v>
      </c>
      <c r="AG2098" t="n">
        <v>7</v>
      </c>
      <c r="AH2098" t="inlineStr">
        <is>
          <t>#¿NOMBRE?</t>
        </is>
      </c>
      <c r="AI2098" t="inlineStr">
        <is>
          <t>6,5</t>
        </is>
      </c>
      <c r="AJ2098" t="inlineStr">
        <is>
          <t>Transfer</t>
        </is>
      </c>
      <c r="AK2098" t="inlineStr">
        <is>
          <t>4,5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</row>
    <row r="2102">
      <c r="A2102" t="n">
        <v>494</v>
      </c>
      <c r="B2102" t="inlineStr">
        <is>
          <t>SME QUANTUM</t>
        </is>
      </c>
      <c r="C2102" t="inlineStr">
        <is>
          <t>Marta Gutiérrez</t>
        </is>
      </c>
      <c r="D2102" t="inlineStr">
        <is>
          <t>SUPLEMENTOS MÉDICOS EUROPE S.L.</t>
        </is>
      </c>
      <c r="E2102" t="inlineStr">
        <is>
          <t>B87523098</t>
        </is>
      </c>
      <c r="F2102" t="inlineStr">
        <is>
          <t>Calle Goya, Nº 127, Local 4</t>
        </is>
      </c>
      <c r="G2102" t="n">
        <v>28009</v>
      </c>
      <c r="H2102" t="inlineStr">
        <is>
          <t>Madrid</t>
        </is>
      </c>
      <c r="I2102" t="n">
        <v>1</v>
      </c>
      <c r="J2102" t="n">
        <v>0</v>
      </c>
      <c r="K2102" t="inlineStr">
        <is>
          <t>info@smequantum.com</t>
        </is>
      </c>
      <c r="L2102">
        <f>+34608834270</f>
        <v/>
      </c>
      <c r="M2102" t="n">
        <v>0</v>
      </c>
      <c r="N2102" t="n">
        <v>8</v>
      </c>
      <c r="O2102" t="n">
        <v>7</v>
      </c>
      <c r="P2102" t="n">
        <v>5</v>
      </c>
      <c r="Q2102" t="n">
        <v>10</v>
      </c>
      <c r="R2102" t="n">
        <v>0</v>
      </c>
      <c r="S2102" t="n">
        <v>0</v>
      </c>
      <c r="T2102" t="b">
        <v>0</v>
      </c>
      <c r="U2102" t="inlineStr">
        <is>
          <t>15/12/2022</t>
        </is>
      </c>
      <c r="V2102" t="inlineStr">
        <is>
          <t>7ljqqrmt9b3w3o2jslq37ljqqrsh9zms</t>
        </is>
      </c>
      <c r="W2102" t="inlineStr">
        <is>
          <t>https://docs.google.com/open?id=1QWGIOO2zGRwjS6SCa0C3Tu4-RXw-oWP7WDB0s29QrCw</t>
        </is>
      </c>
      <c r="X2102" t="inlineStr">
        <is>
          <t>45,50</t>
        </is>
      </c>
      <c r="Y2102" t="n">
        <v>52</v>
      </c>
      <c r="Z2102" t="inlineStr">
        <is>
          <t>32,5</t>
        </is>
      </c>
      <c r="AA2102" t="n">
        <v>45</v>
      </c>
      <c r="AB2102" t="inlineStr">
        <is>
          <t>175,00</t>
        </is>
      </c>
      <c r="AC2102" t="inlineStr">
        <is>
          <t>36,75</t>
        </is>
      </c>
      <c r="AD2102" t="inlineStr">
        <is>
          <t>0,00</t>
        </is>
      </c>
      <c r="AE2102" t="inlineStr">
        <is>
          <t>211,75</t>
        </is>
      </c>
      <c r="AF2102" t="n">
        <v>7</v>
      </c>
      <c r="AG2102" t="n">
        <v>8</v>
      </c>
      <c r="AH2102" t="inlineStr">
        <is>
          <t>#¿NOMBRE?</t>
        </is>
      </c>
      <c r="AI2102" t="inlineStr">
        <is>
          <t>6,5</t>
        </is>
      </c>
      <c r="AJ2102" t="inlineStr">
        <is>
          <t>Transfer</t>
        </is>
      </c>
      <c r="AK2102" t="inlineStr">
        <is>
          <t>4,5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</row>
    <row r="2106">
      <c r="A2106" t="n">
        <v>495</v>
      </c>
      <c r="B2106" t="inlineStr">
        <is>
          <t>Toni&amp;Meri follow your dreams</t>
        </is>
      </c>
      <c r="C2106" t="inlineStr">
        <is>
          <t>Meritxell Sole</t>
        </is>
      </c>
      <c r="D2106" t="inlineStr">
        <is>
          <t>Toni&amp;Meri follow your dreams</t>
        </is>
      </c>
      <c r="E2106" t="inlineStr">
        <is>
          <t>L_714921 V</t>
        </is>
      </c>
      <c r="F2106" t="inlineStr">
        <is>
          <t>Carrer de l aigueta num 6</t>
        </is>
      </c>
      <c r="G2106" t="inlineStr">
        <is>
          <t>AD500</t>
        </is>
      </c>
      <c r="H2106" t="inlineStr">
        <is>
          <t>Andorra la vella</t>
        </is>
      </c>
      <c r="I2106" t="n">
        <v>0</v>
      </c>
      <c r="J2106" t="inlineStr">
        <is>
          <t>Carrer el Llinàs Xalet desig</t>
        </is>
      </c>
      <c r="K2106" t="inlineStr">
        <is>
          <t>toniandmerifollowyourdreams@gmail.com</t>
        </is>
      </c>
      <c r="L2106">
        <f>+376354612</f>
        <v/>
      </c>
      <c r="M2106" t="n">
        <v>0</v>
      </c>
      <c r="N2106" t="n">
        <v>30</v>
      </c>
      <c r="O2106" t="n">
        <v>0</v>
      </c>
      <c r="P2106" t="n">
        <v>30</v>
      </c>
      <c r="Q2106" t="n">
        <v>0</v>
      </c>
      <c r="R2106" t="n">
        <v>0</v>
      </c>
      <c r="S2106" t="n">
        <v>0</v>
      </c>
      <c r="T2106" t="b">
        <v>0</v>
      </c>
      <c r="U2106" t="inlineStr">
        <is>
          <t>16/12/2022</t>
        </is>
      </c>
      <c r="V2106" t="inlineStr">
        <is>
          <t>bkbop5qtwuxplg1lbkb9lqcbnhleksjj</t>
        </is>
      </c>
      <c r="W2106" t="inlineStr">
        <is>
          <t>https://docs.google.com/open?id=1OtpSHtgF8R6JZ4Rb23pnKcQg3gG92incCE11g8yW15k</t>
        </is>
      </c>
      <c r="X2106" t="inlineStr">
        <is>
          <t>0,00</t>
        </is>
      </c>
      <c r="Y2106" t="n">
        <v>159</v>
      </c>
      <c r="Z2106" t="n">
        <v>159</v>
      </c>
      <c r="AA2106" t="n">
        <v>0</v>
      </c>
      <c r="AB2106" t="inlineStr">
        <is>
          <t>318,00</t>
        </is>
      </c>
      <c r="AC2106" t="inlineStr">
        <is>
          <t>66,78</t>
        </is>
      </c>
      <c r="AD2106" t="inlineStr">
        <is>
          <t>0,00</t>
        </is>
      </c>
      <c r="AE2106" t="inlineStr">
        <is>
          <t>384,78</t>
        </is>
      </c>
      <c r="AF2106" t="n">
        <v>0</v>
      </c>
      <c r="AG2106" t="n">
        <v>30</v>
      </c>
      <c r="AH2106" t="inlineStr">
        <is>
          <t>#¿NOMBRE?</t>
        </is>
      </c>
      <c r="AI2106" t="inlineStr">
        <is>
          <t>5,3</t>
        </is>
      </c>
      <c r="AJ2106" t="inlineStr">
        <is>
          <t>Transfer</t>
        </is>
      </c>
      <c r="AK2106" t="inlineStr">
        <is>
          <t>4,2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</row>
    <row r="2110">
      <c r="A2110" t="n">
        <v>496</v>
      </c>
      <c r="B2110" t="inlineStr">
        <is>
          <t>Toni&amp;Meri follow your dreams</t>
        </is>
      </c>
      <c r="C2110" t="inlineStr">
        <is>
          <t>Meritxell Sole</t>
        </is>
      </c>
      <c r="D2110" t="inlineStr">
        <is>
          <t>Toni&amp;Meri follow your dreams</t>
        </is>
      </c>
      <c r="E2110" t="inlineStr">
        <is>
          <t>L_714921 V</t>
        </is>
      </c>
      <c r="F2110" t="inlineStr">
        <is>
          <t>Carrer de l aigueta num 6</t>
        </is>
      </c>
      <c r="G2110" t="inlineStr">
        <is>
          <t>AD500</t>
        </is>
      </c>
      <c r="H2110" t="inlineStr">
        <is>
          <t>Andorra la vella</t>
        </is>
      </c>
      <c r="I2110" t="n">
        <v>0</v>
      </c>
      <c r="J2110" t="inlineStr">
        <is>
          <t>Carrer el Llinàs Xalet desig</t>
        </is>
      </c>
      <c r="K2110" t="inlineStr">
        <is>
          <t>toniandmerifollowyourdreams@gmail.com</t>
        </is>
      </c>
      <c r="L2110">
        <f>+376354612</f>
        <v/>
      </c>
      <c r="M2110" t="n">
        <v>0</v>
      </c>
      <c r="N2110" t="n">
        <v>10</v>
      </c>
      <c r="O2110" t="n">
        <v>10</v>
      </c>
      <c r="P2110" t="n">
        <v>10</v>
      </c>
      <c r="Q2110" t="n">
        <v>0</v>
      </c>
      <c r="R2110" t="n">
        <v>0</v>
      </c>
      <c r="S2110" t="n">
        <v>0</v>
      </c>
      <c r="T2110" t="b">
        <v>0</v>
      </c>
      <c r="U2110" t="inlineStr">
        <is>
          <t>21/12/2022</t>
        </is>
      </c>
      <c r="V2110" t="inlineStr">
        <is>
          <t>bkbop5qtwuxplg1lbkb9lqcbnhleksjj</t>
        </is>
      </c>
      <c r="W2110" t="inlineStr">
        <is>
          <t>https://docs.google.com/open?id=15wxVi0diOjZXGJAPSq0EEldAfzduYkwex5qGLGc0c1Y</t>
        </is>
      </c>
      <c r="X2110" t="inlineStr">
        <is>
          <t>53,00</t>
        </is>
      </c>
      <c r="Y2110" t="n">
        <v>53</v>
      </c>
      <c r="Z2110" t="n">
        <v>53</v>
      </c>
      <c r="AA2110" t="n">
        <v>0</v>
      </c>
      <c r="AB2110" t="inlineStr">
        <is>
          <t>159,00</t>
        </is>
      </c>
      <c r="AC2110" t="inlineStr">
        <is>
          <t>33,39</t>
        </is>
      </c>
      <c r="AD2110" t="inlineStr">
        <is>
          <t>0,00</t>
        </is>
      </c>
      <c r="AE2110" t="inlineStr">
        <is>
          <t>192,39</t>
        </is>
      </c>
      <c r="AF2110" t="n">
        <v>10</v>
      </c>
      <c r="AG2110" t="n">
        <v>10</v>
      </c>
      <c r="AH2110" t="inlineStr">
        <is>
          <t>#¿NOMBRE?</t>
        </is>
      </c>
      <c r="AI2110" t="inlineStr">
        <is>
          <t>5,3</t>
        </is>
      </c>
      <c r="AJ2110" t="inlineStr">
        <is>
          <t>Transfer</t>
        </is>
      </c>
      <c r="AK2110" t="inlineStr">
        <is>
          <t>4,2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t="n">
        <v>497</v>
      </c>
      <c r="B2114" t="inlineStr">
        <is>
          <t>ANA MARTINEZ FERNANDEZ</t>
        </is>
      </c>
      <c r="C2114" t="inlineStr">
        <is>
          <t>ANA MARTINEZ FERNANDEZ</t>
        </is>
      </c>
      <c r="D2114" t="inlineStr">
        <is>
          <t>ANA MARTINEZ FERNANDEZ</t>
        </is>
      </c>
      <c r="E2114" t="inlineStr">
        <is>
          <t>39339826M</t>
        </is>
      </c>
      <c r="F2114" t="inlineStr">
        <is>
          <t>PASSEIG RAMON VALL 68</t>
        </is>
      </c>
      <c r="G2114" t="n">
        <v>8670</v>
      </c>
      <c r="H2114" t="inlineStr">
        <is>
          <t>NAVAS</t>
        </is>
      </c>
      <c r="I2114" t="n">
        <v>1</v>
      </c>
      <c r="J2114" t="n">
        <v>0</v>
      </c>
      <c r="K2114" t="inlineStr">
        <is>
          <t>info@navassenca.com</t>
        </is>
      </c>
      <c r="L2114">
        <f>+34938204210</f>
        <v/>
      </c>
      <c r="M2114" t="n">
        <v>0</v>
      </c>
      <c r="N2114" t="n">
        <v>10</v>
      </c>
      <c r="O2114" t="n">
        <v>10</v>
      </c>
      <c r="P2114" t="n">
        <v>10</v>
      </c>
      <c r="Q2114" t="n">
        <v>6</v>
      </c>
      <c r="R2114" t="n">
        <v>0</v>
      </c>
      <c r="S2114" t="n">
        <v>0</v>
      </c>
      <c r="T2114" t="b">
        <v>0</v>
      </c>
      <c r="U2114" t="inlineStr">
        <is>
          <t>21/12/2022</t>
        </is>
      </c>
      <c r="V2114" t="inlineStr">
        <is>
          <t>qi2tovzdf5m5851l8qqi2ts6etu42qkz</t>
        </is>
      </c>
      <c r="W2114" t="inlineStr">
        <is>
          <t>https://docs.google.com/open?id=1K1w_xR2vF2P4mZrmtstG4m-V6_nsx--6Y7v_ODpn564</t>
        </is>
      </c>
      <c r="X2114" t="inlineStr">
        <is>
          <t>65,00</t>
        </is>
      </c>
      <c r="Y2114" t="n">
        <v>65</v>
      </c>
      <c r="Z2114" t="n">
        <v>65</v>
      </c>
      <c r="AA2114" t="n">
        <v>27</v>
      </c>
      <c r="AB2114" t="inlineStr">
        <is>
          <t>222,00</t>
        </is>
      </c>
      <c r="AC2114" t="inlineStr">
        <is>
          <t>46,62</t>
        </is>
      </c>
      <c r="AD2114" t="inlineStr">
        <is>
          <t>0,00</t>
        </is>
      </c>
      <c r="AE2114" t="inlineStr">
        <is>
          <t>268,62</t>
        </is>
      </c>
      <c r="AF2114" t="n">
        <v>10</v>
      </c>
      <c r="AG2114" t="n">
        <v>10</v>
      </c>
      <c r="AH2114" t="inlineStr">
        <is>
          <t>#¿NOMBRE?</t>
        </is>
      </c>
      <c r="AI2114" t="inlineStr">
        <is>
          <t>6,5</t>
        </is>
      </c>
      <c r="AJ2114" t="inlineStr">
        <is>
          <t>transfer</t>
        </is>
      </c>
      <c r="AK2114" t="inlineStr">
        <is>
          <t>4,5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</row>
    <row r="2118">
      <c r="A2118" t="n">
        <v>498</v>
      </c>
      <c r="B2118" t="inlineStr">
        <is>
          <t>Cardamomo green shop</t>
        </is>
      </c>
      <c r="C2118" t="inlineStr">
        <is>
          <t>Pascuali Martin Medina</t>
        </is>
      </c>
      <c r="D2118" t="inlineStr">
        <is>
          <t>Pascuala Martín Medina</t>
        </is>
      </c>
      <c r="E2118" t="inlineStr">
        <is>
          <t>29072890Q</t>
        </is>
      </c>
      <c r="F2118" t="inlineStr">
        <is>
          <t>Calle Gerona, 3,Bajo</t>
        </is>
      </c>
      <c r="G2118" t="n">
        <v>30510</v>
      </c>
      <c r="H2118" t="inlineStr">
        <is>
          <t>Yecla</t>
        </is>
      </c>
      <c r="I2118" t="n">
        <v>1</v>
      </c>
      <c r="J2118" t="n">
        <v>0</v>
      </c>
      <c r="K2118" t="inlineStr">
        <is>
          <t>cardamomogreenshop@gmail.com</t>
        </is>
      </c>
      <c r="L2118">
        <f>+34677813491</f>
        <v/>
      </c>
      <c r="M2118" t="n">
        <v>0</v>
      </c>
      <c r="N2118" t="n">
        <v>15</v>
      </c>
      <c r="O2118" t="n">
        <v>0</v>
      </c>
      <c r="P2118" t="n">
        <v>5</v>
      </c>
      <c r="Q2118" t="n">
        <v>0</v>
      </c>
      <c r="R2118" t="n">
        <v>0</v>
      </c>
      <c r="S2118" t="n">
        <v>0</v>
      </c>
      <c r="T2118" t="b">
        <v>0</v>
      </c>
      <c r="U2118" t="inlineStr">
        <is>
          <t>23/12/2022</t>
        </is>
      </c>
      <c r="V2118" t="inlineStr">
        <is>
          <t>9gswps1rafiwk2plwew9gsx3qb28cce7</t>
        </is>
      </c>
      <c r="W2118" t="inlineStr">
        <is>
          <t>https://docs.google.com/open?id=1UH_gOTutJsSUJxuI2SMXDHn98cl45fOa2viRpWENxco</t>
        </is>
      </c>
      <c r="X2118" t="inlineStr">
        <is>
          <t>0,00</t>
        </is>
      </c>
      <c r="Y2118" t="inlineStr">
        <is>
          <t>97,5</t>
        </is>
      </c>
      <c r="Z2118" t="inlineStr">
        <is>
          <t>32,5</t>
        </is>
      </c>
      <c r="AA2118" t="n">
        <v>0</v>
      </c>
      <c r="AB2118" t="inlineStr">
        <is>
          <t>130,00</t>
        </is>
      </c>
      <c r="AC2118" t="inlineStr">
        <is>
          <t>27,30</t>
        </is>
      </c>
      <c r="AD2118" t="inlineStr">
        <is>
          <t>0,00</t>
        </is>
      </c>
      <c r="AE2118" t="inlineStr">
        <is>
          <t>157,30</t>
        </is>
      </c>
      <c r="AF2118" t="n">
        <v>0</v>
      </c>
      <c r="AG2118" t="n">
        <v>15</v>
      </c>
      <c r="AH2118" t="inlineStr">
        <is>
          <t>#¿NOMBRE?</t>
        </is>
      </c>
      <c r="AI2118" t="inlineStr">
        <is>
          <t>6,5</t>
        </is>
      </c>
      <c r="AJ2118" t="inlineStr">
        <is>
          <t>giro 30 días // IBAN: ES34 3190 0083 3701 0753 2111</t>
        </is>
      </c>
      <c r="AK2118" t="inlineStr">
        <is>
          <t>4,5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</row>
    <row r="2122">
      <c r="A2122" t="n">
        <v>499</v>
      </c>
      <c r="B2122" t="inlineStr">
        <is>
          <t>Ecoteca</t>
        </is>
      </c>
      <c r="C2122" t="inlineStr">
        <is>
          <t>laia</t>
        </is>
      </c>
      <c r="D2122" t="inlineStr">
        <is>
          <t>eulàlia hernàndez pallàs</t>
        </is>
      </c>
      <c r="E2122" t="inlineStr">
        <is>
          <t>44000699C</t>
        </is>
      </c>
      <c r="F2122" t="inlineStr">
        <is>
          <t>providència, 20</t>
        </is>
      </c>
      <c r="G2122" t="n">
        <v>8024</v>
      </c>
      <c r="H2122" t="inlineStr">
        <is>
          <t>Barcelona</t>
        </is>
      </c>
      <c r="I2122" t="n">
        <v>1</v>
      </c>
      <c r="J2122" t="n">
        <v>0</v>
      </c>
      <c r="K2122" t="inlineStr">
        <is>
          <t>laiona.hernandez@gmail.com</t>
        </is>
      </c>
      <c r="L2122">
        <f>+34687307036</f>
        <v/>
      </c>
      <c r="M2122" t="n">
        <v>1</v>
      </c>
      <c r="N2122" t="n">
        <v>8</v>
      </c>
      <c r="O2122" t="n">
        <v>6</v>
      </c>
      <c r="P2122" t="n">
        <v>6</v>
      </c>
      <c r="Q2122" t="n">
        <v>0</v>
      </c>
      <c r="R2122" t="n">
        <v>0</v>
      </c>
      <c r="S2122" t="n">
        <v>0</v>
      </c>
      <c r="T2122" t="b">
        <v>0</v>
      </c>
      <c r="U2122" t="inlineStr">
        <is>
          <t>24/12/2022</t>
        </is>
      </c>
      <c r="V2122" t="inlineStr">
        <is>
          <t>xo5ry3r8o0lolrahiohdxo5ryqzx3h2c</t>
        </is>
      </c>
      <c r="W2122" t="inlineStr">
        <is>
          <t>https://docs.google.com/open?id=1QxpAkYr7TAVwrqHMgkHCDre7ZHVWZgDPlZwH_c9zPHE</t>
        </is>
      </c>
      <c r="X2122" t="inlineStr">
        <is>
          <t>39,00</t>
        </is>
      </c>
      <c r="Y2122" t="n">
        <v>52</v>
      </c>
      <c r="Z2122" t="n">
        <v>39</v>
      </c>
      <c r="AA2122" t="n">
        <v>0</v>
      </c>
      <c r="AB2122" t="inlineStr">
        <is>
          <t>130,00</t>
        </is>
      </c>
      <c r="AC2122" t="inlineStr">
        <is>
          <t>27,30</t>
        </is>
      </c>
      <c r="AD2122" t="inlineStr">
        <is>
          <t>6,76</t>
        </is>
      </c>
      <c r="AE2122" t="inlineStr">
        <is>
          <t>164,06</t>
        </is>
      </c>
      <c r="AF2122" t="n">
        <v>6</v>
      </c>
      <c r="AG2122" t="n">
        <v>8</v>
      </c>
      <c r="AH2122" t="inlineStr">
        <is>
          <t>#¿NOMBRE?</t>
        </is>
      </c>
      <c r="AI2122" t="inlineStr">
        <is>
          <t>6,5</t>
        </is>
      </c>
      <c r="AJ2122" t="inlineStr">
        <is>
          <t>giro 30 días // IBAN: ES55 0182 6315 0402 0015 5572</t>
        </is>
      </c>
      <c r="AK2122" t="inlineStr">
        <is>
          <t>4,5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</row>
    <row r="2126">
      <c r="A2126" t="n">
        <v>500</v>
      </c>
      <c r="B2126" t="inlineStr">
        <is>
          <t>Llar Textil</t>
        </is>
      </c>
      <c r="C2126" t="inlineStr">
        <is>
          <t>Miguel</t>
        </is>
      </c>
      <c r="D2126" t="inlineStr">
        <is>
          <t>Export Trading Textile s.l.</t>
        </is>
      </c>
      <c r="E2126" t="inlineStr">
        <is>
          <t>B98411846</t>
        </is>
      </c>
      <c r="F2126" t="inlineStr">
        <is>
          <t>Avenida de Valencia, 15</t>
        </is>
      </c>
      <c r="G2126" t="n">
        <v>46891</v>
      </c>
      <c r="H2126" t="inlineStr">
        <is>
          <t>El Palomar</t>
        </is>
      </c>
      <c r="I2126" t="n">
        <v>1</v>
      </c>
      <c r="J2126" t="n">
        <v>0</v>
      </c>
      <c r="K2126" t="inlineStr">
        <is>
          <t>gestion@exporttrading.es</t>
        </is>
      </c>
      <c r="L2126">
        <f>+34608074064</f>
        <v/>
      </c>
      <c r="M2126" t="n">
        <v>0</v>
      </c>
      <c r="N2126" t="n">
        <v>152</v>
      </c>
      <c r="O2126" t="n">
        <v>0</v>
      </c>
      <c r="P2126" t="n">
        <v>152</v>
      </c>
      <c r="Q2126" t="n">
        <v>0</v>
      </c>
      <c r="R2126" t="n">
        <v>0</v>
      </c>
      <c r="S2126" t="n">
        <v>0</v>
      </c>
      <c r="T2126" t="b">
        <v>0</v>
      </c>
      <c r="U2126" t="inlineStr">
        <is>
          <t>27/12/2022</t>
        </is>
      </c>
      <c r="V2126" t="inlineStr">
        <is>
          <t>6b52xn5sj0fymb3y6bk456uwphx734wi</t>
        </is>
      </c>
      <c r="W2126" t="inlineStr">
        <is>
          <t>https://docs.google.com/open?id=1w6YtrqI6xXflSYxlpCxg6h0ZixLqlaqWF9IS_x355J8</t>
        </is>
      </c>
      <c r="X2126" t="inlineStr">
        <is>
          <t>0,00</t>
        </is>
      </c>
      <c r="Y2126" t="n">
        <v>988</v>
      </c>
      <c r="Z2126" t="n">
        <v>988</v>
      </c>
      <c r="AA2126" t="n">
        <v>0</v>
      </c>
      <c r="AB2126" t="inlineStr">
        <is>
          <t>1.976,00</t>
        </is>
      </c>
      <c r="AC2126" t="inlineStr">
        <is>
          <t>414,96</t>
        </is>
      </c>
      <c r="AD2126" t="inlineStr">
        <is>
          <t>0,00</t>
        </is>
      </c>
      <c r="AE2126" t="inlineStr">
        <is>
          <t>2390,96</t>
        </is>
      </c>
      <c r="AF2126" t="n">
        <v>0</v>
      </c>
      <c r="AG2126" t="n">
        <v>152</v>
      </c>
      <c r="AH2126" t="inlineStr">
        <is>
          <t>#¿NOMBRE?</t>
        </is>
      </c>
      <c r="AI2126" t="inlineStr">
        <is>
          <t>6,5</t>
        </is>
      </c>
      <c r="AJ2126" t="inlineStr">
        <is>
          <t>tranfer</t>
        </is>
      </c>
      <c r="AK2126" t="inlineStr">
        <is>
          <t>4,5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</row>
    <row r="2130">
      <c r="A2130" t="n">
        <v>501</v>
      </c>
      <c r="B2130" t="inlineStr">
        <is>
          <t>ECOBIOFOC</t>
        </is>
      </c>
      <c r="C2130" t="inlineStr">
        <is>
          <t>ISABEL GARCIA GONZALEZ</t>
        </is>
      </c>
      <c r="D2130" t="inlineStr">
        <is>
          <t>ISABEL GARCIA GONZALEZ</t>
        </is>
      </c>
      <c r="E2130" t="inlineStr">
        <is>
          <t>77739878Q</t>
        </is>
      </c>
      <c r="F2130" t="inlineStr">
        <is>
          <t>C/COS, 21, 3r LOCAL (ECOBIOFOC)</t>
        </is>
      </c>
      <c r="G2130" t="n">
        <v>8650</v>
      </c>
      <c r="H2130" t="inlineStr">
        <is>
          <t>SALLENT</t>
        </is>
      </c>
      <c r="I2130" t="n">
        <v>1</v>
      </c>
      <c r="J2130" t="n">
        <v>0</v>
      </c>
      <c r="K2130" t="inlineStr">
        <is>
          <t>administracion@ecobiofoc.com</t>
        </is>
      </c>
      <c r="L2130">
        <f>+34628613737</f>
        <v/>
      </c>
      <c r="M2130" t="n">
        <v>1</v>
      </c>
      <c r="N2130" t="n">
        <v>12</v>
      </c>
      <c r="O2130" t="n">
        <v>0</v>
      </c>
      <c r="P2130" t="n">
        <v>12</v>
      </c>
      <c r="Q2130" t="n">
        <v>0</v>
      </c>
      <c r="R2130" t="n">
        <v>0</v>
      </c>
      <c r="S2130" t="n">
        <v>0</v>
      </c>
      <c r="T2130" t="b">
        <v>0</v>
      </c>
      <c r="U2130" t="inlineStr">
        <is>
          <t>27/12/2022</t>
        </is>
      </c>
      <c r="V2130" t="inlineStr">
        <is>
          <t>hsjvtzx320p96qwc12e2cnzd7zhsjvtz</t>
        </is>
      </c>
      <c r="W2130" t="inlineStr">
        <is>
          <t>https://docs.google.com/open?id=1MHNTYnlMIkP6cMbJXt9ppDt-kH4XYu_tNJNIKUUvnzQ</t>
        </is>
      </c>
      <c r="X2130" t="inlineStr">
        <is>
          <t>0,00</t>
        </is>
      </c>
      <c r="Y2130" t="n">
        <v>78</v>
      </c>
      <c r="Z2130" t="n">
        <v>78</v>
      </c>
      <c r="AA2130" t="n">
        <v>0</v>
      </c>
      <c r="AB2130" t="inlineStr">
        <is>
          <t>156,00</t>
        </is>
      </c>
      <c r="AC2130" t="inlineStr">
        <is>
          <t>32,76</t>
        </is>
      </c>
      <c r="AD2130" t="inlineStr">
        <is>
          <t>8,11</t>
        </is>
      </c>
      <c r="AE2130" t="inlineStr">
        <is>
          <t>196,87</t>
        </is>
      </c>
      <c r="AF2130" t="n">
        <v>0</v>
      </c>
      <c r="AG2130" t="n">
        <v>12</v>
      </c>
      <c r="AH2130" t="inlineStr">
        <is>
          <t>#¿NOMBRE?</t>
        </is>
      </c>
      <c r="AI2130" t="inlineStr">
        <is>
          <t>6,5</t>
        </is>
      </c>
      <c r="AJ2130" t="inlineStr">
        <is>
          <t>transfer</t>
        </is>
      </c>
      <c r="AK2130" t="inlineStr">
        <is>
          <t>4,5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</row>
    <row r="2134">
      <c r="A2134" t="n">
        <v>502</v>
      </c>
      <c r="B2134" t="inlineStr">
        <is>
          <t>La Pebrella Herboristeria CB</t>
        </is>
      </c>
      <c r="C2134" t="inlineStr">
        <is>
          <t>Teresa Garcia</t>
        </is>
      </c>
      <c r="D2134" t="inlineStr">
        <is>
          <t>La Pebrella Herboristeria CB</t>
        </is>
      </c>
      <c r="E2134" t="inlineStr">
        <is>
          <t>E98951312</t>
        </is>
      </c>
      <c r="F2134" t="inlineStr">
        <is>
          <t>Valencia, 54</t>
        </is>
      </c>
      <c r="G2134" t="n">
        <v>46680</v>
      </c>
      <c r="H2134" t="inlineStr">
        <is>
          <t>Algemesi</t>
        </is>
      </c>
      <c r="I2134" t="n">
        <v>1</v>
      </c>
      <c r="J2134" t="n">
        <v>0</v>
      </c>
      <c r="K2134" t="inlineStr">
        <is>
          <t>teresa@lapebrellaherboristeria.es</t>
        </is>
      </c>
      <c r="L2134">
        <f>+34629532338</f>
        <v/>
      </c>
      <c r="M2134" t="n">
        <v>1</v>
      </c>
      <c r="N2134" t="n">
        <v>10</v>
      </c>
      <c r="O2134" t="n">
        <v>0</v>
      </c>
      <c r="P2134" t="n">
        <v>10</v>
      </c>
      <c r="Q2134" t="n">
        <v>0</v>
      </c>
      <c r="R2134" t="n">
        <v>0</v>
      </c>
      <c r="S2134" t="n">
        <v>0</v>
      </c>
      <c r="T2134" t="b">
        <v>0</v>
      </c>
      <c r="U2134" t="inlineStr">
        <is>
          <t>27/12/2022</t>
        </is>
      </c>
      <c r="V2134" t="inlineStr">
        <is>
          <t>h5pbppv5a0bnctqkh5pbppvm7ln4ifr1</t>
        </is>
      </c>
      <c r="W2134" t="inlineStr">
        <is>
          <t>https://docs.google.com/open?id=1r8WCpArUXi4dce6znNuOI9X70FvjCoc4vNG6vsMk8pA</t>
        </is>
      </c>
      <c r="X2134" t="inlineStr">
        <is>
          <t>0,00</t>
        </is>
      </c>
      <c r="Y2134" t="n">
        <v>65</v>
      </c>
      <c r="Z2134" t="n">
        <v>65</v>
      </c>
      <c r="AA2134" t="n">
        <v>0</v>
      </c>
      <c r="AB2134" t="inlineStr">
        <is>
          <t>130,00</t>
        </is>
      </c>
      <c r="AC2134" t="inlineStr">
        <is>
          <t>27,30</t>
        </is>
      </c>
      <c r="AD2134" t="inlineStr">
        <is>
          <t>6,76</t>
        </is>
      </c>
      <c r="AE2134" t="inlineStr">
        <is>
          <t>164,06</t>
        </is>
      </c>
      <c r="AF2134" t="n">
        <v>0</v>
      </c>
      <c r="AG2134" t="n">
        <v>10</v>
      </c>
      <c r="AH2134" t="inlineStr">
        <is>
          <t>#¿NOMBRE?</t>
        </is>
      </c>
      <c r="AI2134" t="inlineStr">
        <is>
          <t>6,5</t>
        </is>
      </c>
      <c r="AJ2134" t="inlineStr">
        <is>
          <t>transfer</t>
        </is>
      </c>
      <c r="AK2134" t="inlineStr">
        <is>
          <t>4,5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t="n">
        <v>503</v>
      </c>
      <c r="B2138" t="inlineStr">
        <is>
          <t>SaBó SaBó</t>
        </is>
      </c>
      <c r="C2138" t="inlineStr">
        <is>
          <t>Roser Castells</t>
        </is>
      </c>
      <c r="D2138" t="inlineStr">
        <is>
          <t>SaBó SaBó, CB</t>
        </is>
      </c>
      <c r="E2138" t="inlineStr">
        <is>
          <t>E67607952</t>
        </is>
      </c>
      <c r="F2138" t="inlineStr">
        <is>
          <t>c. Castillejos, 275, local</t>
        </is>
      </c>
      <c r="G2138" t="inlineStr">
        <is>
          <t>08025 Barcelona</t>
        </is>
      </c>
      <c r="H2138" t="inlineStr">
        <is>
          <t>Barcelona</t>
        </is>
      </c>
      <c r="I2138" t="n">
        <v>0</v>
      </c>
      <c r="J2138" t="inlineStr">
        <is>
          <t>c. Nàpols, 343, 6-C, 08025 Barcelona</t>
        </is>
      </c>
      <c r="K2138" t="inlineStr">
        <is>
          <t>ecologiaagranel@gmail.com</t>
        </is>
      </c>
      <c r="L2138">
        <f>+34693007074</f>
        <v/>
      </c>
      <c r="M2138" t="n">
        <v>1</v>
      </c>
      <c r="N2138" t="n">
        <v>9</v>
      </c>
      <c r="O2138" t="n">
        <v>4</v>
      </c>
      <c r="P2138" t="n">
        <v>5</v>
      </c>
      <c r="Q2138" t="n">
        <v>2</v>
      </c>
      <c r="R2138" t="inlineStr">
        <is>
          <t>LA1= tarjeta completada</t>
        </is>
      </c>
      <c r="S2138" t="n">
        <v>0</v>
      </c>
      <c r="T2138" t="b">
        <v>0</v>
      </c>
      <c r="U2138" t="inlineStr">
        <is>
          <t>27/12/2022</t>
        </is>
      </c>
      <c r="V2138" t="n">
        <v>0</v>
      </c>
      <c r="W2138" t="inlineStr">
        <is>
          <t>https://docs.google.com/open?id=1fwFM1wOP63aHQJWLGQBSfvpogI0J290Ve9wsUyGSqIA</t>
        </is>
      </c>
      <c r="X2138" t="inlineStr">
        <is>
          <t>26,00</t>
        </is>
      </c>
      <c r="Y2138" t="inlineStr">
        <is>
          <t>58,5</t>
        </is>
      </c>
      <c r="Z2138" t="inlineStr">
        <is>
          <t>32,5</t>
        </is>
      </c>
      <c r="AA2138" t="n">
        <v>9</v>
      </c>
      <c r="AB2138" t="inlineStr">
        <is>
          <t>126,00</t>
        </is>
      </c>
      <c r="AC2138" t="inlineStr">
        <is>
          <t>26,46</t>
        </is>
      </c>
      <c r="AD2138" t="inlineStr">
        <is>
          <t>6,55</t>
        </is>
      </c>
      <c r="AE2138" t="inlineStr">
        <is>
          <t>159,01</t>
        </is>
      </c>
      <c r="AF2138" t="n">
        <v>4</v>
      </c>
      <c r="AG2138" t="n">
        <v>9</v>
      </c>
      <c r="AH2138" t="inlineStr">
        <is>
          <t>#¿NOMBRE?</t>
        </is>
      </c>
      <c r="AI2138" t="inlineStr">
        <is>
          <t>6,5</t>
        </is>
      </c>
      <c r="AJ2138" t="inlineStr">
        <is>
          <t>transfer</t>
        </is>
      </c>
      <c r="AK2138" t="inlineStr">
        <is>
          <t>4,5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</row>
    <row r="2142">
      <c r="A2142" t="n">
        <v>504</v>
      </c>
      <c r="B2142" t="inlineStr">
        <is>
          <t>CA LA ROSA</t>
        </is>
      </c>
      <c r="C2142" t="inlineStr">
        <is>
          <t>Rosa</t>
        </is>
      </c>
      <c r="D2142" t="inlineStr">
        <is>
          <t>Rosa Roig Fabregat</t>
        </is>
      </c>
      <c r="E2142" t="inlineStr">
        <is>
          <t>38086395M</t>
        </is>
      </c>
      <c r="F2142" t="inlineStr">
        <is>
          <t>C/Carme 99 (tenda)</t>
        </is>
      </c>
      <c r="G2142" t="n">
        <v>8380</v>
      </c>
      <c r="H2142" t="inlineStr">
        <is>
          <t>Malgrat de Mar</t>
        </is>
      </c>
      <c r="I2142" t="n">
        <v>1</v>
      </c>
      <c r="J2142" t="n">
        <v>0</v>
      </c>
      <c r="K2142" t="inlineStr">
        <is>
          <t>rosaroig1@hotmail.com</t>
        </is>
      </c>
      <c r="L2142">
        <f>+34606233072</f>
        <v/>
      </c>
      <c r="M2142" t="n">
        <v>0</v>
      </c>
      <c r="N2142" t="n">
        <v>15</v>
      </c>
      <c r="O2142" t="n">
        <v>5</v>
      </c>
      <c r="P2142" t="n">
        <v>0</v>
      </c>
      <c r="Q2142" t="n">
        <v>5</v>
      </c>
      <c r="R2142" t="inlineStr">
        <is>
          <t>PackD2</t>
        </is>
      </c>
      <c r="S2142" t="n">
        <v>0</v>
      </c>
      <c r="T2142" t="b">
        <v>0</v>
      </c>
      <c r="U2142" t="inlineStr">
        <is>
          <t>28/12/2022</t>
        </is>
      </c>
      <c r="V2142" t="inlineStr">
        <is>
          <t>gqa5arigqy4d7q2qiv2m9ux0ek9gqa5a</t>
        </is>
      </c>
      <c r="W2142" t="inlineStr">
        <is>
          <t>https://docs.google.com/open?id=1kf13ciwwQSW0BCymuwcBvbIbpa380YTIKss3KBJM5uY</t>
        </is>
      </c>
      <c r="X2142" t="inlineStr">
        <is>
          <t>32,50</t>
        </is>
      </c>
      <c r="Y2142" t="inlineStr">
        <is>
          <t>97,5</t>
        </is>
      </c>
      <c r="Z2142" t="n">
        <v>0</v>
      </c>
      <c r="AA2142" t="inlineStr">
        <is>
          <t>22,5</t>
        </is>
      </c>
      <c r="AB2142" t="inlineStr">
        <is>
          <t>152,50</t>
        </is>
      </c>
      <c r="AC2142" t="inlineStr">
        <is>
          <t>32,03</t>
        </is>
      </c>
      <c r="AD2142" t="inlineStr">
        <is>
          <t>0,00</t>
        </is>
      </c>
      <c r="AE2142" t="inlineStr">
        <is>
          <t>184,53</t>
        </is>
      </c>
      <c r="AF2142" t="n">
        <v>5</v>
      </c>
      <c r="AG2142" t="n">
        <v>15</v>
      </c>
      <c r="AH2142" t="inlineStr">
        <is>
          <t>#¿NOMBRE?</t>
        </is>
      </c>
      <c r="AI2142" t="inlineStr">
        <is>
          <t>6,5</t>
        </is>
      </c>
      <c r="AJ2142" t="inlineStr">
        <is>
          <t>transfer</t>
        </is>
      </c>
      <c r="AK2142" t="inlineStr">
        <is>
          <t>4,5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</row>
    <row r="2146">
      <c r="A2146" t="n">
        <v>505</v>
      </c>
      <c r="B2146" t="inlineStr">
        <is>
          <t>Sempervirens</t>
        </is>
      </c>
      <c r="C2146" t="inlineStr">
        <is>
          <t>Sara</t>
        </is>
      </c>
      <c r="D2146" t="inlineStr">
        <is>
          <t>Sara Brunet Garrido</t>
        </is>
      </c>
      <c r="E2146" t="inlineStr">
        <is>
          <t>74735863P</t>
        </is>
      </c>
      <c r="F2146" t="inlineStr">
        <is>
          <t>C/ anselm clavé, 10</t>
        </is>
      </c>
      <c r="G2146" t="n">
        <v>17001</v>
      </c>
      <c r="H2146" t="inlineStr">
        <is>
          <t>Girona</t>
        </is>
      </c>
      <c r="I2146" t="n">
        <v>0</v>
      </c>
      <c r="J2146" t="inlineStr">
        <is>
          <t>crta. de Palamós, 68 - 17462 Bordils, Girona</t>
        </is>
      </c>
      <c r="K2146" t="inlineStr">
        <is>
          <t>sempervirensshop@gmail.com</t>
        </is>
      </c>
      <c r="L2146">
        <f>+34686079498</f>
        <v/>
      </c>
      <c r="M2146" t="n">
        <v>1</v>
      </c>
      <c r="N2146" t="n">
        <v>15</v>
      </c>
      <c r="O2146" t="n">
        <v>10</v>
      </c>
      <c r="P2146" t="n">
        <v>15</v>
      </c>
      <c r="Q2146" t="n">
        <v>0</v>
      </c>
      <c r="R2146" t="n">
        <v>0</v>
      </c>
      <c r="S2146" t="n">
        <v>0</v>
      </c>
      <c r="T2146" t="b">
        <v>0</v>
      </c>
      <c r="U2146" t="inlineStr">
        <is>
          <t>28/12/2022</t>
        </is>
      </c>
      <c r="V2146" t="n">
        <v>0</v>
      </c>
      <c r="W2146" t="inlineStr">
        <is>
          <t>https://docs.google.com/open?id=1fNHo_o_Vj46p-xn81FdP4MOgohCrUPUjQH_cJIykzrw</t>
        </is>
      </c>
      <c r="X2146" t="inlineStr">
        <is>
          <t>65,00</t>
        </is>
      </c>
      <c r="Y2146" t="inlineStr">
        <is>
          <t>97,5</t>
        </is>
      </c>
      <c r="Z2146" t="inlineStr">
        <is>
          <t>97,5</t>
        </is>
      </c>
      <c r="AA2146" t="n">
        <v>0</v>
      </c>
      <c r="AB2146" t="inlineStr">
        <is>
          <t>260,00</t>
        </is>
      </c>
      <c r="AC2146" t="inlineStr">
        <is>
          <t>54,60</t>
        </is>
      </c>
      <c r="AD2146" t="inlineStr">
        <is>
          <t>13,52</t>
        </is>
      </c>
      <c r="AE2146" t="inlineStr">
        <is>
          <t>328,12</t>
        </is>
      </c>
      <c r="AF2146" t="n">
        <v>10</v>
      </c>
      <c r="AG2146" t="n">
        <v>15</v>
      </c>
      <c r="AH2146" t="inlineStr">
        <is>
          <t>#¿NOMBRE?</t>
        </is>
      </c>
      <c r="AI2146" t="inlineStr">
        <is>
          <t>6,5</t>
        </is>
      </c>
      <c r="AJ2146" t="inlineStr">
        <is>
          <t>transfer</t>
        </is>
      </c>
      <c r="AK2146" t="inlineStr">
        <is>
          <t>4,5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t="n">
        <v>506</v>
      </c>
      <c r="B2150" t="inlineStr">
        <is>
          <t>Shopclient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inlineStr">
        <is>
          <t>0,00</t>
        </is>
      </c>
      <c r="Y2150" t="n">
        <v>0</v>
      </c>
      <c r="Z2150" t="n">
        <v>0</v>
      </c>
      <c r="AA2150" t="n">
        <v>0</v>
      </c>
      <c r="AB2150" t="inlineStr">
        <is>
          <t>0,00</t>
        </is>
      </c>
      <c r="AC2150" t="inlineStr">
        <is>
          <t>0,00</t>
        </is>
      </c>
      <c r="AD2150" t="inlineStr">
        <is>
          <t>0,00</t>
        </is>
      </c>
      <c r="AE2150" t="inlineStr">
        <is>
          <t>0,00</t>
        </is>
      </c>
      <c r="AF2150" t="n">
        <v>0</v>
      </c>
      <c r="AG2150" t="n">
        <v>0</v>
      </c>
      <c r="AH2150" t="inlineStr">
        <is>
          <t>#¿NOMBRE?</t>
        </is>
      </c>
      <c r="AI2150" t="inlineStr">
        <is>
          <t>6,5</t>
        </is>
      </c>
      <c r="AJ2150" t="n">
        <v>0</v>
      </c>
      <c r="AK2150" t="inlineStr">
        <is>
          <t>4,5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t="n">
        <v>507</v>
      </c>
      <c r="B2154" t="inlineStr">
        <is>
          <t>Shopclient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inlineStr">
        <is>
          <t>0,00</t>
        </is>
      </c>
      <c r="Y2154" t="n">
        <v>0</v>
      </c>
      <c r="Z2154" t="n">
        <v>0</v>
      </c>
      <c r="AA2154" t="n">
        <v>0</v>
      </c>
      <c r="AB2154" t="inlineStr">
        <is>
          <t>0,00</t>
        </is>
      </c>
      <c r="AC2154" t="inlineStr">
        <is>
          <t>0,00</t>
        </is>
      </c>
      <c r="AD2154" t="inlineStr">
        <is>
          <t>0,00</t>
        </is>
      </c>
      <c r="AE2154" t="inlineStr">
        <is>
          <t>0,00</t>
        </is>
      </c>
      <c r="AF2154" t="n">
        <v>0</v>
      </c>
      <c r="AG2154" t="n">
        <v>0</v>
      </c>
      <c r="AH2154" t="inlineStr">
        <is>
          <t>#¿NOMBRE?</t>
        </is>
      </c>
      <c r="AI2154" t="inlineStr">
        <is>
          <t>6,5</t>
        </is>
      </c>
      <c r="AJ2154" t="n">
        <v>0</v>
      </c>
      <c r="AK2154" t="inlineStr">
        <is>
          <t>4,5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t="n">
        <v>508</v>
      </c>
      <c r="B2158" t="inlineStr">
        <is>
          <t>Shopclient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inlineStr">
        <is>
          <t>0,00</t>
        </is>
      </c>
      <c r="Y2158" t="n">
        <v>0</v>
      </c>
      <c r="Z2158" t="n">
        <v>0</v>
      </c>
      <c r="AA2158" t="n">
        <v>0</v>
      </c>
      <c r="AB2158" t="inlineStr">
        <is>
          <t>0,00</t>
        </is>
      </c>
      <c r="AC2158" t="inlineStr">
        <is>
          <t>0,00</t>
        </is>
      </c>
      <c r="AD2158" t="inlineStr">
        <is>
          <t>0,00</t>
        </is>
      </c>
      <c r="AE2158" t="inlineStr">
        <is>
          <t>0,00</t>
        </is>
      </c>
      <c r="AF2158" t="n">
        <v>0</v>
      </c>
      <c r="AG2158" t="n">
        <v>0</v>
      </c>
      <c r="AH2158" t="inlineStr">
        <is>
          <t>#¿NOMBRE?</t>
        </is>
      </c>
      <c r="AI2158" t="inlineStr">
        <is>
          <t>6,5</t>
        </is>
      </c>
      <c r="AJ2158" t="n">
        <v>0</v>
      </c>
      <c r="AK2158" t="inlineStr">
        <is>
          <t>4,5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t="n">
        <v>509</v>
      </c>
      <c r="B2162" t="inlineStr">
        <is>
          <t>Shopclient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inlineStr">
        <is>
          <t>0,00</t>
        </is>
      </c>
      <c r="Y2162" t="n">
        <v>0</v>
      </c>
      <c r="Z2162" t="n">
        <v>0</v>
      </c>
      <c r="AA2162" t="n">
        <v>0</v>
      </c>
      <c r="AB2162" t="inlineStr">
        <is>
          <t>0,00</t>
        </is>
      </c>
      <c r="AC2162" t="inlineStr">
        <is>
          <t>0,00</t>
        </is>
      </c>
      <c r="AD2162" t="inlineStr">
        <is>
          <t>0,00</t>
        </is>
      </c>
      <c r="AE2162" t="inlineStr">
        <is>
          <t>0,00</t>
        </is>
      </c>
      <c r="AF2162" t="n">
        <v>0</v>
      </c>
      <c r="AG2162" t="n">
        <v>0</v>
      </c>
      <c r="AH2162" t="inlineStr">
        <is>
          <t>#¿NOMBRE?</t>
        </is>
      </c>
      <c r="AI2162" t="inlineStr">
        <is>
          <t>6,5</t>
        </is>
      </c>
      <c r="AJ2162" t="n">
        <v>0</v>
      </c>
      <c r="AK2162" t="inlineStr">
        <is>
          <t>4,5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</row>
    <row r="2166">
      <c r="A2166" t="n">
        <v>510</v>
      </c>
      <c r="B2166" t="inlineStr">
        <is>
          <t>Shopclient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inlineStr">
        <is>
          <t>0,00</t>
        </is>
      </c>
      <c r="Y2166" t="n">
        <v>0</v>
      </c>
      <c r="Z2166" t="n">
        <v>0</v>
      </c>
      <c r="AA2166" t="n">
        <v>0</v>
      </c>
      <c r="AB2166" t="inlineStr">
        <is>
          <t>0,00</t>
        </is>
      </c>
      <c r="AC2166" t="inlineStr">
        <is>
          <t>0,00</t>
        </is>
      </c>
      <c r="AD2166" t="inlineStr">
        <is>
          <t>0,00</t>
        </is>
      </c>
      <c r="AE2166" t="inlineStr">
        <is>
          <t>0,00</t>
        </is>
      </c>
      <c r="AF2166" t="n">
        <v>0</v>
      </c>
      <c r="AG2166" t="n">
        <v>0</v>
      </c>
      <c r="AH2166" t="inlineStr">
        <is>
          <t>#¿NOMBRE?</t>
        </is>
      </c>
      <c r="AI2166" t="inlineStr">
        <is>
          <t>6,5</t>
        </is>
      </c>
      <c r="AJ2166" t="n">
        <v>0</v>
      </c>
      <c r="AK2166" t="inlineStr">
        <is>
          <t>4,5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t="n">
        <v>511</v>
      </c>
      <c r="B2170" t="inlineStr">
        <is>
          <t>Shopclient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inlineStr">
        <is>
          <t>0,00</t>
        </is>
      </c>
      <c r="Y2170" t="n">
        <v>0</v>
      </c>
      <c r="Z2170" t="n">
        <v>0</v>
      </c>
      <c r="AA2170" t="n">
        <v>0</v>
      </c>
      <c r="AB2170" t="inlineStr">
        <is>
          <t>0,00</t>
        </is>
      </c>
      <c r="AC2170" t="inlineStr">
        <is>
          <t>0,00</t>
        </is>
      </c>
      <c r="AD2170" t="inlineStr">
        <is>
          <t>0,00</t>
        </is>
      </c>
      <c r="AE2170" t="inlineStr">
        <is>
          <t>0,00</t>
        </is>
      </c>
      <c r="AF2170" t="n">
        <v>0</v>
      </c>
      <c r="AG2170" t="n">
        <v>0</v>
      </c>
      <c r="AH2170" t="inlineStr">
        <is>
          <t>#¿NOMBRE?</t>
        </is>
      </c>
      <c r="AI2170" t="inlineStr">
        <is>
          <t>6,5</t>
        </is>
      </c>
      <c r="AJ2170" t="n">
        <v>0</v>
      </c>
      <c r="AK2170" t="inlineStr">
        <is>
          <t>4,5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t="n">
        <v>512</v>
      </c>
      <c r="B2174" t="inlineStr">
        <is>
          <t>Shopclient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inlineStr">
        <is>
          <t>0,00</t>
        </is>
      </c>
      <c r="Y2174" t="n">
        <v>0</v>
      </c>
      <c r="Z2174" t="n">
        <v>0</v>
      </c>
      <c r="AA2174" t="n">
        <v>0</v>
      </c>
      <c r="AB2174" t="inlineStr">
        <is>
          <t>0,00</t>
        </is>
      </c>
      <c r="AC2174" t="inlineStr">
        <is>
          <t>0,00</t>
        </is>
      </c>
      <c r="AD2174" t="inlineStr">
        <is>
          <t>0,00</t>
        </is>
      </c>
      <c r="AE2174" t="inlineStr">
        <is>
          <t>0,00</t>
        </is>
      </c>
      <c r="AF2174" t="n">
        <v>0</v>
      </c>
      <c r="AG2174" t="n">
        <v>0</v>
      </c>
      <c r="AH2174" t="inlineStr">
        <is>
          <t>#¿NOMBRE?</t>
        </is>
      </c>
      <c r="AI2174" t="inlineStr">
        <is>
          <t>6,5</t>
        </is>
      </c>
      <c r="AJ2174" t="n">
        <v>0</v>
      </c>
      <c r="AK2174" t="inlineStr">
        <is>
          <t>4,5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t="n">
        <v>513</v>
      </c>
      <c r="B2178" t="inlineStr">
        <is>
          <t>Shopclient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inlineStr">
        <is>
          <t>0,00</t>
        </is>
      </c>
      <c r="Y2178" t="n">
        <v>0</v>
      </c>
      <c r="Z2178" t="n">
        <v>0</v>
      </c>
      <c r="AA2178" t="n">
        <v>0</v>
      </c>
      <c r="AB2178" t="inlineStr">
        <is>
          <t>0,00</t>
        </is>
      </c>
      <c r="AC2178" t="inlineStr">
        <is>
          <t>0,00</t>
        </is>
      </c>
      <c r="AD2178" t="inlineStr">
        <is>
          <t>0,00</t>
        </is>
      </c>
      <c r="AE2178" t="inlineStr">
        <is>
          <t>0,00</t>
        </is>
      </c>
      <c r="AF2178" t="n">
        <v>0</v>
      </c>
      <c r="AG2178" t="n">
        <v>0</v>
      </c>
      <c r="AH2178" t="inlineStr">
        <is>
          <t>#¿NOMBRE?</t>
        </is>
      </c>
      <c r="AI2178" t="inlineStr">
        <is>
          <t>6,5</t>
        </is>
      </c>
      <c r="AJ2178" t="n">
        <v>0</v>
      </c>
      <c r="AK2178" t="inlineStr">
        <is>
          <t>4,5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t="n">
        <v>514</v>
      </c>
      <c r="B2182" t="inlineStr">
        <is>
          <t>Shopclient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inlineStr">
        <is>
          <t>0,00</t>
        </is>
      </c>
      <c r="Y2182" t="n">
        <v>0</v>
      </c>
      <c r="Z2182" t="n">
        <v>0</v>
      </c>
      <c r="AA2182" t="n">
        <v>0</v>
      </c>
      <c r="AB2182" t="inlineStr">
        <is>
          <t>0,00</t>
        </is>
      </c>
      <c r="AC2182" t="inlineStr">
        <is>
          <t>0,00</t>
        </is>
      </c>
      <c r="AD2182" t="inlineStr">
        <is>
          <t>0,00</t>
        </is>
      </c>
      <c r="AE2182" t="inlineStr">
        <is>
          <t>0,00</t>
        </is>
      </c>
      <c r="AF2182" t="n">
        <v>0</v>
      </c>
      <c r="AG2182" t="n">
        <v>0</v>
      </c>
      <c r="AH2182" t="inlineStr">
        <is>
          <t>#¿NOMBRE?</t>
        </is>
      </c>
      <c r="AI2182" t="inlineStr">
        <is>
          <t>6,5</t>
        </is>
      </c>
      <c r="AJ2182" t="n">
        <v>0</v>
      </c>
      <c r="AK2182" t="inlineStr">
        <is>
          <t>4,5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t="n">
        <v>515</v>
      </c>
      <c r="B2186" t="inlineStr">
        <is>
          <t>Shopclient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inlineStr">
        <is>
          <t>0,00</t>
        </is>
      </c>
      <c r="Y2186" t="n">
        <v>0</v>
      </c>
      <c r="Z2186" t="n">
        <v>0</v>
      </c>
      <c r="AA2186" t="n">
        <v>0</v>
      </c>
      <c r="AB2186" t="inlineStr">
        <is>
          <t>0,00</t>
        </is>
      </c>
      <c r="AC2186" t="inlineStr">
        <is>
          <t>0,00</t>
        </is>
      </c>
      <c r="AD2186" t="inlineStr">
        <is>
          <t>0,00</t>
        </is>
      </c>
      <c r="AE2186" t="inlineStr">
        <is>
          <t>0,00</t>
        </is>
      </c>
      <c r="AF2186" t="n">
        <v>0</v>
      </c>
      <c r="AG2186" t="n">
        <v>0</v>
      </c>
      <c r="AH2186" t="inlineStr">
        <is>
          <t>#¿NOMBRE?</t>
        </is>
      </c>
      <c r="AI2186" t="inlineStr">
        <is>
          <t>6,5</t>
        </is>
      </c>
      <c r="AJ2186" t="n">
        <v>0</v>
      </c>
      <c r="AK2186" t="inlineStr">
        <is>
          <t>4,5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</row>
    <row r="2190">
      <c r="A2190" t="n">
        <v>516</v>
      </c>
      <c r="B2190" t="inlineStr">
        <is>
          <t>Shopclient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inlineStr">
        <is>
          <t>0,00</t>
        </is>
      </c>
      <c r="Y2190" t="n">
        <v>0</v>
      </c>
      <c r="Z2190" t="n">
        <v>0</v>
      </c>
      <c r="AA2190" t="n">
        <v>0</v>
      </c>
      <c r="AB2190" t="inlineStr">
        <is>
          <t>0,00</t>
        </is>
      </c>
      <c r="AC2190" t="inlineStr">
        <is>
          <t>0,00</t>
        </is>
      </c>
      <c r="AD2190" t="inlineStr">
        <is>
          <t>0,00</t>
        </is>
      </c>
      <c r="AE2190" t="inlineStr">
        <is>
          <t>0,00</t>
        </is>
      </c>
      <c r="AF2190" t="n">
        <v>0</v>
      </c>
      <c r="AG2190" t="n">
        <v>0</v>
      </c>
      <c r="AH2190" t="inlineStr">
        <is>
          <t>#¿NOMBRE?</t>
        </is>
      </c>
      <c r="AI2190" t="inlineStr">
        <is>
          <t>6,5</t>
        </is>
      </c>
      <c r="AJ2190" t="n">
        <v>0</v>
      </c>
      <c r="AK2190" t="inlineStr">
        <is>
          <t>4,5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</row>
    <row r="2194">
      <c r="A2194" t="n">
        <v>517</v>
      </c>
      <c r="B2194" t="inlineStr">
        <is>
          <t>Espíritu Emprendedor</t>
        </is>
      </c>
      <c r="C2194" t="inlineStr">
        <is>
          <t>Gemma</t>
        </is>
      </c>
      <c r="D2194" t="inlineStr">
        <is>
          <t>Gema Cazalilla Moreno</t>
        </is>
      </c>
      <c r="E2194" t="inlineStr">
        <is>
          <t>77333914W</t>
        </is>
      </c>
      <c r="F2194" t="inlineStr">
        <is>
          <t>Arenales 73 2A</t>
        </is>
      </c>
      <c r="G2194" t="n">
        <v>23640</v>
      </c>
      <c r="H2194" t="inlineStr">
        <is>
          <t>Torredelcampo</t>
        </is>
      </c>
      <c r="I2194" t="n">
        <v>1</v>
      </c>
      <c r="J2194" t="n">
        <v>0</v>
      </c>
      <c r="K2194" t="inlineStr">
        <is>
          <t>gemmacazalilla@gmail.com</t>
        </is>
      </c>
      <c r="L2194">
        <f>+34687812738</f>
        <v/>
      </c>
      <c r="M2194" t="n">
        <v>0</v>
      </c>
      <c r="N2194" t="n">
        <v>10</v>
      </c>
      <c r="O2194" t="n">
        <v>0</v>
      </c>
      <c r="P2194" t="n">
        <v>10</v>
      </c>
      <c r="Q2194" t="n">
        <v>0</v>
      </c>
      <c r="R2194" t="n">
        <v>0</v>
      </c>
      <c r="S2194" t="n">
        <v>0</v>
      </c>
      <c r="T2194" t="b">
        <v>0</v>
      </c>
      <c r="U2194" s="1" t="n">
        <v>44958</v>
      </c>
      <c r="V2194" t="inlineStr">
        <is>
          <t>kikblovavql8lb8dxepkikblt4b0dh9t</t>
        </is>
      </c>
      <c r="W2194" t="inlineStr">
        <is>
          <t>https://docs.google.com/open?id=1oacyt8hNQ8I_1Ai23_4_Q7hcWS3DqHs3FIwlkXFPbu4</t>
        </is>
      </c>
      <c r="X2194" t="inlineStr">
        <is>
          <t>0,00</t>
        </is>
      </c>
      <c r="Y2194" t="n">
        <v>65</v>
      </c>
      <c r="Z2194" t="n">
        <v>65</v>
      </c>
      <c r="AA2194" t="n">
        <v>0</v>
      </c>
      <c r="AB2194" t="inlineStr">
        <is>
          <t>130,00</t>
        </is>
      </c>
      <c r="AC2194" t="inlineStr">
        <is>
          <t>27,30</t>
        </is>
      </c>
      <c r="AD2194" t="inlineStr">
        <is>
          <t>0,00</t>
        </is>
      </c>
      <c r="AE2194" t="inlineStr">
        <is>
          <t>157,30</t>
        </is>
      </c>
      <c r="AF2194" t="n">
        <v>0</v>
      </c>
      <c r="AG2194" t="n">
        <v>10</v>
      </c>
      <c r="AH2194" t="inlineStr">
        <is>
          <t>#¿NOMBRE?</t>
        </is>
      </c>
      <c r="AI2194" t="inlineStr">
        <is>
          <t>6,5</t>
        </is>
      </c>
      <c r="AJ2194" t="inlineStr">
        <is>
          <t>Transfer</t>
        </is>
      </c>
      <c r="AK2194" t="inlineStr">
        <is>
          <t>4,5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t="n">
        <v>518</v>
      </c>
      <c r="B2198" t="inlineStr">
        <is>
          <t>SUPSA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inlineStr">
        <is>
          <t>0,00</t>
        </is>
      </c>
      <c r="Y2198" t="n">
        <v>0</v>
      </c>
      <c r="Z2198" t="n">
        <v>0</v>
      </c>
      <c r="AA2198" t="n">
        <v>0</v>
      </c>
      <c r="AB2198" t="inlineStr">
        <is>
          <t>0,00</t>
        </is>
      </c>
      <c r="AC2198" t="inlineStr">
        <is>
          <t>0,00</t>
        </is>
      </c>
      <c r="AD2198" t="inlineStr">
        <is>
          <t>0,00</t>
        </is>
      </c>
      <c r="AE2198" t="inlineStr">
        <is>
          <t>0,00</t>
        </is>
      </c>
      <c r="AF2198" t="n">
        <v>0</v>
      </c>
      <c r="AG2198" t="n">
        <v>0</v>
      </c>
      <c r="AH2198" t="inlineStr">
        <is>
          <t>#¿NOMBRE?</t>
        </is>
      </c>
      <c r="AI2198" t="inlineStr">
        <is>
          <t>6,5</t>
        </is>
      </c>
      <c r="AJ2198" t="n">
        <v>0</v>
      </c>
      <c r="AK2198" t="inlineStr">
        <is>
          <t>4,5</t>
        </is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</row>
    <row r="2202">
      <c r="A2202" t="n">
        <v>519</v>
      </c>
      <c r="B2202" t="inlineStr">
        <is>
          <t>Shopclient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inlineStr">
        <is>
          <t>0,00</t>
        </is>
      </c>
      <c r="Y2202" t="n">
        <v>0</v>
      </c>
      <c r="Z2202" t="n">
        <v>0</v>
      </c>
      <c r="AA2202" t="n">
        <v>0</v>
      </c>
      <c r="AB2202" t="inlineStr">
        <is>
          <t>0,00</t>
        </is>
      </c>
      <c r="AC2202" t="inlineStr">
        <is>
          <t>0,00</t>
        </is>
      </c>
      <c r="AD2202" t="inlineStr">
        <is>
          <t>0,00</t>
        </is>
      </c>
      <c r="AE2202" t="inlineStr">
        <is>
          <t>0,00</t>
        </is>
      </c>
      <c r="AF2202" t="n">
        <v>0</v>
      </c>
      <c r="AG2202" t="n">
        <v>0</v>
      </c>
      <c r="AH2202" t="inlineStr">
        <is>
          <t>#¿NOMBRE?</t>
        </is>
      </c>
      <c r="AI2202" t="inlineStr">
        <is>
          <t>6,5</t>
        </is>
      </c>
      <c r="AJ2202" t="n">
        <v>0</v>
      </c>
      <c r="AK2202" t="inlineStr">
        <is>
          <t>4,5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t="n">
        <v>520</v>
      </c>
      <c r="B2206" t="inlineStr">
        <is>
          <t>El Cabàs</t>
        </is>
      </c>
      <c r="C2206" t="inlineStr">
        <is>
          <t>Margarida Clote</t>
        </is>
      </c>
      <c r="D2206" t="inlineStr">
        <is>
          <t>Margarida Clotet</t>
        </is>
      </c>
      <c r="E2206" t="inlineStr">
        <is>
          <t>77739150R</t>
        </is>
      </c>
      <c r="F2206" t="inlineStr">
        <is>
          <t>C/Raval No 20 baixos</t>
        </is>
      </c>
      <c r="G2206" t="n">
        <v>8695</v>
      </c>
      <c r="H2206" t="inlineStr">
        <is>
          <t>Bagà</t>
        </is>
      </c>
      <c r="I2206" t="n">
        <v>1</v>
      </c>
      <c r="J2206" t="n">
        <v>0</v>
      </c>
      <c r="K2206" t="inlineStr">
        <is>
          <t>cmc333pam@gmail.com</t>
        </is>
      </c>
      <c r="L2206">
        <f>+34610694338</f>
        <v/>
      </c>
      <c r="M2206" t="n">
        <v>1</v>
      </c>
      <c r="N2206" t="n">
        <v>10</v>
      </c>
      <c r="O2206" t="n">
        <v>10</v>
      </c>
      <c r="P2206" t="n">
        <v>10</v>
      </c>
      <c r="Q2206" t="n">
        <v>10</v>
      </c>
      <c r="R2206" t="n">
        <v>0</v>
      </c>
      <c r="S2206" t="n">
        <v>0</v>
      </c>
      <c r="T2206" t="b">
        <v>0</v>
      </c>
      <c r="U2206" s="1" t="n">
        <v>45017</v>
      </c>
      <c r="V2206" t="inlineStr">
        <is>
          <t>1jjcyoum3lmu5chzp11jjcyiytqa2qfz</t>
        </is>
      </c>
      <c r="W2206" t="inlineStr">
        <is>
          <t>https://docs.google.com/open?id=1BPPmyRm9SzUksqPCgZjIYsaS7u2tFnMk_KLNWp8cGn4</t>
        </is>
      </c>
      <c r="X2206" t="inlineStr">
        <is>
          <t>65,00</t>
        </is>
      </c>
      <c r="Y2206" t="n">
        <v>65</v>
      </c>
      <c r="Z2206" t="n">
        <v>65</v>
      </c>
      <c r="AA2206" t="n">
        <v>45</v>
      </c>
      <c r="AB2206" t="inlineStr">
        <is>
          <t>240,00</t>
        </is>
      </c>
      <c r="AC2206" t="inlineStr">
        <is>
          <t>50,40</t>
        </is>
      </c>
      <c r="AD2206" t="inlineStr">
        <is>
          <t>12,48</t>
        </is>
      </c>
      <c r="AE2206" t="inlineStr">
        <is>
          <t>302,88</t>
        </is>
      </c>
      <c r="AF2206" t="n">
        <v>10</v>
      </c>
      <c r="AG2206" t="n">
        <v>10</v>
      </c>
      <c r="AH2206" t="inlineStr">
        <is>
          <t>#¿NOMBRE?</t>
        </is>
      </c>
      <c r="AI2206" t="inlineStr">
        <is>
          <t>6,5</t>
        </is>
      </c>
      <c r="AJ2206" t="inlineStr">
        <is>
          <t>Transfer</t>
        </is>
      </c>
      <c r="AK2206" t="inlineStr">
        <is>
          <t>4,5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</row>
    <row r="2210">
      <c r="A2210" t="n">
        <v>521</v>
      </c>
      <c r="B2210" t="inlineStr">
        <is>
          <t>Els girasols</t>
        </is>
      </c>
      <c r="C2210" t="inlineStr">
        <is>
          <t>Lia Borràs</t>
        </is>
      </c>
      <c r="D2210" t="inlineStr">
        <is>
          <t>Lia Borràs Anglès</t>
        </is>
      </c>
      <c r="E2210" t="inlineStr">
        <is>
          <t>39875449G</t>
        </is>
      </c>
      <c r="F2210" t="inlineStr">
        <is>
          <t>Merceria,5</t>
        </is>
      </c>
      <c r="G2210" t="n">
        <v>43003</v>
      </c>
      <c r="H2210" t="inlineStr">
        <is>
          <t>Tarragona</t>
        </is>
      </c>
      <c r="I2210" t="n">
        <v>1</v>
      </c>
      <c r="J2210" t="n">
        <v>0</v>
      </c>
      <c r="K2210" t="inlineStr">
        <is>
          <t>elsgirasols@gmail.com</t>
        </is>
      </c>
      <c r="L2210">
        <f>+34617879901</f>
        <v/>
      </c>
      <c r="M2210" t="n">
        <v>1</v>
      </c>
      <c r="N2210" t="n">
        <v>12</v>
      </c>
      <c r="O2210" t="n">
        <v>12</v>
      </c>
      <c r="P2210" t="n">
        <v>12</v>
      </c>
      <c r="Q2210" t="n">
        <v>0</v>
      </c>
      <c r="R2210" t="inlineStr">
        <is>
          <t>Transfer</t>
        </is>
      </c>
      <c r="S2210" t="n">
        <v>0</v>
      </c>
      <c r="T2210" t="b">
        <v>0</v>
      </c>
      <c r="U2210" s="1" t="n">
        <v>45017</v>
      </c>
      <c r="V2210" t="n">
        <v>0</v>
      </c>
      <c r="W2210" t="inlineStr">
        <is>
          <t>https://docs.google.com/open?id=1OKe_uDTexb-zQRyH0KUkF82Z0JD_MX3c6zrNinOn7E8</t>
        </is>
      </c>
      <c r="X2210" t="inlineStr">
        <is>
          <t>78,00</t>
        </is>
      </c>
      <c r="Y2210" t="n">
        <v>78</v>
      </c>
      <c r="Z2210" t="n">
        <v>78</v>
      </c>
      <c r="AA2210" t="n">
        <v>0</v>
      </c>
      <c r="AB2210" t="inlineStr">
        <is>
          <t>234,00</t>
        </is>
      </c>
      <c r="AC2210" t="inlineStr">
        <is>
          <t>49,14</t>
        </is>
      </c>
      <c r="AD2210" t="inlineStr">
        <is>
          <t>12,17</t>
        </is>
      </c>
      <c r="AE2210" t="inlineStr">
        <is>
          <t>295,31</t>
        </is>
      </c>
      <c r="AF2210" t="n">
        <v>12</v>
      </c>
      <c r="AG2210" t="n">
        <v>12</v>
      </c>
      <c r="AH2210" t="inlineStr">
        <is>
          <t>#¿NOMBRE?</t>
        </is>
      </c>
      <c r="AI2210" t="inlineStr">
        <is>
          <t>6,5</t>
        </is>
      </c>
      <c r="AJ2210" t="inlineStr">
        <is>
          <t>Transfer</t>
        </is>
      </c>
      <c r="AK2210" t="inlineStr">
        <is>
          <t>4,5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t="n">
        <v>522</v>
      </c>
      <c r="B2214" t="inlineStr">
        <is>
          <t>Marcris</t>
        </is>
      </c>
      <c r="C2214" t="inlineStr">
        <is>
          <t>Marino</t>
        </is>
      </c>
      <c r="D2214" t="inlineStr">
        <is>
          <t>Sánchez García Cristina 00280286L S.L.N.E</t>
        </is>
      </c>
      <c r="E2214" t="inlineStr">
        <is>
          <t>B35770528</t>
        </is>
      </c>
      <c r="F2214" t="inlineStr">
        <is>
          <t>Calle Aigües, 11</t>
        </is>
      </c>
      <c r="G2214" t="n">
        <v>8391</v>
      </c>
      <c r="H2214" t="inlineStr">
        <is>
          <t>Tiana</t>
        </is>
      </c>
      <c r="I2214" t="n">
        <v>1</v>
      </c>
      <c r="J2214" t="n">
        <v>0</v>
      </c>
      <c r="K2214" t="inlineStr">
        <is>
          <t>info@marcris.net</t>
        </is>
      </c>
      <c r="L2214">
        <f>+34678868735</f>
        <v/>
      </c>
      <c r="M2214" t="n">
        <v>0</v>
      </c>
      <c r="N2214" t="n">
        <v>240</v>
      </c>
      <c r="O2214" t="n">
        <v>126</v>
      </c>
      <c r="P2214" t="n">
        <v>240</v>
      </c>
      <c r="Q2214" t="n">
        <v>70</v>
      </c>
      <c r="R2214" t="n">
        <v>0</v>
      </c>
      <c r="S2214" t="n">
        <v>0</v>
      </c>
      <c r="T2214" t="b">
        <v>0</v>
      </c>
      <c r="U2214" s="1" t="n">
        <v>45017</v>
      </c>
      <c r="V2214" t="inlineStr">
        <is>
          <t>ram8qy7gofmm5sc43lnxqiram8r11wqj</t>
        </is>
      </c>
      <c r="W2214" t="inlineStr">
        <is>
          <t>https://docs.google.com/open?id=1z2LuYDjv0yYOr_MASlGdSJltf_6xN8ImM7JMK9T-2_o</t>
        </is>
      </c>
      <c r="X2214" t="inlineStr">
        <is>
          <t>548,10</t>
        </is>
      </c>
      <c r="Y2214" t="n">
        <v>1044</v>
      </c>
      <c r="Z2214" t="n">
        <v>1044</v>
      </c>
      <c r="AA2214" t="n">
        <v>231</v>
      </c>
      <c r="AB2214" t="inlineStr">
        <is>
          <t>2.867,10</t>
        </is>
      </c>
      <c r="AC2214" t="inlineStr">
        <is>
          <t>602,09</t>
        </is>
      </c>
      <c r="AD2214" t="inlineStr">
        <is>
          <t>0,00</t>
        </is>
      </c>
      <c r="AE2214" t="inlineStr">
        <is>
          <t>3469,19</t>
        </is>
      </c>
      <c r="AF2214" t="n">
        <v>0</v>
      </c>
      <c r="AG2214" t="n">
        <v>0</v>
      </c>
      <c r="AH2214" t="n">
        <v>0</v>
      </c>
      <c r="AI2214" t="inlineStr">
        <is>
          <t>4,35</t>
        </is>
      </c>
      <c r="AJ2214" t="inlineStr">
        <is>
          <t>SEPA: 60 dias // IBAN: ES03 2100 0877 8502 0021 6962</t>
        </is>
      </c>
      <c r="AK2214" t="inlineStr">
        <is>
          <t>3,3</t>
        </is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</row>
    <row r="2218">
      <c r="A2218" t="n">
        <v>523</v>
      </c>
      <c r="B2218" t="inlineStr">
        <is>
          <t>Querido Planeta</t>
        </is>
      </c>
      <c r="C2218" t="inlineStr">
        <is>
          <t>Sol</t>
        </is>
      </c>
      <c r="D2218" t="inlineStr">
        <is>
          <t>María Soledad Ibañez Cano</t>
        </is>
      </c>
      <c r="E2218" t="inlineStr">
        <is>
          <t>24356232Z</t>
        </is>
      </c>
      <c r="F2218" t="inlineStr">
        <is>
          <t>C/ Belosticalle, 18 Bajo</t>
        </is>
      </c>
      <c r="G2218" t="n">
        <v>48005</v>
      </c>
      <c r="H2218" t="inlineStr">
        <is>
          <t>Bilbao</t>
        </is>
      </c>
      <c r="I2218" t="n">
        <v>1</v>
      </c>
      <c r="J2218" t="n">
        <v>0</v>
      </c>
      <c r="K2218" t="inlineStr">
        <is>
          <t>hola@queridoplaneta.eu</t>
        </is>
      </c>
      <c r="L2218">
        <f>+34667482283</f>
        <v/>
      </c>
      <c r="M2218" t="n">
        <v>1</v>
      </c>
      <c r="N2218" t="n">
        <v>8</v>
      </c>
      <c r="O2218" t="n">
        <v>4</v>
      </c>
      <c r="P2218" t="n">
        <v>8</v>
      </c>
      <c r="Q2218" t="n">
        <v>0</v>
      </c>
      <c r="R2218" t="inlineStr">
        <is>
          <t>Implantación (20 +2) último pedido por Ank.</t>
        </is>
      </c>
      <c r="S2218" t="inlineStr">
        <is>
          <t>SectorEco</t>
        </is>
      </c>
      <c r="T2218" t="b">
        <v>1</v>
      </c>
      <c r="U2218" s="1" t="n">
        <v>45017</v>
      </c>
      <c r="V2218" t="inlineStr">
        <is>
          <t>rc14on3q4cjjtepxq4d9rc14on03uawl</t>
        </is>
      </c>
      <c r="W2218" t="inlineStr">
        <is>
          <t>https://docs.google.com/open?id=1ZIIreda2yyioaHdB5kZfV-Ja4B0eJANyoIqrmTC_ZGY</t>
        </is>
      </c>
      <c r="X2218" t="inlineStr">
        <is>
          <t>27,64</t>
        </is>
      </c>
      <c r="Y2218" t="inlineStr">
        <is>
          <t>55,28</t>
        </is>
      </c>
      <c r="Z2218" t="inlineStr">
        <is>
          <t>55,28</t>
        </is>
      </c>
      <c r="AA2218" t="n">
        <v>0</v>
      </c>
      <c r="AB2218" t="inlineStr">
        <is>
          <t>138,20</t>
        </is>
      </c>
      <c r="AC2218" t="inlineStr">
        <is>
          <t>29,02</t>
        </is>
      </c>
      <c r="AD2218" t="inlineStr">
        <is>
          <t>7,19</t>
        </is>
      </c>
      <c r="AE2218" t="inlineStr">
        <is>
          <t>174,41</t>
        </is>
      </c>
      <c r="AF2218" t="n">
        <v>4</v>
      </c>
      <c r="AG2218" t="n">
        <v>8</v>
      </c>
      <c r="AH2218" t="inlineStr">
        <is>
          <t>#¿NOMBRE?</t>
        </is>
      </c>
      <c r="AI2218" t="inlineStr">
        <is>
          <t>6,91</t>
        </is>
      </c>
      <c r="AJ2218" t="inlineStr">
        <is>
          <t>ES51 2095 0352 3091 1885 1765</t>
        </is>
      </c>
      <c r="AK2218" t="inlineStr">
        <is>
          <t>4,5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t="n">
        <v>524</v>
      </c>
      <c r="B2222" t="inlineStr">
        <is>
          <t>La Mariquita Carmen</t>
        </is>
      </c>
      <c r="C2222" t="inlineStr">
        <is>
          <t>Cecilia Nereida</t>
        </is>
      </c>
      <c r="D2222" t="inlineStr">
        <is>
          <t>La Mariquita Carmen</t>
        </is>
      </c>
      <c r="E2222" t="inlineStr">
        <is>
          <t>54123698Y</t>
        </is>
      </c>
      <c r="F2222" t="inlineStr">
        <is>
          <t>calle Capitán Quesada n12</t>
        </is>
      </c>
      <c r="G2222" t="n">
        <v>35460</v>
      </c>
      <c r="H2222" t="inlineStr">
        <is>
          <t>Gáldar, Gran Canaria</t>
        </is>
      </c>
      <c r="I2222" t="n">
        <v>1</v>
      </c>
      <c r="J2222" t="n">
        <v>0</v>
      </c>
      <c r="K2222" t="inlineStr">
        <is>
          <t>nereidagonzalezcecilia@gmail.com</t>
        </is>
      </c>
      <c r="L2222">
        <f>+34656749199</f>
        <v/>
      </c>
      <c r="M2222" t="n">
        <v>0</v>
      </c>
      <c r="N2222" t="n">
        <v>7</v>
      </c>
      <c r="O2222" t="n">
        <v>0</v>
      </c>
      <c r="P2222" t="n">
        <v>7</v>
      </c>
      <c r="Q2222" t="n">
        <v>7</v>
      </c>
      <c r="R2222" t="n">
        <v>0</v>
      </c>
      <c r="S2222" t="n">
        <v>0</v>
      </c>
      <c r="T2222" t="b">
        <v>0</v>
      </c>
      <c r="U2222" s="1" t="n">
        <v>45201</v>
      </c>
      <c r="V2222" t="inlineStr">
        <is>
          <t>46e1bb4wkwl29psixa0046e1bepehkxp</t>
        </is>
      </c>
      <c r="W2222" t="inlineStr">
        <is>
          <t>https://docs.google.com/open?id=1pdJbQq0ea7o1IVOsTmIvdfRx0w0G5qIB-KQPUZWXPm4</t>
        </is>
      </c>
      <c r="X2222" t="inlineStr">
        <is>
          <t>0,00</t>
        </is>
      </c>
      <c r="Y2222" t="inlineStr">
        <is>
          <t>45,5</t>
        </is>
      </c>
      <c r="Z2222" t="inlineStr">
        <is>
          <t>45,5</t>
        </is>
      </c>
      <c r="AA2222" t="inlineStr">
        <is>
          <t>31,5</t>
        </is>
      </c>
      <c r="AB2222" t="inlineStr">
        <is>
          <t>122,50</t>
        </is>
      </c>
      <c r="AC2222" t="inlineStr">
        <is>
          <t>25,73</t>
        </is>
      </c>
      <c r="AD2222" t="inlineStr">
        <is>
          <t>0,00</t>
        </is>
      </c>
      <c r="AE2222" t="inlineStr">
        <is>
          <t>148,23</t>
        </is>
      </c>
      <c r="AF2222" t="n">
        <v>0</v>
      </c>
      <c r="AG2222" t="n">
        <v>7</v>
      </c>
      <c r="AH2222" t="inlineStr">
        <is>
          <t>#¿NOMBRE?</t>
        </is>
      </c>
      <c r="AI2222" t="inlineStr">
        <is>
          <t>6,5</t>
        </is>
      </c>
      <c r="AJ2222" t="inlineStr">
        <is>
          <t>Transfer</t>
        </is>
      </c>
      <c r="AK2222" t="inlineStr">
        <is>
          <t>4,5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t="n">
        <v>525</v>
      </c>
      <c r="B2226" t="inlineStr">
        <is>
          <t>HERBOLARIO PUPINA</t>
        </is>
      </c>
      <c r="C2226" t="inlineStr">
        <is>
          <t>GUADALUPE MONROY CAÑERO</t>
        </is>
      </c>
      <c r="D2226" t="inlineStr">
        <is>
          <t>GUADALUPE MONROY CAÑERO</t>
        </is>
      </c>
      <c r="E2226" t="inlineStr">
        <is>
          <t>48870459-J</t>
        </is>
      </c>
      <c r="F2226" t="inlineStr">
        <is>
          <t>CALLE VALDELOMAR Y PINEDA, 6</t>
        </is>
      </c>
      <c r="G2226" t="n">
        <v>14850</v>
      </c>
      <c r="H2226" t="inlineStr">
        <is>
          <t>BAENA</t>
        </is>
      </c>
      <c r="I2226" t="n">
        <v>1</v>
      </c>
      <c r="J2226" t="n">
        <v>0</v>
      </c>
      <c r="K2226" t="inlineStr">
        <is>
          <t>herbolariopupina@gmail.com</t>
        </is>
      </c>
      <c r="L2226">
        <f>+34623021887</f>
        <v/>
      </c>
      <c r="M2226" t="n">
        <v>1</v>
      </c>
      <c r="N2226" t="n">
        <v>5</v>
      </c>
      <c r="O2226" t="n">
        <v>10</v>
      </c>
      <c r="P2226" t="n">
        <v>5</v>
      </c>
      <c r="Q2226" t="n">
        <v>0</v>
      </c>
      <c r="R2226" t="n">
        <v>0</v>
      </c>
      <c r="S2226" t="n">
        <v>0</v>
      </c>
      <c r="T2226" t="b">
        <v>0</v>
      </c>
      <c r="U2226" s="1" t="n">
        <v>45017</v>
      </c>
      <c r="V2226" t="inlineStr">
        <is>
          <t>msrv37vrg2basaoz70ymsrv37votju80</t>
        </is>
      </c>
      <c r="W2226" t="inlineStr">
        <is>
          <t>https://docs.google.com/open?id=1TEhV1865j6EV6Xh4gqIO11GydMCRbuvEErlcVBQMyKM</t>
        </is>
      </c>
      <c r="X2226" t="inlineStr">
        <is>
          <t>65,00</t>
        </is>
      </c>
      <c r="Y2226" t="inlineStr">
        <is>
          <t>32,5</t>
        </is>
      </c>
      <c r="Z2226" t="inlineStr">
        <is>
          <t>32,5</t>
        </is>
      </c>
      <c r="AA2226" t="n">
        <v>0</v>
      </c>
      <c r="AB2226" t="inlineStr">
        <is>
          <t>130,00</t>
        </is>
      </c>
      <c r="AC2226" t="inlineStr">
        <is>
          <t>27,30</t>
        </is>
      </c>
      <c r="AD2226" t="inlineStr">
        <is>
          <t>6,76</t>
        </is>
      </c>
      <c r="AE2226" t="inlineStr">
        <is>
          <t>164,06</t>
        </is>
      </c>
      <c r="AF2226" t="n">
        <v>10</v>
      </c>
      <c r="AG2226" t="n">
        <v>5</v>
      </c>
      <c r="AH2226" t="inlineStr">
        <is>
          <t>#¿NOMBRE?</t>
        </is>
      </c>
      <c r="AI2226" t="inlineStr">
        <is>
          <t>6,5</t>
        </is>
      </c>
      <c r="AJ2226" t="inlineStr">
        <is>
          <t>Transfer</t>
        </is>
      </c>
      <c r="AK2226" t="inlineStr">
        <is>
          <t>4,5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</row>
    <row r="2230">
      <c r="A2230" t="n">
        <v>526</v>
      </c>
      <c r="B2230" t="inlineStr">
        <is>
          <t>Shopclient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inlineStr">
        <is>
          <t>0,00</t>
        </is>
      </c>
      <c r="Y2230" t="n">
        <v>0</v>
      </c>
      <c r="Z2230" t="n">
        <v>0</v>
      </c>
      <c r="AA2230" t="n">
        <v>0</v>
      </c>
      <c r="AB2230" t="inlineStr">
        <is>
          <t>0,00</t>
        </is>
      </c>
      <c r="AC2230" t="inlineStr">
        <is>
          <t>0,00</t>
        </is>
      </c>
      <c r="AD2230" t="inlineStr">
        <is>
          <t>0,00</t>
        </is>
      </c>
      <c r="AE2230" t="inlineStr">
        <is>
          <t>0,00</t>
        </is>
      </c>
      <c r="AF2230" t="n">
        <v>0</v>
      </c>
      <c r="AG2230" t="n">
        <v>0</v>
      </c>
      <c r="AH2230" t="inlineStr">
        <is>
          <t>#¿NOMBRE?</t>
        </is>
      </c>
      <c r="AI2230" t="inlineStr">
        <is>
          <t>6,5</t>
        </is>
      </c>
      <c r="AJ2230" t="n">
        <v>0</v>
      </c>
      <c r="AK2230" t="inlineStr">
        <is>
          <t>4,5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t="n">
        <v>527</v>
      </c>
      <c r="B2234" t="inlineStr">
        <is>
          <t>Shopclient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</v>
      </c>
      <c r="X2234" t="inlineStr">
        <is>
          <t>0,00</t>
        </is>
      </c>
      <c r="Y2234" t="n">
        <v>0</v>
      </c>
      <c r="Z2234" t="n">
        <v>0</v>
      </c>
      <c r="AA2234" t="n">
        <v>0</v>
      </c>
      <c r="AB2234" t="inlineStr">
        <is>
          <t>0,00</t>
        </is>
      </c>
      <c r="AC2234" t="inlineStr">
        <is>
          <t>0,00</t>
        </is>
      </c>
      <c r="AD2234" t="inlineStr">
        <is>
          <t>0,00</t>
        </is>
      </c>
      <c r="AE2234" t="inlineStr">
        <is>
          <t>0,00</t>
        </is>
      </c>
      <c r="AF2234" t="n">
        <v>0</v>
      </c>
      <c r="AG2234" t="n">
        <v>0</v>
      </c>
      <c r="AH2234" t="inlineStr">
        <is>
          <t>#¿NOMBRE?</t>
        </is>
      </c>
      <c r="AI2234" t="inlineStr">
        <is>
          <t>6,5</t>
        </is>
      </c>
      <c r="AJ2234" t="n">
        <v>0</v>
      </c>
      <c r="AK2234" t="inlineStr">
        <is>
          <t>4,5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</row>
    <row r="2238">
      <c r="A2238" t="n">
        <v>528</v>
      </c>
      <c r="B2238" t="inlineStr">
        <is>
          <t>BON AREA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inlineStr">
        <is>
          <t>0,00</t>
        </is>
      </c>
      <c r="Y2238" t="n">
        <v>0</v>
      </c>
      <c r="Z2238" t="n">
        <v>0</v>
      </c>
      <c r="AA2238" t="n">
        <v>0</v>
      </c>
      <c r="AB2238" t="inlineStr">
        <is>
          <t>0,00</t>
        </is>
      </c>
      <c r="AC2238" t="inlineStr">
        <is>
          <t>0,00</t>
        </is>
      </c>
      <c r="AD2238" t="inlineStr">
        <is>
          <t>0,00</t>
        </is>
      </c>
      <c r="AE2238" t="inlineStr">
        <is>
          <t>0,00</t>
        </is>
      </c>
      <c r="AF2238" t="n">
        <v>0</v>
      </c>
      <c r="AG2238" t="n">
        <v>0</v>
      </c>
      <c r="AH2238" t="inlineStr">
        <is>
          <t>#¿NOMBRE?</t>
        </is>
      </c>
      <c r="AI2238" t="inlineStr">
        <is>
          <t>6,5</t>
        </is>
      </c>
      <c r="AJ2238" t="n">
        <v>0</v>
      </c>
      <c r="AK2238" t="inlineStr">
        <is>
          <t>4,5</t>
        </is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t="n">
        <v>529</v>
      </c>
      <c r="B2242" t="inlineStr">
        <is>
          <t>Parafarmacia Puerto Calero</t>
        </is>
      </c>
      <c r="C2242" t="inlineStr">
        <is>
          <t>Susanne Torriani</t>
        </is>
      </c>
      <c r="D2242" t="inlineStr">
        <is>
          <t>Fasucan S.L.</t>
        </is>
      </c>
      <c r="E2242" t="inlineStr">
        <is>
          <t>B 76147347</t>
        </is>
      </c>
      <c r="F2242" t="inlineStr">
        <is>
          <t>Edificio Antiguo Varadero 1Pl. Local 8A</t>
        </is>
      </c>
      <c r="G2242" t="n">
        <v>35571</v>
      </c>
      <c r="H2242" t="inlineStr">
        <is>
          <t>Puerto Calero/Yaiza</t>
        </is>
      </c>
      <c r="I2242" t="n">
        <v>1</v>
      </c>
      <c r="J2242" t="n">
        <v>0</v>
      </c>
      <c r="K2242" t="inlineStr">
        <is>
          <t>info@parafarmaciapuertocalero.com</t>
        </is>
      </c>
      <c r="L2242">
        <f>+34638579513</f>
        <v/>
      </c>
      <c r="M2242" t="n">
        <v>1</v>
      </c>
      <c r="N2242" t="n">
        <v>10</v>
      </c>
      <c r="O2242" t="n">
        <v>10</v>
      </c>
      <c r="P2242" t="n">
        <v>10</v>
      </c>
      <c r="Q2242" t="n">
        <v>10</v>
      </c>
      <c r="R2242" t="n">
        <v>0</v>
      </c>
      <c r="S2242" t="n">
        <v>0</v>
      </c>
      <c r="T2242" t="b">
        <v>0</v>
      </c>
      <c r="U2242" s="1" t="n">
        <v>45170</v>
      </c>
      <c r="V2242" t="inlineStr">
        <is>
          <t>sdaatdxj3e6zs9nysslysdaat7nsxy2g</t>
        </is>
      </c>
      <c r="W2242" t="inlineStr">
        <is>
          <t>https://docs.google.com/open?id=1F-XcVdk2EpWZLvwSxGmkH2OvMhjeaUQ6DRY4wjVCMMg</t>
        </is>
      </c>
      <c r="X2242" t="inlineStr">
        <is>
          <t>65,00</t>
        </is>
      </c>
      <c r="Y2242" t="n">
        <v>65</v>
      </c>
      <c r="Z2242" t="n">
        <v>65</v>
      </c>
      <c r="AA2242" t="n">
        <v>45</v>
      </c>
      <c r="AB2242" t="inlineStr">
        <is>
          <t>240,00</t>
        </is>
      </c>
      <c r="AC2242" t="inlineStr">
        <is>
          <t>50,40</t>
        </is>
      </c>
      <c r="AD2242" t="inlineStr">
        <is>
          <t>12,48</t>
        </is>
      </c>
      <c r="AE2242" t="inlineStr">
        <is>
          <t>302,88</t>
        </is>
      </c>
      <c r="AF2242" t="n">
        <v>10</v>
      </c>
      <c r="AG2242" t="n">
        <v>10</v>
      </c>
      <c r="AH2242" t="inlineStr">
        <is>
          <t>#¿NOMBRE?</t>
        </is>
      </c>
      <c r="AI2242" t="inlineStr">
        <is>
          <t>6,5</t>
        </is>
      </c>
      <c r="AJ2242" t="inlineStr">
        <is>
          <t>Transfer</t>
        </is>
      </c>
      <c r="AK2242" t="inlineStr">
        <is>
          <t>4,5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</row>
    <row r="2246">
      <c r="A2246" t="n">
        <v>530</v>
      </c>
      <c r="B2246" t="inlineStr">
        <is>
          <t>El Arca de la Sierra</t>
        </is>
      </c>
      <c r="C2246" t="inlineStr">
        <is>
          <t>Mónica</t>
        </is>
      </c>
      <c r="D2246" t="inlineStr">
        <is>
          <t>Mónica Rueda Lafuente</t>
        </is>
      </c>
      <c r="E2246" t="inlineStr">
        <is>
          <t>14305746E</t>
        </is>
      </c>
      <c r="F2246" t="inlineStr">
        <is>
          <t>Plaza Piedita, 12</t>
        </is>
      </c>
      <c r="G2246" t="n">
        <v>28294</v>
      </c>
      <c r="H2246" t="inlineStr">
        <is>
          <t>Robledo de Chavela</t>
        </is>
      </c>
      <c r="I2246" t="n">
        <v>1</v>
      </c>
      <c r="J2246" t="n">
        <v>0</v>
      </c>
      <c r="K2246" t="inlineStr">
        <is>
          <t>elarcadelasierra21@gmail.com</t>
        </is>
      </c>
      <c r="L2246">
        <f>+34619677854</f>
        <v/>
      </c>
      <c r="M2246" t="n">
        <v>1</v>
      </c>
      <c r="N2246" t="n">
        <v>0</v>
      </c>
      <c r="O2246" t="n">
        <v>0</v>
      </c>
      <c r="P2246" t="n">
        <v>1</v>
      </c>
      <c r="Q2246" t="n">
        <v>0</v>
      </c>
      <c r="R2246" t="inlineStr">
        <is>
          <t>cajita de muestra</t>
        </is>
      </c>
      <c r="S2246" t="n">
        <v>0</v>
      </c>
      <c r="T2246" t="b">
        <v>0</v>
      </c>
      <c r="U2246" s="1" t="n">
        <v>45170</v>
      </c>
      <c r="V2246" t="inlineStr">
        <is>
          <t>u10xn8u4oj90gb65qr3bu10ovrxst7jb</t>
        </is>
      </c>
      <c r="W2246" t="n">
        <v>1</v>
      </c>
      <c r="X2246" t="inlineStr">
        <is>
          <t>0,00</t>
        </is>
      </c>
      <c r="Y2246" t="n">
        <v>0</v>
      </c>
      <c r="Z2246" t="inlineStr">
        <is>
          <t>6,5</t>
        </is>
      </c>
      <c r="AA2246" t="n">
        <v>0</v>
      </c>
      <c r="AB2246" t="inlineStr">
        <is>
          <t>6,50</t>
        </is>
      </c>
      <c r="AC2246" t="inlineStr">
        <is>
          <t>1,37</t>
        </is>
      </c>
      <c r="AD2246" t="inlineStr">
        <is>
          <t>0,34</t>
        </is>
      </c>
      <c r="AE2246" t="inlineStr">
        <is>
          <t>8,20</t>
        </is>
      </c>
      <c r="AF2246" t="n">
        <v>0</v>
      </c>
      <c r="AG2246" t="n">
        <v>0</v>
      </c>
      <c r="AH2246" t="inlineStr">
        <is>
          <t>#¿NOMBRE?</t>
        </is>
      </c>
      <c r="AI2246" t="inlineStr">
        <is>
          <t>6,5</t>
        </is>
      </c>
      <c r="AJ2246" t="inlineStr">
        <is>
          <t>Transfer</t>
        </is>
      </c>
      <c r="AK2246" t="inlineStr">
        <is>
          <t>4,5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t="n">
        <v>531</v>
      </c>
      <c r="B2250" t="inlineStr">
        <is>
          <t>Ekonomato de Barrundia</t>
        </is>
      </c>
      <c r="C2250" t="inlineStr">
        <is>
          <t>Susana</t>
        </is>
      </c>
      <c r="D2250" t="inlineStr">
        <is>
          <t>OKT - BARRUNDIAKO KONTSUMITZAILE TALDEA</t>
        </is>
      </c>
      <c r="E2250" t="inlineStr">
        <is>
          <t>G- 01466713</t>
        </is>
      </c>
      <c r="F2250" t="inlineStr">
        <is>
          <t>Plaza del Ayuntamiento, 1</t>
        </is>
      </c>
      <c r="G2250" t="n">
        <v>1206</v>
      </c>
      <c r="H2250" t="inlineStr">
        <is>
          <t>Ozaeta</t>
        </is>
      </c>
      <c r="I2250" t="n">
        <v>1</v>
      </c>
      <c r="J2250" t="n">
        <v>0</v>
      </c>
      <c r="K2250" t="inlineStr">
        <is>
          <t>oktekonomatoa@gmail.com</t>
        </is>
      </c>
      <c r="L2250">
        <f>+34611434396</f>
        <v/>
      </c>
      <c r="M2250" t="n">
        <v>0</v>
      </c>
      <c r="N2250" t="n">
        <v>5</v>
      </c>
      <c r="O2250" t="n">
        <v>5</v>
      </c>
      <c r="P2250" t="n">
        <v>10</v>
      </c>
      <c r="Q2250" t="n">
        <v>0</v>
      </c>
      <c r="R2250" t="n">
        <v>0</v>
      </c>
      <c r="S2250" t="n">
        <v>0</v>
      </c>
      <c r="T2250" t="b">
        <v>0</v>
      </c>
      <c r="U2250" s="1" t="n">
        <v>45170</v>
      </c>
      <c r="V2250" t="inlineStr">
        <is>
          <t>m8dhiv042zwfh0qqm8dhb6sbav1dgmla</t>
        </is>
      </c>
      <c r="W2250" t="inlineStr">
        <is>
          <t>https://docs.google.com/open?id=13VDbjSGFafEMqLMtv9jQsD2yychCxub9iYaPM-wkT6c</t>
        </is>
      </c>
      <c r="X2250" t="inlineStr">
        <is>
          <t>32,50</t>
        </is>
      </c>
      <c r="Y2250" t="inlineStr">
        <is>
          <t>32,5</t>
        </is>
      </c>
      <c r="Z2250" t="n">
        <v>65</v>
      </c>
      <c r="AA2250" t="n">
        <v>0</v>
      </c>
      <c r="AB2250" t="inlineStr">
        <is>
          <t>130,00</t>
        </is>
      </c>
      <c r="AC2250" t="inlineStr">
        <is>
          <t>27,30</t>
        </is>
      </c>
      <c r="AD2250" t="inlineStr">
        <is>
          <t>0,00</t>
        </is>
      </c>
      <c r="AE2250" t="inlineStr">
        <is>
          <t>157,30</t>
        </is>
      </c>
      <c r="AF2250" t="n">
        <v>5</v>
      </c>
      <c r="AG2250" t="n">
        <v>5</v>
      </c>
      <c r="AH2250" t="inlineStr">
        <is>
          <t>#¿NOMBRE?</t>
        </is>
      </c>
      <c r="AI2250" t="inlineStr">
        <is>
          <t>6,5</t>
        </is>
      </c>
      <c r="AJ2250" t="inlineStr">
        <is>
          <t>Transfer</t>
        </is>
      </c>
      <c r="AK2250" t="inlineStr">
        <is>
          <t>4,5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t="n">
        <v>532</v>
      </c>
      <c r="B2254" t="inlineStr">
        <is>
          <t>Linverd Market</t>
        </is>
      </c>
      <c r="C2254" t="inlineStr">
        <is>
          <t>Linverd Market</t>
        </is>
      </c>
      <c r="D2254" t="inlineStr">
        <is>
          <t>Linverd Market SL</t>
        </is>
      </c>
      <c r="E2254" t="inlineStr">
        <is>
          <t>B02733574</t>
        </is>
      </c>
      <c r="F2254" t="inlineStr">
        <is>
          <t>Calle provenza 242</t>
        </is>
      </c>
      <c r="G2254" t="n">
        <v>8008</v>
      </c>
      <c r="H2254" t="inlineStr">
        <is>
          <t>Barcelona</t>
        </is>
      </c>
      <c r="I2254" t="n">
        <v>1</v>
      </c>
      <c r="J2254" t="n">
        <v>0</v>
      </c>
      <c r="K2254" t="inlineStr">
        <is>
          <t>linverdsupermercat@gmail.com</t>
        </is>
      </c>
      <c r="L2254" t="n">
        <v>0</v>
      </c>
      <c r="M2254" t="n">
        <v>0</v>
      </c>
      <c r="N2254" t="n">
        <v>15</v>
      </c>
      <c r="O2254" t="n">
        <v>15</v>
      </c>
      <c r="P2254" t="n">
        <v>15</v>
      </c>
      <c r="Q2254" t="n">
        <v>15</v>
      </c>
      <c r="R2254" t="inlineStr">
        <is>
          <t>Ninguna</t>
        </is>
      </c>
      <c r="S2254" t="n">
        <v>0</v>
      </c>
      <c r="T2254" t="b">
        <v>0</v>
      </c>
      <c r="U2254" s="1" t="n">
        <v>45170</v>
      </c>
      <c r="V2254" t="n">
        <v>0</v>
      </c>
      <c r="W2254" t="inlineStr">
        <is>
          <t>https://docs.google.com/open?id=1sU9JbCHjbV42o899oTjPO9TyB421yv4hv0TPTHikmCA</t>
        </is>
      </c>
      <c r="X2254" t="inlineStr">
        <is>
          <t>97,50</t>
        </is>
      </c>
      <c r="Y2254" t="inlineStr">
        <is>
          <t>97,5</t>
        </is>
      </c>
      <c r="Z2254" t="inlineStr">
        <is>
          <t>97,5</t>
        </is>
      </c>
      <c r="AA2254" t="inlineStr">
        <is>
          <t>67,5</t>
        </is>
      </c>
      <c r="AB2254" t="inlineStr">
        <is>
          <t>360,00</t>
        </is>
      </c>
      <c r="AC2254" t="inlineStr">
        <is>
          <t>75,60</t>
        </is>
      </c>
      <c r="AD2254" t="inlineStr">
        <is>
          <t>0,00</t>
        </is>
      </c>
      <c r="AE2254" t="inlineStr">
        <is>
          <t>435,60</t>
        </is>
      </c>
      <c r="AF2254" t="n">
        <v>15</v>
      </c>
      <c r="AG2254" t="n">
        <v>15</v>
      </c>
      <c r="AH2254" t="inlineStr">
        <is>
          <t>#¿NOMBRE?</t>
        </is>
      </c>
      <c r="AI2254" t="inlineStr">
        <is>
          <t>6,5</t>
        </is>
      </c>
      <c r="AJ2254" t="inlineStr">
        <is>
          <t>SEPA: 30 días</t>
        </is>
      </c>
      <c r="AK2254" t="inlineStr">
        <is>
          <t>4,5</t>
        </is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t="n">
        <v>533</v>
      </c>
      <c r="B2258" t="inlineStr">
        <is>
          <t>Shopclient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inlineStr">
        <is>
          <t>0,00</t>
        </is>
      </c>
      <c r="Y2258" t="n">
        <v>0</v>
      </c>
      <c r="Z2258" t="n">
        <v>0</v>
      </c>
      <c r="AA2258" t="n">
        <v>0</v>
      </c>
      <c r="AB2258" t="inlineStr">
        <is>
          <t>0,00</t>
        </is>
      </c>
      <c r="AC2258" t="inlineStr">
        <is>
          <t>0,00</t>
        </is>
      </c>
      <c r="AD2258" t="inlineStr">
        <is>
          <t>0,00</t>
        </is>
      </c>
      <c r="AE2258" t="inlineStr">
        <is>
          <t>0,00</t>
        </is>
      </c>
      <c r="AF2258" t="n">
        <v>0</v>
      </c>
      <c r="AG2258" t="n">
        <v>0</v>
      </c>
      <c r="AH2258" t="inlineStr">
        <is>
          <t>#¿NOMBRE?</t>
        </is>
      </c>
      <c r="AI2258" t="inlineStr">
        <is>
          <t>6,5</t>
        </is>
      </c>
      <c r="AJ2258" t="n">
        <v>0</v>
      </c>
      <c r="AK2258" t="inlineStr">
        <is>
          <t>4,5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</row>
    <row r="2262">
      <c r="A2262" t="n">
        <v>534</v>
      </c>
      <c r="B2262" t="inlineStr">
        <is>
          <t>Shopclient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inlineStr">
        <is>
          <t>0,00</t>
        </is>
      </c>
      <c r="Y2262" t="n">
        <v>0</v>
      </c>
      <c r="Z2262" t="n">
        <v>0</v>
      </c>
      <c r="AA2262" t="n">
        <v>0</v>
      </c>
      <c r="AB2262" t="inlineStr">
        <is>
          <t>0,00</t>
        </is>
      </c>
      <c r="AC2262" t="inlineStr">
        <is>
          <t>0,00</t>
        </is>
      </c>
      <c r="AD2262" t="inlineStr">
        <is>
          <t>0,00</t>
        </is>
      </c>
      <c r="AE2262" t="inlineStr">
        <is>
          <t>0,00</t>
        </is>
      </c>
      <c r="AF2262" t="n">
        <v>0</v>
      </c>
      <c r="AG2262" t="n">
        <v>0</v>
      </c>
      <c r="AH2262" t="inlineStr">
        <is>
          <t>#¿NOMBRE?</t>
        </is>
      </c>
      <c r="AI2262" t="inlineStr">
        <is>
          <t>6,5</t>
        </is>
      </c>
      <c r="AJ2262" t="n">
        <v>0</v>
      </c>
      <c r="AK2262" t="inlineStr">
        <is>
          <t>4,5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</row>
    <row r="2266">
      <c r="A2266" t="n">
        <v>535</v>
      </c>
      <c r="B2266" t="inlineStr">
        <is>
          <t>ZOE ECO BCN</t>
        </is>
      </c>
      <c r="C2266" t="inlineStr">
        <is>
          <t>Jessica</t>
        </is>
      </c>
      <c r="D2266" t="inlineStr">
        <is>
          <t>KARNAVALEANDO S.C.P</t>
        </is>
      </c>
      <c r="E2266" t="inlineStr">
        <is>
          <t>J09853342</t>
        </is>
      </c>
      <c r="F2266" t="inlineStr">
        <is>
          <t>CALLE ROGER DE FLOR 272</t>
        </is>
      </c>
      <c r="G2266" t="n">
        <v>8025</v>
      </c>
      <c r="H2266" t="inlineStr">
        <is>
          <t>BARCELONA</t>
        </is>
      </c>
      <c r="I2266" t="n">
        <v>1</v>
      </c>
      <c r="J2266" t="n">
        <v>0</v>
      </c>
      <c r="K2266" t="inlineStr">
        <is>
          <t>zoecobcn@gmail.com</t>
        </is>
      </c>
      <c r="L2266">
        <f>+34649688511</f>
        <v/>
      </c>
      <c r="M2266" t="n">
        <v>0</v>
      </c>
      <c r="N2266" t="n">
        <v>10</v>
      </c>
      <c r="O2266" t="n">
        <v>0</v>
      </c>
      <c r="P2266" t="n">
        <v>10</v>
      </c>
      <c r="Q2266" t="n">
        <v>0</v>
      </c>
      <c r="R2266" t="n">
        <v>0</v>
      </c>
      <c r="S2266" t="n">
        <v>0</v>
      </c>
      <c r="T2266" t="b">
        <v>0</v>
      </c>
      <c r="U2266" s="1" t="n">
        <v>45200</v>
      </c>
      <c r="V2266" t="inlineStr">
        <is>
          <t>sutnrpebe3k36jsy123ffj1psutnrpwd</t>
        </is>
      </c>
      <c r="W2266" t="inlineStr">
        <is>
          <t>https://docs.google.com/open?id=1kJGo_6f1MHFYrW5jXGmqOJV4NDkShl-fgR5OV22v6Jk</t>
        </is>
      </c>
      <c r="X2266" t="inlineStr">
        <is>
          <t>0,00</t>
        </is>
      </c>
      <c r="Y2266" t="n">
        <v>65</v>
      </c>
      <c r="Z2266" t="n">
        <v>65</v>
      </c>
      <c r="AA2266" t="n">
        <v>0</v>
      </c>
      <c r="AB2266" t="inlineStr">
        <is>
          <t>130,00</t>
        </is>
      </c>
      <c r="AC2266" t="inlineStr">
        <is>
          <t>27,30</t>
        </is>
      </c>
      <c r="AD2266" t="inlineStr">
        <is>
          <t>0,00</t>
        </is>
      </c>
      <c r="AE2266" t="inlineStr">
        <is>
          <t>157,30</t>
        </is>
      </c>
      <c r="AF2266" t="n">
        <v>0</v>
      </c>
      <c r="AG2266" t="n">
        <v>10</v>
      </c>
      <c r="AH2266" t="inlineStr">
        <is>
          <t>#¿NOMBRE?</t>
        </is>
      </c>
      <c r="AI2266" t="inlineStr">
        <is>
          <t>6,5</t>
        </is>
      </c>
      <c r="AJ2266" t="inlineStr">
        <is>
          <t>Transfer</t>
        </is>
      </c>
      <c r="AK2266" t="inlineStr">
        <is>
          <t>4,5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</row>
    <row r="2270">
      <c r="A2270" t="n">
        <v>536</v>
      </c>
      <c r="B2270" t="inlineStr">
        <is>
          <t>Menorca Neta</t>
        </is>
      </c>
      <c r="C2270" t="inlineStr">
        <is>
          <t>Jordi</t>
        </is>
      </c>
      <c r="D2270" t="inlineStr">
        <is>
          <t>Menorca Neta S.L.</t>
        </is>
      </c>
      <c r="E2270" t="inlineStr">
        <is>
          <t>B57259962</t>
        </is>
      </c>
      <c r="F2270" t="inlineStr">
        <is>
          <t>C/ Cap de Cavalleria nº 15-B</t>
        </is>
      </c>
      <c r="G2270" t="n">
        <v>7714</v>
      </c>
      <c r="H2270" t="inlineStr">
        <is>
          <t>Maó</t>
        </is>
      </c>
      <c r="I2270" t="n">
        <v>1</v>
      </c>
      <c r="J2270" t="n">
        <v>0</v>
      </c>
      <c r="K2270" t="inlineStr">
        <is>
          <t>info@menorcaneta.com</t>
        </is>
      </c>
      <c r="L2270">
        <f>+34683633853</f>
        <v/>
      </c>
      <c r="M2270" t="n">
        <v>0</v>
      </c>
      <c r="N2270" t="n">
        <v>100</v>
      </c>
      <c r="O2270" t="n">
        <v>100</v>
      </c>
      <c r="P2270" t="n">
        <v>50</v>
      </c>
      <c r="Q2270" t="n">
        <v>0</v>
      </c>
      <c r="R2270" t="inlineStr">
        <is>
          <t>Implantación (10+10+5)</t>
        </is>
      </c>
      <c r="S2270" t="n">
        <v>0</v>
      </c>
      <c r="T2270" t="b">
        <v>0</v>
      </c>
      <c r="U2270" s="1" t="n">
        <v>45231</v>
      </c>
      <c r="V2270" t="inlineStr">
        <is>
          <t>ebytwi2esdzojvajebytwdvmwk6gr02t</t>
        </is>
      </c>
      <c r="W2270" t="inlineStr">
        <is>
          <t>https://docs.google.com/open?id=1ETaHqeV5kv4mhvrh369aNWy2p42Gmm5ynPTSPcdM3Pw</t>
        </is>
      </c>
      <c r="X2270" t="inlineStr">
        <is>
          <t>550,00</t>
        </is>
      </c>
      <c r="Y2270" t="n">
        <v>550</v>
      </c>
      <c r="Z2270" t="n">
        <v>275</v>
      </c>
      <c r="AA2270" t="n">
        <v>0</v>
      </c>
      <c r="AB2270" t="inlineStr">
        <is>
          <t>1.375,00</t>
        </is>
      </c>
      <c r="AC2270" t="inlineStr">
        <is>
          <t>288,75</t>
        </is>
      </c>
      <c r="AD2270" t="inlineStr">
        <is>
          <t>0,00</t>
        </is>
      </c>
      <c r="AE2270" t="inlineStr">
        <is>
          <t>1663,75</t>
        </is>
      </c>
      <c r="AF2270" t="n">
        <v>100</v>
      </c>
      <c r="AG2270" t="n">
        <v>100</v>
      </c>
      <c r="AH2270" t="inlineStr">
        <is>
          <t>#¿NOMBRE?</t>
        </is>
      </c>
      <c r="AI2270" t="inlineStr">
        <is>
          <t>5,5</t>
        </is>
      </c>
      <c r="AJ2270" t="inlineStr">
        <is>
          <t>Transfer</t>
        </is>
      </c>
      <c r="AK2270" t="inlineStr">
        <is>
          <t>4,5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</row>
    <row r="2274">
      <c r="A2274" t="n">
        <v>537</v>
      </c>
      <c r="B2274" t="inlineStr">
        <is>
          <t>O Granel da Sofia</t>
        </is>
      </c>
      <c r="C2274" t="inlineStr">
        <is>
          <t>Pedro Sousa</t>
        </is>
      </c>
      <c r="D2274" t="n">
        <v>516090003</v>
      </c>
      <c r="E2274" t="inlineStr">
        <is>
          <t>PT 516090003</t>
        </is>
      </c>
      <c r="F2274" t="inlineStr">
        <is>
          <t>Pct Laura Alves, n6 4esq. 2685-401 Prior Velho</t>
        </is>
      </c>
      <c r="G2274" t="inlineStr">
        <is>
          <t>2685-401 Prior Velho</t>
        </is>
      </c>
      <c r="H2274" t="inlineStr">
        <is>
          <t>Rita Bravo</t>
        </is>
      </c>
      <c r="I2274" t="n">
        <v>1</v>
      </c>
      <c r="J2274" t="n">
        <v>0</v>
      </c>
      <c r="K2274" t="inlineStr">
        <is>
          <t>natulimportugal@natulim.com</t>
        </is>
      </c>
      <c r="L2274">
        <f>+351933875648</f>
        <v/>
      </c>
      <c r="M2274" t="n">
        <v>0</v>
      </c>
      <c r="N2274" t="n">
        <v>0</v>
      </c>
      <c r="O2274" t="n">
        <v>0</v>
      </c>
      <c r="P2274" t="n">
        <v>0</v>
      </c>
      <c r="Q2274" t="n">
        <v>10</v>
      </c>
      <c r="R2274" t="n">
        <v>0</v>
      </c>
      <c r="S2274" t="n">
        <v>0</v>
      </c>
      <c r="T2274" t="b">
        <v>0</v>
      </c>
      <c r="U2274" s="1" t="n">
        <v>45231</v>
      </c>
      <c r="V2274" t="n">
        <v>0</v>
      </c>
      <c r="W2274" t="inlineStr">
        <is>
          <t>https://docs.google.com/open?id=1id1EGYdLO_dqA4IyC5F3cuUwWx-ezdP2BP_IRW7LNS4</t>
        </is>
      </c>
      <c r="X2274" t="inlineStr">
        <is>
          <t>0,00</t>
        </is>
      </c>
      <c r="Y2274" t="n">
        <v>0</v>
      </c>
      <c r="Z2274" t="n">
        <v>0</v>
      </c>
      <c r="AA2274" t="n">
        <v>45</v>
      </c>
      <c r="AB2274" t="inlineStr">
        <is>
          <t>45,00</t>
        </is>
      </c>
      <c r="AC2274" t="inlineStr">
        <is>
          <t>9,45</t>
        </is>
      </c>
      <c r="AD2274" t="inlineStr">
        <is>
          <t>0,00</t>
        </is>
      </c>
      <c r="AE2274" t="inlineStr">
        <is>
          <t>54,45</t>
        </is>
      </c>
      <c r="AF2274" t="n">
        <v>0</v>
      </c>
      <c r="AG2274" t="n">
        <v>0</v>
      </c>
      <c r="AH2274" t="inlineStr">
        <is>
          <t>#¿NOMBRE?</t>
        </is>
      </c>
      <c r="AI2274" t="inlineStr">
        <is>
          <t>6,91</t>
        </is>
      </c>
      <c r="AJ2274" t="inlineStr">
        <is>
          <t>Transfer</t>
        </is>
      </c>
      <c r="AK2274" t="inlineStr">
        <is>
          <t>4,5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t="n">
        <v>538</v>
      </c>
      <c r="B2278" t="inlineStr">
        <is>
          <t>camping Can Banal</t>
        </is>
      </c>
      <c r="C2278" t="inlineStr">
        <is>
          <t>Maria NegueruelaTamayo</t>
        </is>
      </c>
      <c r="D2278" t="inlineStr">
        <is>
          <t>Maria Negueruela Tamayo</t>
        </is>
      </c>
      <c r="E2278" t="inlineStr">
        <is>
          <t>36576758L</t>
        </is>
      </c>
      <c r="F2278" t="inlineStr">
        <is>
          <t>camping Can Banal, Barri els Vilar, 0</t>
        </is>
      </c>
      <c r="G2278" t="n">
        <v>17855</v>
      </c>
      <c r="H2278" t="inlineStr">
        <is>
          <t>Montagut i Oix (Montagut)</t>
        </is>
      </c>
      <c r="I2278" t="n">
        <v>1</v>
      </c>
      <c r="J2278" t="n">
        <v>0</v>
      </c>
      <c r="K2278" t="inlineStr">
        <is>
          <t>canbanal@gmail.com</t>
        </is>
      </c>
      <c r="L2278">
        <f>+34651831259</f>
        <v/>
      </c>
      <c r="M2278" t="n">
        <v>0</v>
      </c>
      <c r="N2278" t="n">
        <v>10</v>
      </c>
      <c r="O2278" t="n">
        <v>5</v>
      </c>
      <c r="P2278" t="n">
        <v>10</v>
      </c>
      <c r="Q2278" t="n">
        <v>10</v>
      </c>
      <c r="R2278" t="n">
        <v>0</v>
      </c>
      <c r="S2278" t="n">
        <v>0</v>
      </c>
      <c r="T2278" t="b">
        <v>0</v>
      </c>
      <c r="U2278" s="1" t="n">
        <v>45261</v>
      </c>
      <c r="V2278" t="inlineStr">
        <is>
          <t>ypd42aaz1ltolypdmacoqefy0lthb2uv</t>
        </is>
      </c>
      <c r="W2278" t="inlineStr">
        <is>
          <t>https://docs.google.com/open?id=1ZexlPy0IH6fM4YgfqbdLdWrhCCiSN87ilFH4PIh9l7M</t>
        </is>
      </c>
      <c r="X2278" t="inlineStr">
        <is>
          <t>32,50</t>
        </is>
      </c>
      <c r="Y2278" t="n">
        <v>65</v>
      </c>
      <c r="Z2278" t="n">
        <v>65</v>
      </c>
      <c r="AA2278" t="n">
        <v>45</v>
      </c>
      <c r="AB2278" t="inlineStr">
        <is>
          <t>207,50</t>
        </is>
      </c>
      <c r="AC2278" t="inlineStr">
        <is>
          <t>43,58</t>
        </is>
      </c>
      <c r="AD2278" t="inlineStr">
        <is>
          <t>0,00</t>
        </is>
      </c>
      <c r="AE2278" t="inlineStr">
        <is>
          <t>251,08</t>
        </is>
      </c>
      <c r="AF2278" t="n">
        <v>5</v>
      </c>
      <c r="AG2278" t="n">
        <v>10</v>
      </c>
      <c r="AH2278" t="inlineStr">
        <is>
          <t>#¿NOMBRE?</t>
        </is>
      </c>
      <c r="AI2278" t="inlineStr">
        <is>
          <t>6,5</t>
        </is>
      </c>
      <c r="AJ2278" t="inlineStr">
        <is>
          <t>Transfer</t>
        </is>
      </c>
      <c r="AK2278" t="inlineStr">
        <is>
          <t>4,5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</row>
    <row r="2282">
      <c r="A2282" t="n">
        <v>539</v>
      </c>
      <c r="B2282" t="inlineStr">
        <is>
          <t>Azul Cereza</t>
        </is>
      </c>
      <c r="C2282" t="inlineStr">
        <is>
          <t>Andrea</t>
        </is>
      </c>
      <c r="D2282" t="inlineStr">
        <is>
          <t>Andrea Fernández Salas</t>
        </is>
      </c>
      <c r="E2282" t="inlineStr">
        <is>
          <t>51097467 T</t>
        </is>
      </c>
      <c r="F2282" t="inlineStr">
        <is>
          <t>Calle/ Sector Descubridores 1 - Local 3 C.C. Mercacentro</t>
        </is>
      </c>
      <c r="G2282" t="n">
        <v>28760</v>
      </c>
      <c r="H2282" t="inlineStr">
        <is>
          <t>Tres Cantos</t>
        </is>
      </c>
      <c r="I2282" t="n">
        <v>1</v>
      </c>
      <c r="J2282" t="n">
        <v>0</v>
      </c>
      <c r="K2282" t="inlineStr">
        <is>
          <t>Info@azulcereza.com</t>
        </is>
      </c>
      <c r="L2282">
        <f>+34651392643</f>
        <v/>
      </c>
      <c r="M2282" t="n">
        <v>1</v>
      </c>
      <c r="N2282" t="n">
        <v>9</v>
      </c>
      <c r="O2282" t="n">
        <v>5</v>
      </c>
      <c r="P2282" t="n">
        <v>5</v>
      </c>
      <c r="Q2282" t="n">
        <v>2</v>
      </c>
      <c r="R2282" t="inlineStr">
        <is>
          <t>Trimestral (20+1)</t>
        </is>
      </c>
      <c r="S2282" t="inlineStr">
        <is>
          <t>SectorEco</t>
        </is>
      </c>
      <c r="T2282" t="b">
        <v>1</v>
      </c>
      <c r="U2282" t="inlineStr">
        <is>
          <t>14/01/2023</t>
        </is>
      </c>
      <c r="V2282" t="inlineStr">
        <is>
          <t>yjptw75ms1gmkvpxy4wi5eyjptwtnxwc</t>
        </is>
      </c>
      <c r="W2282" t="inlineStr">
        <is>
          <t>https://docs.google.com/open?id=1z00bS_fElprBuH1GEaf0PrW4v_lYVBOInzSeHe1uV-U</t>
        </is>
      </c>
      <c r="X2282" t="inlineStr">
        <is>
          <t>34,55</t>
        </is>
      </c>
      <c r="Y2282" t="inlineStr">
        <is>
          <t>62,19</t>
        </is>
      </c>
      <c r="Z2282" t="inlineStr">
        <is>
          <t>34,55</t>
        </is>
      </c>
      <c r="AA2282" t="n">
        <v>9</v>
      </c>
      <c r="AB2282" t="inlineStr">
        <is>
          <t>140,29</t>
        </is>
      </c>
      <c r="AC2282" t="inlineStr">
        <is>
          <t>29,46</t>
        </is>
      </c>
      <c r="AD2282" t="inlineStr">
        <is>
          <t>7,30</t>
        </is>
      </c>
      <c r="AE2282" t="inlineStr">
        <is>
          <t>177,05</t>
        </is>
      </c>
      <c r="AF2282" t="n">
        <v>5</v>
      </c>
      <c r="AG2282" t="n">
        <v>9</v>
      </c>
      <c r="AH2282" t="inlineStr">
        <is>
          <t>#¿NOMBRE?</t>
        </is>
      </c>
      <c r="AI2282" t="inlineStr">
        <is>
          <t>6,91</t>
        </is>
      </c>
      <c r="AJ2282" t="inlineStr">
        <is>
          <t>ES17 0049 1632 5323 1017 2247</t>
        </is>
      </c>
      <c r="AK2282" t="inlineStr">
        <is>
          <t>4,5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</row>
    <row r="2286">
      <c r="A2286" t="n">
        <v>540</v>
      </c>
      <c r="B2286" t="inlineStr">
        <is>
          <t>Campos de Aloe</t>
        </is>
      </c>
      <c r="C2286" t="inlineStr">
        <is>
          <t>Mercedes Mateo Coco</t>
        </is>
      </c>
      <c r="D2286" t="inlineStr">
        <is>
          <t>Mercedes Mateo Coco</t>
        </is>
      </c>
      <c r="E2286" t="inlineStr">
        <is>
          <t>71012341W</t>
        </is>
      </c>
      <c r="F2286" t="inlineStr">
        <is>
          <t>calle san torcuato 6, bajo</t>
        </is>
      </c>
      <c r="G2286" t="n">
        <v>49004</v>
      </c>
      <c r="H2286" t="inlineStr">
        <is>
          <t>Zamora</t>
        </is>
      </c>
      <c r="I2286" t="n">
        <v>1</v>
      </c>
      <c r="J2286" t="n">
        <v>0</v>
      </c>
      <c r="K2286" t="inlineStr">
        <is>
          <t>camposaloezamora@hotmail.com</t>
        </is>
      </c>
      <c r="L2286">
        <f>+34980166508</f>
        <v/>
      </c>
      <c r="M2286" t="n">
        <v>1</v>
      </c>
      <c r="N2286" t="n">
        <v>8</v>
      </c>
      <c r="O2286" t="n">
        <v>0</v>
      </c>
      <c r="P2286" t="n">
        <v>12</v>
      </c>
      <c r="Q2286" t="n">
        <v>0</v>
      </c>
      <c r="R2286" t="inlineStr">
        <is>
          <t>Trimestral (20+1)</t>
        </is>
      </c>
      <c r="S2286" t="inlineStr">
        <is>
          <t>SectorEco</t>
        </is>
      </c>
      <c r="T2286" t="b">
        <v>1</v>
      </c>
      <c r="U2286" t="inlineStr">
        <is>
          <t>14/01/2023</t>
        </is>
      </c>
      <c r="V2286" t="inlineStr">
        <is>
          <t>f7qmzaci1hssl1yy9spbmqf7qmzaewug</t>
        </is>
      </c>
      <c r="W2286" t="inlineStr">
        <is>
          <t>https://docs.google.com/open?id=1g0shBtRvSSlXd_CuLHZFp8vP48IgTq_yYWt1VpqzONc</t>
        </is>
      </c>
      <c r="X2286" t="inlineStr">
        <is>
          <t>0,00</t>
        </is>
      </c>
      <c r="Y2286" t="inlineStr">
        <is>
          <t>55,28</t>
        </is>
      </c>
      <c r="Z2286" t="inlineStr">
        <is>
          <t>82,92</t>
        </is>
      </c>
      <c r="AA2286" t="n">
        <v>0</v>
      </c>
      <c r="AB2286" t="inlineStr">
        <is>
          <t>138,20</t>
        </is>
      </c>
      <c r="AC2286" t="inlineStr">
        <is>
          <t>29,02</t>
        </is>
      </c>
      <c r="AD2286" t="inlineStr">
        <is>
          <t>7,19</t>
        </is>
      </c>
      <c r="AE2286" t="inlineStr">
        <is>
          <t>174,41</t>
        </is>
      </c>
      <c r="AF2286" t="n">
        <v>0</v>
      </c>
      <c r="AG2286" t="n">
        <v>8</v>
      </c>
      <c r="AH2286" t="inlineStr">
        <is>
          <t>#¿NOMBRE?</t>
        </is>
      </c>
      <c r="AI2286" t="inlineStr">
        <is>
          <t>6,91</t>
        </is>
      </c>
      <c r="AJ2286" t="inlineStr">
        <is>
          <t>transfer o bizum</t>
        </is>
      </c>
      <c r="AK2286" t="inlineStr">
        <is>
          <t>4,5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</row>
    <row r="2290">
      <c r="A2290" t="n">
        <v>541</v>
      </c>
      <c r="B2290" t="inlineStr">
        <is>
          <t>Vitaeco</t>
        </is>
      </c>
      <c r="C2290" t="inlineStr">
        <is>
          <t>Monica</t>
        </is>
      </c>
      <c r="D2290" t="inlineStr">
        <is>
          <t>Monica Montes Llorente</t>
        </is>
      </c>
      <c r="E2290" t="inlineStr">
        <is>
          <t>45573933P</t>
        </is>
      </c>
      <c r="F2290" t="inlineStr">
        <is>
          <t>Calle Avellanos 5</t>
        </is>
      </c>
      <c r="G2290" t="n">
        <v>9003</v>
      </c>
      <c r="H2290" t="inlineStr">
        <is>
          <t>Burgos</t>
        </is>
      </c>
      <c r="I2290" t="n">
        <v>1</v>
      </c>
      <c r="J2290" t="n">
        <v>0</v>
      </c>
      <c r="K2290" t="inlineStr">
        <is>
          <t>vitaeco@hotmail.com</t>
        </is>
      </c>
      <c r="L2290">
        <f>+34655540782</f>
        <v/>
      </c>
      <c r="M2290" t="n">
        <v>1</v>
      </c>
      <c r="N2290" t="n">
        <v>7</v>
      </c>
      <c r="O2290" t="n">
        <v>6</v>
      </c>
      <c r="P2290" t="n">
        <v>7</v>
      </c>
      <c r="Q2290" t="n">
        <v>0</v>
      </c>
      <c r="R2290" t="inlineStr">
        <is>
          <t>Implantación (20 +2)</t>
        </is>
      </c>
      <c r="S2290" t="inlineStr">
        <is>
          <t>1) Las dos de regalo: 1 floral + 1 Lavanda  2) SECTOR ECO</t>
        </is>
      </c>
      <c r="T2290" t="b">
        <v>1</v>
      </c>
      <c r="U2290" t="inlineStr">
        <is>
          <t>14/01/2023</t>
        </is>
      </c>
      <c r="V2290" t="inlineStr">
        <is>
          <t>peadmvexnvrznnspeadngi2nhalevwvy</t>
        </is>
      </c>
      <c r="W2290" t="inlineStr">
        <is>
          <t>https://docs.google.com/open?id=1GZL2uR3OEidUhEHnDHhaunkY5_o9ymHKC4yrWbyZOu0</t>
        </is>
      </c>
      <c r="X2290" t="inlineStr">
        <is>
          <t>41,46</t>
        </is>
      </c>
      <c r="Y2290" t="inlineStr">
        <is>
          <t>48,37</t>
        </is>
      </c>
      <c r="Z2290" t="inlineStr">
        <is>
          <t>48,37</t>
        </is>
      </c>
      <c r="AA2290" t="n">
        <v>0</v>
      </c>
      <c r="AB2290" t="inlineStr">
        <is>
          <t>138,20</t>
        </is>
      </c>
      <c r="AC2290" t="inlineStr">
        <is>
          <t>29,02</t>
        </is>
      </c>
      <c r="AD2290" t="inlineStr">
        <is>
          <t>7,19</t>
        </is>
      </c>
      <c r="AE2290" t="inlineStr">
        <is>
          <t>174,41</t>
        </is>
      </c>
      <c r="AF2290" t="n">
        <v>6</v>
      </c>
      <c r="AG2290" t="n">
        <v>7</v>
      </c>
      <c r="AH2290" t="inlineStr">
        <is>
          <t>#¿NOMBRE?</t>
        </is>
      </c>
      <c r="AI2290" t="inlineStr">
        <is>
          <t>6,91</t>
        </is>
      </c>
      <c r="AJ2290" t="inlineStr">
        <is>
          <t>giro 30 días</t>
        </is>
      </c>
      <c r="AK2290" t="inlineStr">
        <is>
          <t>4,5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</row>
    <row r="2294">
      <c r="A2294" t="n">
        <v>542</v>
      </c>
      <c r="B2294" t="inlineStr">
        <is>
          <t>Mind The Trash Consulting Lda</t>
        </is>
      </c>
      <c r="C2294" t="inlineStr">
        <is>
          <t>Geral</t>
        </is>
      </c>
      <c r="D2294" t="inlineStr">
        <is>
          <t>Mind The Trash Consulting Lda</t>
        </is>
      </c>
      <c r="E2294" t="n">
        <v>514487178</v>
      </c>
      <c r="F2294" t="inlineStr">
        <is>
          <t>Rua de São Paulo nº254 1ºandar</t>
        </is>
      </c>
      <c r="G2294" t="inlineStr">
        <is>
          <t>1200-430</t>
        </is>
      </c>
      <c r="H2294" t="inlineStr">
        <is>
          <t>Lisboa</t>
        </is>
      </c>
      <c r="I2294" t="n">
        <v>1</v>
      </c>
      <c r="J2294" t="n">
        <v>0</v>
      </c>
      <c r="K2294" t="inlineStr">
        <is>
          <t>geral@mindthetrash.pt</t>
        </is>
      </c>
      <c r="L2294" t="n">
        <v>351919326196</v>
      </c>
      <c r="M2294" t="n">
        <v>0</v>
      </c>
      <c r="N2294" t="n">
        <v>30</v>
      </c>
      <c r="O2294" t="n">
        <v>30</v>
      </c>
      <c r="P2294" t="n">
        <v>20</v>
      </c>
      <c r="Q2294" t="n">
        <v>30</v>
      </c>
      <c r="R2294" t="n">
        <v>0</v>
      </c>
      <c r="S2294" t="n">
        <v>0</v>
      </c>
      <c r="T2294" t="n">
        <v>0</v>
      </c>
      <c r="U2294" t="inlineStr">
        <is>
          <t>16/01/2023</t>
        </is>
      </c>
      <c r="V2294" t="n">
        <v>0</v>
      </c>
      <c r="W2294" t="inlineStr">
        <is>
          <t>https://docs.google.com/open?id=1dYeUzAtvnRl5nJJvx-06y_hfOFPWInAN9FaM4lm-7mo</t>
        </is>
      </c>
      <c r="X2294" t="inlineStr">
        <is>
          <t>195,00</t>
        </is>
      </c>
      <c r="Y2294" t="n">
        <v>195</v>
      </c>
      <c r="Z2294" t="n">
        <v>130</v>
      </c>
      <c r="AA2294" t="n">
        <v>135</v>
      </c>
      <c r="AB2294" t="inlineStr">
        <is>
          <t>655,00</t>
        </is>
      </c>
      <c r="AC2294" t="inlineStr">
        <is>
          <t>137,55</t>
        </is>
      </c>
      <c r="AD2294" t="inlineStr">
        <is>
          <t>0,00</t>
        </is>
      </c>
      <c r="AE2294" t="inlineStr">
        <is>
          <t>792,55</t>
        </is>
      </c>
      <c r="AF2294" t="n">
        <v>30</v>
      </c>
      <c r="AG2294" t="n">
        <v>30</v>
      </c>
      <c r="AH2294" t="inlineStr">
        <is>
          <t>#¿NOMBRE?</t>
        </is>
      </c>
      <c r="AI2294" t="inlineStr">
        <is>
          <t>6,5</t>
        </is>
      </c>
      <c r="AJ2294" t="inlineStr">
        <is>
          <t>Transfer</t>
        </is>
      </c>
      <c r="AK2294" t="inlineStr">
        <is>
          <t>4,5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</row>
    <row r="2298">
      <c r="A2298" t="n">
        <v>543</v>
      </c>
      <c r="B2298" t="inlineStr">
        <is>
          <t>Shopclient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inlineStr">
        <is>
          <t>0,00</t>
        </is>
      </c>
      <c r="Y2298" t="n">
        <v>0</v>
      </c>
      <c r="Z2298" t="n">
        <v>0</v>
      </c>
      <c r="AA2298" t="n">
        <v>0</v>
      </c>
      <c r="AB2298" t="inlineStr">
        <is>
          <t>0,00</t>
        </is>
      </c>
      <c r="AC2298" t="inlineStr">
        <is>
          <t>0,00</t>
        </is>
      </c>
      <c r="AD2298" t="inlineStr">
        <is>
          <t>0,00</t>
        </is>
      </c>
      <c r="AE2298" t="inlineStr">
        <is>
          <t>0,00</t>
        </is>
      </c>
      <c r="AF2298" t="n">
        <v>0</v>
      </c>
      <c r="AG2298" t="n">
        <v>0</v>
      </c>
      <c r="AH2298" t="inlineStr">
        <is>
          <t>#¿NOMBRE?</t>
        </is>
      </c>
      <c r="AI2298" t="inlineStr">
        <is>
          <t>6,5</t>
        </is>
      </c>
      <c r="AJ2298" t="n">
        <v>0</v>
      </c>
      <c r="AK2298" t="inlineStr">
        <is>
          <t>4,5</t>
        </is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</row>
    <row r="2302">
      <c r="A2302" t="n">
        <v>544</v>
      </c>
      <c r="B2302" t="inlineStr">
        <is>
          <t>Shopclient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inlineStr">
        <is>
          <t>0,00</t>
        </is>
      </c>
      <c r="Y2302" t="n">
        <v>0</v>
      </c>
      <c r="Z2302" t="n">
        <v>0</v>
      </c>
      <c r="AA2302" t="n">
        <v>0</v>
      </c>
      <c r="AB2302" t="inlineStr">
        <is>
          <t>0,00</t>
        </is>
      </c>
      <c r="AC2302" t="inlineStr">
        <is>
          <t>0,00</t>
        </is>
      </c>
      <c r="AD2302" t="inlineStr">
        <is>
          <t>0,00</t>
        </is>
      </c>
      <c r="AE2302" t="inlineStr">
        <is>
          <t>0,00</t>
        </is>
      </c>
      <c r="AF2302" t="n">
        <v>0</v>
      </c>
      <c r="AG2302" t="n">
        <v>0</v>
      </c>
      <c r="AH2302" t="inlineStr">
        <is>
          <t>#¿NOMBRE?</t>
        </is>
      </c>
      <c r="AI2302" t="inlineStr">
        <is>
          <t>6,5</t>
        </is>
      </c>
      <c r="AJ2302" t="n">
        <v>0</v>
      </c>
      <c r="AK2302" t="inlineStr">
        <is>
          <t>4,5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</row>
    <row r="2306">
      <c r="A2306" t="n">
        <v>545</v>
      </c>
      <c r="B2306" t="inlineStr">
        <is>
          <t>Shopclient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inlineStr">
        <is>
          <t>0,00</t>
        </is>
      </c>
      <c r="Y2306" t="n">
        <v>0</v>
      </c>
      <c r="Z2306" t="n">
        <v>0</v>
      </c>
      <c r="AA2306" t="n">
        <v>0</v>
      </c>
      <c r="AB2306" t="inlineStr">
        <is>
          <t>0,00</t>
        </is>
      </c>
      <c r="AC2306" t="inlineStr">
        <is>
          <t>0,00</t>
        </is>
      </c>
      <c r="AD2306" t="inlineStr">
        <is>
          <t>0,00</t>
        </is>
      </c>
      <c r="AE2306" t="inlineStr">
        <is>
          <t>0,00</t>
        </is>
      </c>
      <c r="AF2306" t="n">
        <v>0</v>
      </c>
      <c r="AG2306" t="n">
        <v>0</v>
      </c>
      <c r="AH2306" t="inlineStr">
        <is>
          <t>#¿NOMBRE?</t>
        </is>
      </c>
      <c r="AI2306" t="inlineStr">
        <is>
          <t>6,5</t>
        </is>
      </c>
      <c r="AJ2306" t="n">
        <v>0</v>
      </c>
      <c r="AK2306" t="inlineStr">
        <is>
          <t>4,5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</row>
    <row r="2310">
      <c r="A2310" t="n">
        <v>546</v>
      </c>
      <c r="B2310" t="inlineStr">
        <is>
          <t>Shopclient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inlineStr">
        <is>
          <t>0,00</t>
        </is>
      </c>
      <c r="Y2310" t="n">
        <v>0</v>
      </c>
      <c r="Z2310" t="n">
        <v>0</v>
      </c>
      <c r="AA2310" t="n">
        <v>0</v>
      </c>
      <c r="AB2310" t="inlineStr">
        <is>
          <t>0,00</t>
        </is>
      </c>
      <c r="AC2310" t="inlineStr">
        <is>
          <t>0,00</t>
        </is>
      </c>
      <c r="AD2310" t="inlineStr">
        <is>
          <t>0,00</t>
        </is>
      </c>
      <c r="AE2310" t="inlineStr">
        <is>
          <t>0,00</t>
        </is>
      </c>
      <c r="AF2310" t="n">
        <v>0</v>
      </c>
      <c r="AG2310" t="n">
        <v>0</v>
      </c>
      <c r="AH2310" t="inlineStr">
        <is>
          <t>#¿NOMBRE?</t>
        </is>
      </c>
      <c r="AI2310" t="inlineStr">
        <is>
          <t>6,5</t>
        </is>
      </c>
      <c r="AJ2310" t="n">
        <v>0</v>
      </c>
      <c r="AK2310" t="inlineStr">
        <is>
          <t>4,5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</row>
    <row r="2314">
      <c r="A2314" t="n">
        <v>547</v>
      </c>
      <c r="B2314" t="inlineStr">
        <is>
          <t>Shopclient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inlineStr">
        <is>
          <t>0,00</t>
        </is>
      </c>
      <c r="Y2314" t="n">
        <v>0</v>
      </c>
      <c r="Z2314" t="n">
        <v>0</v>
      </c>
      <c r="AA2314" t="n">
        <v>0</v>
      </c>
      <c r="AB2314" t="inlineStr">
        <is>
          <t>0,00</t>
        </is>
      </c>
      <c r="AC2314" t="inlineStr">
        <is>
          <t>0,00</t>
        </is>
      </c>
      <c r="AD2314" t="inlineStr">
        <is>
          <t>0,00</t>
        </is>
      </c>
      <c r="AE2314" t="inlineStr">
        <is>
          <t>0,00</t>
        </is>
      </c>
      <c r="AF2314" t="n">
        <v>0</v>
      </c>
      <c r="AG2314" t="n">
        <v>0</v>
      </c>
      <c r="AH2314" t="inlineStr">
        <is>
          <t>#¿NOMBRE?</t>
        </is>
      </c>
      <c r="AI2314" t="inlineStr">
        <is>
          <t>6,5</t>
        </is>
      </c>
      <c r="AJ2314" t="n">
        <v>0</v>
      </c>
      <c r="AK2314" t="inlineStr">
        <is>
          <t>4,5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</row>
    <row r="2318">
      <c r="A2318" t="n">
        <v>548</v>
      </c>
      <c r="B2318" t="inlineStr">
        <is>
          <t>Shopclient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inlineStr">
        <is>
          <t>0,00</t>
        </is>
      </c>
      <c r="Y2318" t="n">
        <v>0</v>
      </c>
      <c r="Z2318" t="n">
        <v>0</v>
      </c>
      <c r="AA2318" t="n">
        <v>0</v>
      </c>
      <c r="AB2318" t="inlineStr">
        <is>
          <t>0,00</t>
        </is>
      </c>
      <c r="AC2318" t="inlineStr">
        <is>
          <t>0,00</t>
        </is>
      </c>
      <c r="AD2318" t="inlineStr">
        <is>
          <t>0,00</t>
        </is>
      </c>
      <c r="AE2318" t="inlineStr">
        <is>
          <t>0,00</t>
        </is>
      </c>
      <c r="AF2318" t="n">
        <v>0</v>
      </c>
      <c r="AG2318" t="n">
        <v>0</v>
      </c>
      <c r="AH2318" t="inlineStr">
        <is>
          <t>#¿NOMBRE?</t>
        </is>
      </c>
      <c r="AI2318" t="inlineStr">
        <is>
          <t>6,5</t>
        </is>
      </c>
      <c r="AJ2318" t="n">
        <v>0</v>
      </c>
      <c r="AK2318" t="inlineStr">
        <is>
          <t>4,5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</row>
    <row r="2322">
      <c r="A2322" t="n">
        <v>549</v>
      </c>
      <c r="B2322" t="inlineStr">
        <is>
          <t>Shopclient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inlineStr">
        <is>
          <t>0,00</t>
        </is>
      </c>
      <c r="Y2322" t="n">
        <v>0</v>
      </c>
      <c r="Z2322" t="n">
        <v>0</v>
      </c>
      <c r="AA2322" t="n">
        <v>0</v>
      </c>
      <c r="AB2322" t="inlineStr">
        <is>
          <t>0,00</t>
        </is>
      </c>
      <c r="AC2322" t="inlineStr">
        <is>
          <t>0,00</t>
        </is>
      </c>
      <c r="AD2322" t="inlineStr">
        <is>
          <t>0,00</t>
        </is>
      </c>
      <c r="AE2322" t="inlineStr">
        <is>
          <t>0,00</t>
        </is>
      </c>
      <c r="AF2322" t="n">
        <v>0</v>
      </c>
      <c r="AG2322" t="n">
        <v>0</v>
      </c>
      <c r="AH2322" t="inlineStr">
        <is>
          <t>#¿NOMBRE?</t>
        </is>
      </c>
      <c r="AI2322" t="inlineStr">
        <is>
          <t>6,5</t>
        </is>
      </c>
      <c r="AJ2322" t="n">
        <v>0</v>
      </c>
      <c r="AK2322" t="inlineStr">
        <is>
          <t>4,5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</row>
    <row r="2326">
      <c r="A2326" t="n">
        <v>550</v>
      </c>
      <c r="B2326" t="inlineStr">
        <is>
          <t>Shopclient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inlineStr">
        <is>
          <t>0,00</t>
        </is>
      </c>
      <c r="Y2326" t="n">
        <v>0</v>
      </c>
      <c r="Z2326" t="n">
        <v>0</v>
      </c>
      <c r="AA2326" t="n">
        <v>0</v>
      </c>
      <c r="AB2326" t="inlineStr">
        <is>
          <t>0,00</t>
        </is>
      </c>
      <c r="AC2326" t="inlineStr">
        <is>
          <t>0,00</t>
        </is>
      </c>
      <c r="AD2326" t="inlineStr">
        <is>
          <t>0,00</t>
        </is>
      </c>
      <c r="AE2326" t="inlineStr">
        <is>
          <t>0,00</t>
        </is>
      </c>
      <c r="AF2326" t="n">
        <v>0</v>
      </c>
      <c r="AG2326" t="n">
        <v>0</v>
      </c>
      <c r="AH2326" t="inlineStr">
        <is>
          <t>#¿NOMBRE?</t>
        </is>
      </c>
      <c r="AI2326" t="inlineStr">
        <is>
          <t>6,5</t>
        </is>
      </c>
      <c r="AJ2326" t="n">
        <v>0</v>
      </c>
      <c r="AK2326" t="inlineStr">
        <is>
          <t>4,5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</row>
    <row r="2330">
      <c r="A2330" t="n">
        <v>551</v>
      </c>
      <c r="B2330" t="inlineStr">
        <is>
          <t>Shopclient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inlineStr">
        <is>
          <t>0,00</t>
        </is>
      </c>
      <c r="Y2330" t="n">
        <v>0</v>
      </c>
      <c r="Z2330" t="n">
        <v>0</v>
      </c>
      <c r="AA2330" t="n">
        <v>0</v>
      </c>
      <c r="AB2330" t="inlineStr">
        <is>
          <t>0,00</t>
        </is>
      </c>
      <c r="AC2330" t="inlineStr">
        <is>
          <t>0,00</t>
        </is>
      </c>
      <c r="AD2330" t="inlineStr">
        <is>
          <t>0,00</t>
        </is>
      </c>
      <c r="AE2330" t="inlineStr">
        <is>
          <t>0,00</t>
        </is>
      </c>
      <c r="AF2330" t="n">
        <v>0</v>
      </c>
      <c r="AG2330" t="n">
        <v>0</v>
      </c>
      <c r="AH2330" t="inlineStr">
        <is>
          <t>#¿NOMBRE?</t>
        </is>
      </c>
      <c r="AI2330" t="inlineStr">
        <is>
          <t>6,5</t>
        </is>
      </c>
      <c r="AJ2330" t="n">
        <v>0</v>
      </c>
      <c r="AK2330" t="inlineStr">
        <is>
          <t>4,5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</row>
    <row r="2334">
      <c r="A2334" t="n">
        <v>552</v>
      </c>
      <c r="B2334" t="inlineStr">
        <is>
          <t>Shopclient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inlineStr">
        <is>
          <t>0,00</t>
        </is>
      </c>
      <c r="Y2334" t="n">
        <v>0</v>
      </c>
      <c r="Z2334" t="n">
        <v>0</v>
      </c>
      <c r="AA2334" t="n">
        <v>0</v>
      </c>
      <c r="AB2334" t="inlineStr">
        <is>
          <t>0,00</t>
        </is>
      </c>
      <c r="AC2334" t="inlineStr">
        <is>
          <t>0,00</t>
        </is>
      </c>
      <c r="AD2334" t="inlineStr">
        <is>
          <t>0,00</t>
        </is>
      </c>
      <c r="AE2334" t="inlineStr">
        <is>
          <t>0,00</t>
        </is>
      </c>
      <c r="AF2334" t="n">
        <v>0</v>
      </c>
      <c r="AG2334" t="n">
        <v>0</v>
      </c>
      <c r="AH2334" t="inlineStr">
        <is>
          <t>#¿NOMBRE?</t>
        </is>
      </c>
      <c r="AI2334" t="inlineStr">
        <is>
          <t>6,5</t>
        </is>
      </c>
      <c r="AJ2334" t="n">
        <v>0</v>
      </c>
      <c r="AK2334" t="inlineStr">
        <is>
          <t>4,5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</row>
    <row r="2338">
      <c r="A2338" t="n">
        <v>553</v>
      </c>
      <c r="B2338" t="inlineStr">
        <is>
          <t>Shopclient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inlineStr">
        <is>
          <t>0,00</t>
        </is>
      </c>
      <c r="Y2338" t="n">
        <v>0</v>
      </c>
      <c r="Z2338" t="n">
        <v>0</v>
      </c>
      <c r="AA2338" t="n">
        <v>0</v>
      </c>
      <c r="AB2338" t="inlineStr">
        <is>
          <t>0,00</t>
        </is>
      </c>
      <c r="AC2338" t="inlineStr">
        <is>
          <t>0,00</t>
        </is>
      </c>
      <c r="AD2338" t="inlineStr">
        <is>
          <t>0,00</t>
        </is>
      </c>
      <c r="AE2338" t="inlineStr">
        <is>
          <t>0,00</t>
        </is>
      </c>
      <c r="AF2338" t="n">
        <v>0</v>
      </c>
      <c r="AG2338" t="n">
        <v>0</v>
      </c>
      <c r="AH2338" t="inlineStr">
        <is>
          <t>#¿NOMBRE?</t>
        </is>
      </c>
      <c r="AI2338" t="inlineStr">
        <is>
          <t>6,5</t>
        </is>
      </c>
      <c r="AJ2338" t="n">
        <v>0</v>
      </c>
      <c r="AK2338" t="inlineStr">
        <is>
          <t>4,5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</row>
    <row r="2342">
      <c r="A2342" t="n">
        <v>554</v>
      </c>
      <c r="B2342" t="inlineStr">
        <is>
          <t>Shopclient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inlineStr">
        <is>
          <t>0,00</t>
        </is>
      </c>
      <c r="Y2342" t="n">
        <v>0</v>
      </c>
      <c r="Z2342" t="n">
        <v>0</v>
      </c>
      <c r="AA2342" t="n">
        <v>0</v>
      </c>
      <c r="AB2342" t="inlineStr">
        <is>
          <t>0,00</t>
        </is>
      </c>
      <c r="AC2342" t="inlineStr">
        <is>
          <t>0,00</t>
        </is>
      </c>
      <c r="AD2342" t="inlineStr">
        <is>
          <t>0,00</t>
        </is>
      </c>
      <c r="AE2342" t="inlineStr">
        <is>
          <t>0,00</t>
        </is>
      </c>
      <c r="AF2342" t="n">
        <v>0</v>
      </c>
      <c r="AG2342" t="n">
        <v>0</v>
      </c>
      <c r="AH2342" t="inlineStr">
        <is>
          <t>#¿NOMBRE?</t>
        </is>
      </c>
      <c r="AI2342" t="inlineStr">
        <is>
          <t>6,5</t>
        </is>
      </c>
      <c r="AJ2342" t="n">
        <v>0</v>
      </c>
      <c r="AK2342" t="inlineStr">
        <is>
          <t>4,5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</row>
    <row r="2346">
      <c r="A2346" t="n">
        <v>555</v>
      </c>
      <c r="B2346" t="inlineStr">
        <is>
          <t>Shopclient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inlineStr">
        <is>
          <t>0,00</t>
        </is>
      </c>
      <c r="Y2346" t="n">
        <v>0</v>
      </c>
      <c r="Z2346" t="n">
        <v>0</v>
      </c>
      <c r="AA2346" t="n">
        <v>0</v>
      </c>
      <c r="AB2346" t="inlineStr">
        <is>
          <t>0,00</t>
        </is>
      </c>
      <c r="AC2346" t="inlineStr">
        <is>
          <t>0,00</t>
        </is>
      </c>
      <c r="AD2346" t="inlineStr">
        <is>
          <t>0,00</t>
        </is>
      </c>
      <c r="AE2346" t="inlineStr">
        <is>
          <t>0,00</t>
        </is>
      </c>
      <c r="AF2346" t="n">
        <v>0</v>
      </c>
      <c r="AG2346" t="n">
        <v>0</v>
      </c>
      <c r="AH2346" t="inlineStr">
        <is>
          <t>#¿NOMBRE?</t>
        </is>
      </c>
      <c r="AI2346" t="inlineStr">
        <is>
          <t>6,5</t>
        </is>
      </c>
      <c r="AJ2346" t="n">
        <v>0</v>
      </c>
      <c r="AK2346" t="inlineStr">
        <is>
          <t>4,5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</row>
    <row r="2350">
      <c r="A2350" t="n">
        <v>556</v>
      </c>
      <c r="B2350" t="inlineStr">
        <is>
          <t>Shopclient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inlineStr">
        <is>
          <t>0,00</t>
        </is>
      </c>
      <c r="Y2350" t="n">
        <v>0</v>
      </c>
      <c r="Z2350" t="n">
        <v>0</v>
      </c>
      <c r="AA2350" t="n">
        <v>0</v>
      </c>
      <c r="AB2350" t="inlineStr">
        <is>
          <t>0,00</t>
        </is>
      </c>
      <c r="AC2350" t="inlineStr">
        <is>
          <t>0,00</t>
        </is>
      </c>
      <c r="AD2350" t="inlineStr">
        <is>
          <t>0,00</t>
        </is>
      </c>
      <c r="AE2350" t="inlineStr">
        <is>
          <t>0,00</t>
        </is>
      </c>
      <c r="AF2350" t="n">
        <v>0</v>
      </c>
      <c r="AG2350" t="n">
        <v>0</v>
      </c>
      <c r="AH2350" t="inlineStr">
        <is>
          <t>#¿NOMBRE?</t>
        </is>
      </c>
      <c r="AI2350" t="inlineStr">
        <is>
          <t>6,5</t>
        </is>
      </c>
      <c r="AJ2350" t="n">
        <v>0</v>
      </c>
      <c r="AK2350" t="inlineStr">
        <is>
          <t>4,5</t>
        </is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</row>
    <row r="2354">
      <c r="A2354" t="n">
        <v>557</v>
      </c>
      <c r="B2354" t="inlineStr">
        <is>
          <t>Marcris</t>
        </is>
      </c>
      <c r="C2354" t="inlineStr">
        <is>
          <t>Marino</t>
        </is>
      </c>
      <c r="D2354" t="inlineStr">
        <is>
          <t>Sánchez García Cristina 00280286L S.L.N.E</t>
        </is>
      </c>
      <c r="E2354" t="inlineStr">
        <is>
          <t>B35770528</t>
        </is>
      </c>
      <c r="F2354" t="inlineStr">
        <is>
          <t>Calle Aigües, 11</t>
        </is>
      </c>
      <c r="G2354" t="n">
        <v>8391</v>
      </c>
      <c r="H2354" t="inlineStr">
        <is>
          <t>Tiana</t>
        </is>
      </c>
      <c r="I2354" t="n">
        <v>1</v>
      </c>
      <c r="J2354" t="n">
        <v>0</v>
      </c>
      <c r="K2354" t="inlineStr">
        <is>
          <t>info@marcris.net</t>
        </is>
      </c>
      <c r="L2354">
        <f>+34678868735</f>
        <v/>
      </c>
      <c r="M2354" t="n">
        <v>0</v>
      </c>
      <c r="N2354" t="n">
        <v>240</v>
      </c>
      <c r="O2354" t="n">
        <v>0</v>
      </c>
      <c r="P2354" t="n">
        <v>240</v>
      </c>
      <c r="Q2354" t="n">
        <v>0</v>
      </c>
      <c r="R2354" t="inlineStr">
        <is>
          <t>Regalo: FL5LA5PackD4</t>
        </is>
      </c>
      <c r="S2354" t="inlineStr">
        <is>
          <t>PackD80 + 13 MOS-B + 13 MOS-A</t>
        </is>
      </c>
      <c r="T2354" t="b">
        <v>0</v>
      </c>
      <c r="U2354" t="inlineStr">
        <is>
          <t>17/01/2023</t>
        </is>
      </c>
      <c r="V2354" t="inlineStr">
        <is>
          <t>ram8qy7gofmm5sc43lnxqiram8r11wqj</t>
        </is>
      </c>
      <c r="W2354" t="inlineStr">
        <is>
          <t>https://docs.google.com/open?id=1OFkTIx6myua9QwF2QqWQAIwAhQipWnTq0tvI6kuUq_A</t>
        </is>
      </c>
      <c r="X2354" t="inlineStr">
        <is>
          <t>0,00</t>
        </is>
      </c>
      <c r="Y2354" t="n">
        <v>1560</v>
      </c>
      <c r="Z2354" t="n">
        <v>1560</v>
      </c>
      <c r="AA2354" t="n">
        <v>0</v>
      </c>
      <c r="AB2354" t="inlineStr">
        <is>
          <t>3.120,00</t>
        </is>
      </c>
      <c r="AC2354" t="inlineStr">
        <is>
          <t>655,20</t>
        </is>
      </c>
      <c r="AD2354" t="inlineStr">
        <is>
          <t>0,00</t>
        </is>
      </c>
      <c r="AE2354" t="inlineStr">
        <is>
          <t>3775,20</t>
        </is>
      </c>
      <c r="AF2354" t="n">
        <v>0</v>
      </c>
      <c r="AG2354" t="n">
        <v>240</v>
      </c>
      <c r="AH2354" t="inlineStr">
        <is>
          <t>#¿NOMBRE?</t>
        </is>
      </c>
      <c r="AI2354" t="inlineStr">
        <is>
          <t>6,5</t>
        </is>
      </c>
      <c r="AJ2354" t="inlineStr">
        <is>
          <t>SEPA: 60 dias // IBAN: ES03 2100 0877 8502 0021 6962</t>
        </is>
      </c>
      <c r="AK2354" t="inlineStr">
        <is>
          <t>4,5</t>
        </is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</row>
    <row r="2358">
      <c r="A2358" t="n">
        <v>558</v>
      </c>
      <c r="B2358" t="inlineStr">
        <is>
          <t>Shopclient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inlineStr">
        <is>
          <t>0,00</t>
        </is>
      </c>
      <c r="Y2358" t="n">
        <v>0</v>
      </c>
      <c r="Z2358" t="n">
        <v>0</v>
      </c>
      <c r="AA2358" t="n">
        <v>0</v>
      </c>
      <c r="AB2358" t="inlineStr">
        <is>
          <t>0,00</t>
        </is>
      </c>
      <c r="AC2358" t="inlineStr">
        <is>
          <t>0,00</t>
        </is>
      </c>
      <c r="AD2358" t="inlineStr">
        <is>
          <t>0,00</t>
        </is>
      </c>
      <c r="AE2358" t="inlineStr">
        <is>
          <t>0,00</t>
        </is>
      </c>
      <c r="AF2358" t="n">
        <v>0</v>
      </c>
      <c r="AG2358" t="n">
        <v>0</v>
      </c>
      <c r="AH2358" t="inlineStr">
        <is>
          <t>#¿NOMBRE?</t>
        </is>
      </c>
      <c r="AI2358" t="inlineStr">
        <is>
          <t>6,5</t>
        </is>
      </c>
      <c r="AJ2358" t="n">
        <v>0</v>
      </c>
      <c r="AK2358" t="inlineStr">
        <is>
          <t>4,5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</row>
    <row r="2362">
      <c r="A2362" t="n">
        <v>559</v>
      </c>
      <c r="B2362" t="inlineStr">
        <is>
          <t>Shopclient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inlineStr">
        <is>
          <t>0,00</t>
        </is>
      </c>
      <c r="Y2362" t="n">
        <v>0</v>
      </c>
      <c r="Z2362" t="n">
        <v>0</v>
      </c>
      <c r="AA2362" t="n">
        <v>0</v>
      </c>
      <c r="AB2362" t="inlineStr">
        <is>
          <t>0,00</t>
        </is>
      </c>
      <c r="AC2362" t="inlineStr">
        <is>
          <t>0,00</t>
        </is>
      </c>
      <c r="AD2362" t="inlineStr">
        <is>
          <t>0,00</t>
        </is>
      </c>
      <c r="AE2362" t="inlineStr">
        <is>
          <t>0,00</t>
        </is>
      </c>
      <c r="AF2362" t="n">
        <v>0</v>
      </c>
      <c r="AG2362" t="n">
        <v>0</v>
      </c>
      <c r="AH2362" t="inlineStr">
        <is>
          <t>#¿NOMBRE?</t>
        </is>
      </c>
      <c r="AI2362" t="inlineStr">
        <is>
          <t>6,5</t>
        </is>
      </c>
      <c r="AJ2362" t="n">
        <v>0</v>
      </c>
      <c r="AK2362" t="inlineStr">
        <is>
          <t>4,5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</row>
    <row r="2366">
      <c r="A2366" t="n">
        <v>560</v>
      </c>
      <c r="B2366" t="inlineStr">
        <is>
          <t>Salazones Cabedo, C.B</t>
        </is>
      </c>
      <c r="C2366" t="inlineStr">
        <is>
          <t>Ester Cabedo García</t>
        </is>
      </c>
      <c r="D2366" t="inlineStr">
        <is>
          <t>Salazones Cabedo, C.B.</t>
        </is>
      </c>
      <c r="E2366" t="inlineStr">
        <is>
          <t>E-12.752.648</t>
        </is>
      </c>
      <c r="F2366" t="inlineStr">
        <is>
          <t>C/Ermita, 162</t>
        </is>
      </c>
      <c r="G2366" t="n">
        <v>12540</v>
      </c>
      <c r="H2366" t="inlineStr">
        <is>
          <t>Vila-real</t>
        </is>
      </c>
      <c r="I2366" t="n">
        <v>1</v>
      </c>
      <c r="J2366" t="n">
        <v>0</v>
      </c>
      <c r="K2366" t="inlineStr">
        <is>
          <t>salazones_cabedo@hotmail.com</t>
        </is>
      </c>
      <c r="L2366">
        <f>+34964528033</f>
        <v/>
      </c>
      <c r="M2366" t="n">
        <v>1</v>
      </c>
      <c r="N2366" t="n">
        <v>0</v>
      </c>
      <c r="O2366" t="n">
        <v>0</v>
      </c>
      <c r="P2366" t="n">
        <v>20</v>
      </c>
      <c r="Q2366" t="n">
        <v>0</v>
      </c>
      <c r="R2366" t="inlineStr">
        <is>
          <t>FL1 = tarjeta sellada</t>
        </is>
      </c>
      <c r="S2366" t="n">
        <v>0</v>
      </c>
      <c r="T2366" t="n">
        <v>0</v>
      </c>
      <c r="U2366" t="inlineStr">
        <is>
          <t>17/01/2023</t>
        </is>
      </c>
      <c r="V2366" t="inlineStr">
        <is>
          <t>pgwqz0iz672lma72lpgwq0lnrr3jen1u</t>
        </is>
      </c>
      <c r="W2366" t="inlineStr">
        <is>
          <t>https://docs.google.com/open?id=1qi7KxoGGqVujkM8t2NkRPpryv-xXkMSuFAd0fFeoDW0</t>
        </is>
      </c>
      <c r="X2366" t="inlineStr">
        <is>
          <t>0,00</t>
        </is>
      </c>
      <c r="Y2366" t="n">
        <v>0</v>
      </c>
      <c r="Z2366" t="n">
        <v>130</v>
      </c>
      <c r="AA2366" t="n">
        <v>0</v>
      </c>
      <c r="AB2366" t="inlineStr">
        <is>
          <t>130,00</t>
        </is>
      </c>
      <c r="AC2366" t="inlineStr">
        <is>
          <t>27,30</t>
        </is>
      </c>
      <c r="AD2366" t="inlineStr">
        <is>
          <t>6,76</t>
        </is>
      </c>
      <c r="AE2366" t="inlineStr">
        <is>
          <t>164,06</t>
        </is>
      </c>
      <c r="AF2366" t="n">
        <v>0</v>
      </c>
      <c r="AG2366" t="n">
        <v>0</v>
      </c>
      <c r="AH2366" t="inlineStr">
        <is>
          <t>#¿NOMBRE?</t>
        </is>
      </c>
      <c r="AI2366" t="inlineStr">
        <is>
          <t>6,5</t>
        </is>
      </c>
      <c r="AJ2366" t="inlineStr">
        <is>
          <t>Transfer</t>
        </is>
      </c>
      <c r="AK2366" t="inlineStr">
        <is>
          <t>4,5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</row>
    <row r="2370">
      <c r="A2370" t="n">
        <v>561</v>
      </c>
      <c r="B2370" t="inlineStr">
        <is>
          <t>María Jabones</t>
        </is>
      </c>
      <c r="C2370" t="inlineStr">
        <is>
          <t>María Jesús Luna Reche</t>
        </is>
      </c>
      <c r="D2370" t="inlineStr">
        <is>
          <t>María Jesús Luna Reche</t>
        </is>
      </c>
      <c r="E2370" t="inlineStr">
        <is>
          <t>17732107g</t>
        </is>
      </c>
      <c r="F2370" t="inlineStr">
        <is>
          <t>Valderribas, 30 (puesto 26)</t>
        </is>
      </c>
      <c r="G2370" t="n">
        <v>28007</v>
      </c>
      <c r="H2370" t="inlineStr">
        <is>
          <t>Madrid</t>
        </is>
      </c>
      <c r="I2370" t="n">
        <v>1</v>
      </c>
      <c r="J2370" t="n">
        <v>0</v>
      </c>
      <c r="K2370" t="inlineStr">
        <is>
          <t>info.mariajabones@gmail.com</t>
        </is>
      </c>
      <c r="L2370">
        <f>+34677450440</f>
        <v/>
      </c>
      <c r="M2370" t="n">
        <v>1</v>
      </c>
      <c r="N2370" t="n">
        <v>7</v>
      </c>
      <c r="O2370" t="n">
        <v>7</v>
      </c>
      <c r="P2370" t="n">
        <v>6</v>
      </c>
      <c r="Q2370" t="n">
        <v>0</v>
      </c>
      <c r="R2370" t="inlineStr">
        <is>
          <t>LA2NA2FL1 = 5 tarjetas selladas</t>
        </is>
      </c>
      <c r="S2370" t="n">
        <v>0</v>
      </c>
      <c r="T2370" t="b">
        <v>0</v>
      </c>
      <c r="U2370" t="inlineStr">
        <is>
          <t>18/01/2023</t>
        </is>
      </c>
      <c r="V2370" t="inlineStr">
        <is>
          <t>2rir6srfx4i9k2rir00uocn9gtfcr5al</t>
        </is>
      </c>
      <c r="W2370" t="inlineStr">
        <is>
          <t>https://docs.google.com/open?id=1c7cG2-IW2krAEL5e6RpOQzAn_QO75OSRQwIwaiesZYU</t>
        </is>
      </c>
      <c r="X2370" t="inlineStr">
        <is>
          <t>45,50</t>
        </is>
      </c>
      <c r="Y2370" t="inlineStr">
        <is>
          <t>45,5</t>
        </is>
      </c>
      <c r="Z2370" t="n">
        <v>39</v>
      </c>
      <c r="AA2370" t="n">
        <v>0</v>
      </c>
      <c r="AB2370" t="inlineStr">
        <is>
          <t>130,00</t>
        </is>
      </c>
      <c r="AC2370" t="inlineStr">
        <is>
          <t>27,30</t>
        </is>
      </c>
      <c r="AD2370" t="inlineStr">
        <is>
          <t>6,76</t>
        </is>
      </c>
      <c r="AE2370" t="inlineStr">
        <is>
          <t>164,06</t>
        </is>
      </c>
      <c r="AF2370" t="n">
        <v>7</v>
      </c>
      <c r="AG2370" t="n">
        <v>7</v>
      </c>
      <c r="AH2370" t="inlineStr">
        <is>
          <t>#¿NOMBRE?</t>
        </is>
      </c>
      <c r="AI2370" t="inlineStr">
        <is>
          <t>6,5</t>
        </is>
      </c>
      <c r="AJ2370" t="inlineStr">
        <is>
          <t>Transfer</t>
        </is>
      </c>
      <c r="AK2370" t="inlineStr">
        <is>
          <t>4,5</t>
        </is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t="n">
        <v>562</v>
      </c>
      <c r="B2374" t="inlineStr">
        <is>
          <t>Diamond Resort - Los Amigos Beach Club</t>
        </is>
      </c>
      <c r="C2374" t="inlineStr">
        <is>
          <t>Marta Fernández</t>
        </is>
      </c>
      <c r="D2374" t="inlineStr">
        <is>
          <t>Diamond Resorts Europe Ltd. Sucursal en España</t>
        </is>
      </c>
      <c r="E2374" t="inlineStr">
        <is>
          <t>W8262389C</t>
        </is>
      </c>
      <c r="F2374" t="inlineStr">
        <is>
          <t>Carretera de Cádiz, Km. 204 Urb. Playamarina s/n</t>
        </is>
      </c>
      <c r="G2374" t="n">
        <v>29649</v>
      </c>
      <c r="H2374" t="inlineStr">
        <is>
          <t>Mijas Costa</t>
        </is>
      </c>
      <c r="I2374" t="n">
        <v>1</v>
      </c>
      <c r="J2374" t="n">
        <v>0</v>
      </c>
      <c r="K2374" t="inlineStr">
        <is>
          <t>Marta.Fernandez@hgv.com</t>
        </is>
      </c>
      <c r="L2374">
        <f>+34672749203</f>
        <v/>
      </c>
      <c r="M2374" t="n">
        <v>0</v>
      </c>
      <c r="N2374" t="n">
        <v>1</v>
      </c>
      <c r="O2374" t="n">
        <v>1</v>
      </c>
      <c r="P2374" t="n">
        <v>1</v>
      </c>
      <c r="Q2374" t="n">
        <v>0</v>
      </c>
      <c r="R2374" t="inlineStr">
        <is>
          <t>muestras cadena hotelera</t>
        </is>
      </c>
      <c r="S2374" t="n">
        <v>0</v>
      </c>
      <c r="T2374" t="b">
        <v>0</v>
      </c>
      <c r="U2374" t="inlineStr">
        <is>
          <t>18/01/2023</t>
        </is>
      </c>
      <c r="V2374" t="inlineStr">
        <is>
          <t>ynkbcs9l1ia725agnbjfzt5i5ynkbcsi</t>
        </is>
      </c>
      <c r="W2374" t="n">
        <v>1</v>
      </c>
      <c r="X2374" t="inlineStr">
        <is>
          <t>6,50</t>
        </is>
      </c>
      <c r="Y2374" t="inlineStr">
        <is>
          <t>6,5</t>
        </is>
      </c>
      <c r="Z2374" t="inlineStr">
        <is>
          <t>6,5</t>
        </is>
      </c>
      <c r="AA2374" t="n">
        <v>0</v>
      </c>
      <c r="AB2374" t="inlineStr">
        <is>
          <t>19,50</t>
        </is>
      </c>
      <c r="AC2374" t="inlineStr">
        <is>
          <t>4,10</t>
        </is>
      </c>
      <c r="AD2374" t="inlineStr">
        <is>
          <t>0,00</t>
        </is>
      </c>
      <c r="AE2374" t="inlineStr">
        <is>
          <t>23,60</t>
        </is>
      </c>
      <c r="AF2374" t="n">
        <v>1</v>
      </c>
      <c r="AG2374" t="n">
        <v>1</v>
      </c>
      <c r="AH2374" t="inlineStr">
        <is>
          <t>#¿NOMBRE?</t>
        </is>
      </c>
      <c r="AI2374" t="inlineStr">
        <is>
          <t>6,5</t>
        </is>
      </c>
      <c r="AJ2374" t="n">
        <v>0</v>
      </c>
      <c r="AK2374" t="inlineStr">
        <is>
          <t>4,5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</row>
    <row r="2378">
      <c r="A2378" t="n">
        <v>563</v>
      </c>
      <c r="B2378" t="inlineStr">
        <is>
          <t>Ecoecorial</t>
        </is>
      </c>
      <c r="C2378" t="inlineStr">
        <is>
          <t>Alejandra</t>
        </is>
      </c>
      <c r="D2378" t="inlineStr">
        <is>
          <t>Alejandra Fdez-Sordo Bravo</t>
        </is>
      </c>
      <c r="E2378" t="inlineStr">
        <is>
          <t>51386400 F</t>
        </is>
      </c>
      <c r="F2378" t="inlineStr">
        <is>
          <t>Calle Concha Nuñez, 4, 2ºB</t>
        </is>
      </c>
      <c r="G2378" t="n">
        <v>28280</v>
      </c>
      <c r="H2378" t="inlineStr">
        <is>
          <t>Madrid</t>
        </is>
      </c>
      <c r="I2378" t="n">
        <v>1</v>
      </c>
      <c r="J2378" t="n">
        <v>0</v>
      </c>
      <c r="K2378" t="inlineStr">
        <is>
          <t>alejandrafsb@gmail.com</t>
        </is>
      </c>
      <c r="L2378">
        <f>+34625551062</f>
        <v/>
      </c>
      <c r="M2378" t="n">
        <v>0</v>
      </c>
      <c r="N2378" t="n">
        <v>5</v>
      </c>
      <c r="O2378" t="n">
        <v>2</v>
      </c>
      <c r="P2378" t="n">
        <v>11</v>
      </c>
      <c r="Q2378" t="n">
        <v>3</v>
      </c>
      <c r="R2378" t="n">
        <v>0</v>
      </c>
      <c r="S2378" t="n">
        <v>0</v>
      </c>
      <c r="T2378" t="n">
        <v>0</v>
      </c>
      <c r="U2378" t="inlineStr">
        <is>
          <t>18/01/2023</t>
        </is>
      </c>
      <c r="V2378" t="n">
        <v>0</v>
      </c>
      <c r="W2378" t="inlineStr">
        <is>
          <t>https://docs.google.com/open?id=1Yf1KXV7Q4wvL7Ny9qZF_7P0gshZJosw5VOBCXf2gtn0</t>
        </is>
      </c>
      <c r="X2378" t="inlineStr">
        <is>
          <t>13,00</t>
        </is>
      </c>
      <c r="Y2378" t="inlineStr">
        <is>
          <t>32,5</t>
        </is>
      </c>
      <c r="Z2378" t="inlineStr">
        <is>
          <t>71,5</t>
        </is>
      </c>
      <c r="AA2378" t="inlineStr">
        <is>
          <t>13,5</t>
        </is>
      </c>
      <c r="AB2378" t="inlineStr">
        <is>
          <t>130,50</t>
        </is>
      </c>
      <c r="AC2378" t="inlineStr">
        <is>
          <t>27,41</t>
        </is>
      </c>
      <c r="AD2378" t="inlineStr">
        <is>
          <t>0,00</t>
        </is>
      </c>
      <c r="AE2378" t="inlineStr">
        <is>
          <t>157,91</t>
        </is>
      </c>
      <c r="AF2378" t="n">
        <v>2</v>
      </c>
      <c r="AG2378" t="n">
        <v>5</v>
      </c>
      <c r="AH2378" t="inlineStr">
        <is>
          <t>#¿NOMBRE?</t>
        </is>
      </c>
      <c r="AI2378" t="inlineStr">
        <is>
          <t>6,5</t>
        </is>
      </c>
      <c r="AJ2378" t="inlineStr">
        <is>
          <t>Transfer</t>
        </is>
      </c>
      <c r="AK2378" t="inlineStr">
        <is>
          <t>4,5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</row>
    <row r="2382">
      <c r="A2382" t="n">
        <v>564</v>
      </c>
      <c r="B2382" t="inlineStr">
        <is>
          <t>CA LA ROSA</t>
        </is>
      </c>
      <c r="C2382" t="inlineStr">
        <is>
          <t>Rosa</t>
        </is>
      </c>
      <c r="D2382" t="inlineStr">
        <is>
          <t>Rosa Roig Fabregat</t>
        </is>
      </c>
      <c r="E2382" t="inlineStr">
        <is>
          <t>38086395M</t>
        </is>
      </c>
      <c r="F2382" t="inlineStr">
        <is>
          <t>C/Carme 99 (tenda)</t>
        </is>
      </c>
      <c r="G2382" t="n">
        <v>8380</v>
      </c>
      <c r="H2382" t="inlineStr">
        <is>
          <t>Malgrat de Mar</t>
        </is>
      </c>
      <c r="I2382" t="n">
        <v>1</v>
      </c>
      <c r="J2382" t="n">
        <v>0</v>
      </c>
      <c r="K2382" t="inlineStr">
        <is>
          <t>rosaroig1@hotmail.com</t>
        </is>
      </c>
      <c r="L2382">
        <f>+34606233072</f>
        <v/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b">
        <v>0</v>
      </c>
      <c r="U2382" t="inlineStr">
        <is>
          <t>18/01/2023</t>
        </is>
      </c>
      <c r="V2382" t="inlineStr">
        <is>
          <t>gqa5arigqy4d7q2qiv2m9ux0ek9gqa5a</t>
        </is>
      </c>
      <c r="W2382" t="inlineStr">
        <is>
          <t>https://docs.google.com/open?id=1T6KlW_bn5k6XKOHxJYIwVuIwPGUuQ2-NjwcawAgjGII</t>
        </is>
      </c>
      <c r="X2382" t="inlineStr">
        <is>
          <t>0,00</t>
        </is>
      </c>
      <c r="Y2382" t="n">
        <v>130</v>
      </c>
      <c r="Z2382" t="n">
        <v>0</v>
      </c>
      <c r="AA2382" t="n">
        <v>0</v>
      </c>
      <c r="AB2382" t="inlineStr">
        <is>
          <t>130,00</t>
        </is>
      </c>
      <c r="AC2382" t="inlineStr">
        <is>
          <t>27,30</t>
        </is>
      </c>
      <c r="AD2382" t="inlineStr">
        <is>
          <t>0,00</t>
        </is>
      </c>
      <c r="AE2382" t="inlineStr">
        <is>
          <t>157,30</t>
        </is>
      </c>
      <c r="AF2382" t="n">
        <v>0</v>
      </c>
      <c r="AG2382" t="n">
        <v>20</v>
      </c>
      <c r="AH2382" t="inlineStr">
        <is>
          <t>#¿NOMBRE?</t>
        </is>
      </c>
      <c r="AI2382" t="inlineStr">
        <is>
          <t>6,5</t>
        </is>
      </c>
      <c r="AJ2382" t="inlineStr">
        <is>
          <t>Transfer</t>
        </is>
      </c>
      <c r="AK2382" t="inlineStr">
        <is>
          <t>4,5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</row>
    <row r="2386">
      <c r="A2386" t="n">
        <v>565</v>
      </c>
      <c r="B2386" t="inlineStr">
        <is>
          <t>FARMACIA CLARA RUBIO SANROMÀ</t>
        </is>
      </c>
      <c r="C2386" t="inlineStr">
        <is>
          <t>CLARA RUBIO SANROMÀ</t>
        </is>
      </c>
      <c r="D2386" t="inlineStr">
        <is>
          <t>FARMACIA CLARA RUBIO SANROMÀ</t>
        </is>
      </c>
      <c r="E2386" t="inlineStr">
        <is>
          <t>47766450G</t>
        </is>
      </c>
      <c r="F2386" t="inlineStr">
        <is>
          <t>UNIÓN 17</t>
        </is>
      </c>
      <c r="G2386" t="n">
        <v>43001</v>
      </c>
      <c r="H2386" t="inlineStr">
        <is>
          <t>TARRAGONA</t>
        </is>
      </c>
      <c r="I2386" t="n">
        <v>1</v>
      </c>
      <c r="J2386" t="n">
        <v>0</v>
      </c>
      <c r="K2386" t="inlineStr">
        <is>
          <t>info.sanromafarmacia@gmail.com</t>
        </is>
      </c>
      <c r="L2386">
        <f>+34644381475</f>
        <v/>
      </c>
      <c r="M2386" t="n">
        <v>1</v>
      </c>
      <c r="N2386" t="n">
        <v>5</v>
      </c>
      <c r="O2386" t="n">
        <v>0</v>
      </c>
      <c r="P2386" t="n">
        <v>15</v>
      </c>
      <c r="Q2386" t="n">
        <v>0</v>
      </c>
      <c r="R2386" t="n">
        <v>0</v>
      </c>
      <c r="S2386" t="n">
        <v>0</v>
      </c>
      <c r="T2386" t="b">
        <v>0</v>
      </c>
      <c r="U2386" t="inlineStr">
        <is>
          <t>18/01/2023</t>
        </is>
      </c>
      <c r="V2386" t="n">
        <v>0</v>
      </c>
      <c r="W2386" t="inlineStr">
        <is>
          <t>https://docs.google.com/open?id=1T2fXRa_YbUtKaLdVW4xd2M9VQ3416IazpdstrP6iQRI</t>
        </is>
      </c>
      <c r="X2386" t="inlineStr">
        <is>
          <t>0,00</t>
        </is>
      </c>
      <c r="Y2386" t="inlineStr">
        <is>
          <t>32,5</t>
        </is>
      </c>
      <c r="Z2386" t="inlineStr">
        <is>
          <t>97,5</t>
        </is>
      </c>
      <c r="AA2386" t="n">
        <v>0</v>
      </c>
      <c r="AB2386" t="inlineStr">
        <is>
          <t>130,00</t>
        </is>
      </c>
      <c r="AC2386" t="inlineStr">
        <is>
          <t>27,30</t>
        </is>
      </c>
      <c r="AD2386" t="inlineStr">
        <is>
          <t>6,76</t>
        </is>
      </c>
      <c r="AE2386" t="inlineStr">
        <is>
          <t>164,06</t>
        </is>
      </c>
      <c r="AF2386" t="n">
        <v>0</v>
      </c>
      <c r="AG2386" t="n">
        <v>5</v>
      </c>
      <c r="AH2386" t="inlineStr">
        <is>
          <t>#¿NOMBRE?</t>
        </is>
      </c>
      <c r="AI2386" t="inlineStr">
        <is>
          <t>6,5</t>
        </is>
      </c>
      <c r="AJ2386" t="inlineStr">
        <is>
          <t>Transfer</t>
        </is>
      </c>
      <c r="AK2386" t="inlineStr">
        <is>
          <t>4,5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</row>
    <row r="2390">
      <c r="A2390" t="n">
        <v>566</v>
      </c>
      <c r="B2390" t="inlineStr">
        <is>
          <t>Rocaguinarda</t>
        </is>
      </c>
      <c r="C2390" t="inlineStr">
        <is>
          <t>Teresa</t>
        </is>
      </c>
      <c r="D2390" t="inlineStr">
        <is>
          <t>Cultural Rocaguinarda SCCL</t>
        </is>
      </c>
      <c r="E2390" t="inlineStr">
        <is>
          <t>F08525610</t>
        </is>
      </c>
      <c r="F2390" t="inlineStr">
        <is>
          <t>C/ Xiprer 13, local</t>
        </is>
      </c>
      <c r="G2390" t="n">
        <v>8041</v>
      </c>
      <c r="H2390" t="inlineStr">
        <is>
          <t>Barcelona</t>
        </is>
      </c>
      <c r="I2390" t="n">
        <v>1</v>
      </c>
      <c r="J2390" t="n">
        <v>0</v>
      </c>
      <c r="K2390" t="inlineStr">
        <is>
          <t>cooperativarocaguinarda@gmail.com</t>
        </is>
      </c>
      <c r="L2390">
        <f>+34601452403</f>
        <v/>
      </c>
      <c r="M2390" t="n">
        <v>0</v>
      </c>
      <c r="N2390" t="n">
        <v>6</v>
      </c>
      <c r="O2390" t="n">
        <v>8</v>
      </c>
      <c r="P2390" t="n">
        <v>6</v>
      </c>
      <c r="Q2390" t="n">
        <v>5</v>
      </c>
      <c r="R2390" t="n">
        <v>0</v>
      </c>
      <c r="S2390" t="n">
        <v>0</v>
      </c>
      <c r="T2390" t="b">
        <v>0</v>
      </c>
      <c r="U2390" t="inlineStr">
        <is>
          <t>19/01/2023</t>
        </is>
      </c>
      <c r="V2390" t="inlineStr">
        <is>
          <t>gryuhevajvlk62bmlkbqgryuhny41a4d</t>
        </is>
      </c>
      <c r="W2390" t="inlineStr">
        <is>
          <t>https://docs.google.com/open?id=1uriG6bJm8XRo0-JXVah_o3RtPokN9MZhMGstqELCxJs</t>
        </is>
      </c>
      <c r="X2390" t="inlineStr">
        <is>
          <t>52,00</t>
        </is>
      </c>
      <c r="Y2390" t="n">
        <v>39</v>
      </c>
      <c r="Z2390" t="n">
        <v>39</v>
      </c>
      <c r="AA2390" t="inlineStr">
        <is>
          <t>22,5</t>
        </is>
      </c>
      <c r="AB2390" t="inlineStr">
        <is>
          <t>152,50</t>
        </is>
      </c>
      <c r="AC2390" t="inlineStr">
        <is>
          <t>32,03</t>
        </is>
      </c>
      <c r="AD2390" t="inlineStr">
        <is>
          <t>0,00</t>
        </is>
      </c>
      <c r="AE2390" t="inlineStr">
        <is>
          <t>184,53</t>
        </is>
      </c>
      <c r="AF2390" t="n">
        <v>8</v>
      </c>
      <c r="AG2390" t="n">
        <v>6</v>
      </c>
      <c r="AH2390" t="inlineStr">
        <is>
          <t>#¿NOMBRE?</t>
        </is>
      </c>
      <c r="AI2390" t="inlineStr">
        <is>
          <t>6,5</t>
        </is>
      </c>
      <c r="AJ2390" t="inlineStr">
        <is>
          <t>Transfer</t>
        </is>
      </c>
      <c r="AK2390" t="inlineStr">
        <is>
          <t>4,5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</row>
    <row r="2394">
      <c r="A2394" t="n">
        <v>567</v>
      </c>
      <c r="B2394" t="inlineStr">
        <is>
          <t>YEBIO ECOMERCADOS S.l</t>
        </is>
      </c>
      <c r="C2394" t="inlineStr">
        <is>
          <t>NATALIA</t>
        </is>
      </c>
      <c r="D2394" t="inlineStr">
        <is>
          <t>YEBIO ECOMERCADOS S.l</t>
        </is>
      </c>
      <c r="E2394" t="inlineStr">
        <is>
          <t>B52537263</t>
        </is>
      </c>
      <c r="F2394" t="inlineStr">
        <is>
          <t>C/LUIS ARMIÑÁN 24-26</t>
        </is>
      </c>
      <c r="G2394" t="n">
        <v>33520</v>
      </c>
      <c r="H2394" t="inlineStr">
        <is>
          <t>NAVA</t>
        </is>
      </c>
      <c r="I2394" t="n">
        <v>1</v>
      </c>
      <c r="J2394" t="n">
        <v>0</v>
      </c>
      <c r="K2394" t="inlineStr">
        <is>
          <t>hola@yebio.es</t>
        </is>
      </c>
      <c r="L2394">
        <f>+34610840606</f>
        <v/>
      </c>
      <c r="M2394" t="n">
        <v>0</v>
      </c>
      <c r="N2394" t="n">
        <v>0</v>
      </c>
      <c r="O2394" t="n">
        <v>20</v>
      </c>
      <c r="P2394" t="n">
        <v>0</v>
      </c>
      <c r="Q2394" t="n">
        <v>0</v>
      </c>
      <c r="R2394" t="n">
        <v>0</v>
      </c>
      <c r="S2394" t="n">
        <v>0</v>
      </c>
      <c r="T2394" t="b">
        <v>0</v>
      </c>
      <c r="U2394" t="inlineStr">
        <is>
          <t>19/01/2023</t>
        </is>
      </c>
      <c r="V2394" t="inlineStr">
        <is>
          <t>ahhh8l4s71aownc4scahhh8losaxlje4</t>
        </is>
      </c>
      <c r="W2394" t="inlineStr">
        <is>
          <t>https://docs.google.com/open?id=1O-UH1CvlZ3Q6i9GygPnv_c2oZoUOvdWKHQ-3zc7HU0s</t>
        </is>
      </c>
      <c r="X2394" t="inlineStr">
        <is>
          <t>130,00</t>
        </is>
      </c>
      <c r="Y2394" t="n">
        <v>0</v>
      </c>
      <c r="Z2394" t="n">
        <v>0</v>
      </c>
      <c r="AA2394" t="n">
        <v>0</v>
      </c>
      <c r="AB2394" t="inlineStr">
        <is>
          <t>130,00</t>
        </is>
      </c>
      <c r="AC2394" t="inlineStr">
        <is>
          <t>27,30</t>
        </is>
      </c>
      <c r="AD2394" t="inlineStr">
        <is>
          <t>0,00</t>
        </is>
      </c>
      <c r="AE2394" t="inlineStr">
        <is>
          <t>157,30</t>
        </is>
      </c>
      <c r="AF2394" t="n">
        <v>20</v>
      </c>
      <c r="AG2394" t="n">
        <v>0</v>
      </c>
      <c r="AH2394" t="inlineStr">
        <is>
          <t>#¿NOMBRE?</t>
        </is>
      </c>
      <c r="AI2394" t="inlineStr">
        <is>
          <t>6,5</t>
        </is>
      </c>
      <c r="AJ2394" t="inlineStr">
        <is>
          <t>Transfer</t>
        </is>
      </c>
      <c r="AK2394" t="inlineStr">
        <is>
          <t>4,5</t>
        </is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</row>
    <row r="2398">
      <c r="A2398" t="n">
        <v>568</v>
      </c>
      <c r="B2398" t="inlineStr">
        <is>
          <t>A Despensa que Pensa</t>
        </is>
      </c>
      <c r="C2398" t="inlineStr">
        <is>
          <t>Ana Mª Recarey Regueira</t>
        </is>
      </c>
      <c r="D2398" t="inlineStr">
        <is>
          <t>Ana M Recarey Regueira</t>
        </is>
      </c>
      <c r="E2398" t="inlineStr">
        <is>
          <t>47377996C</t>
        </is>
      </c>
      <c r="F2398" t="inlineStr">
        <is>
          <t>Avda Balneario, nº 31 Baixo, Arteixo</t>
        </is>
      </c>
      <c r="G2398" t="n">
        <v>15142</v>
      </c>
      <c r="H2398" t="inlineStr">
        <is>
          <t>A Coruña</t>
        </is>
      </c>
      <c r="I2398" t="n">
        <v>1</v>
      </c>
      <c r="J2398" t="n">
        <v>0</v>
      </c>
      <c r="K2398" t="inlineStr">
        <is>
          <t>pensa@adespensa.gal</t>
        </is>
      </c>
      <c r="L2398">
        <f>+34604044793</f>
        <v/>
      </c>
      <c r="M2398" t="n">
        <v>1</v>
      </c>
      <c r="N2398" t="n">
        <v>6</v>
      </c>
      <c r="O2398" t="n">
        <v>7</v>
      </c>
      <c r="P2398" t="n">
        <v>7</v>
      </c>
      <c r="Q2398" t="n">
        <v>0</v>
      </c>
      <c r="R2398" t="n">
        <v>0</v>
      </c>
      <c r="S2398" t="n">
        <v>0</v>
      </c>
      <c r="T2398" t="n">
        <v>0</v>
      </c>
      <c r="U2398" t="inlineStr">
        <is>
          <t>19/01/2023</t>
        </is>
      </c>
      <c r="V2398" t="inlineStr">
        <is>
          <t>3syhhyklaqcwklt7thlyo3syq3eux8ok</t>
        </is>
      </c>
      <c r="W2398" t="inlineStr">
        <is>
          <t>https://docs.google.com/open?id=1AoBczD0TcGcLXfWu9dZsB4zcLXDoYDatWm5dXG-phVY</t>
        </is>
      </c>
      <c r="X2398" t="inlineStr">
        <is>
          <t>45,50</t>
        </is>
      </c>
      <c r="Y2398" t="n">
        <v>39</v>
      </c>
      <c r="Z2398" t="inlineStr">
        <is>
          <t>45,5</t>
        </is>
      </c>
      <c r="AA2398" t="n">
        <v>0</v>
      </c>
      <c r="AB2398" t="inlineStr">
        <is>
          <t>130,00</t>
        </is>
      </c>
      <c r="AC2398" t="inlineStr">
        <is>
          <t>27,30</t>
        </is>
      </c>
      <c r="AD2398" t="inlineStr">
        <is>
          <t>6,76</t>
        </is>
      </c>
      <c r="AE2398" t="inlineStr">
        <is>
          <t>164,06</t>
        </is>
      </c>
      <c r="AF2398" t="n">
        <v>7</v>
      </c>
      <c r="AG2398" t="n">
        <v>6</v>
      </c>
      <c r="AH2398" t="inlineStr">
        <is>
          <t>#¿NOMBRE?</t>
        </is>
      </c>
      <c r="AI2398" t="inlineStr">
        <is>
          <t>6,5</t>
        </is>
      </c>
      <c r="AJ2398" t="inlineStr">
        <is>
          <t>Transfer</t>
        </is>
      </c>
      <c r="AK2398" t="inlineStr">
        <is>
          <t>4,5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</row>
    <row r="2402">
      <c r="A2402" t="n">
        <v>569</v>
      </c>
      <c r="B2402" t="inlineStr">
        <is>
          <t>Llar Textil</t>
        </is>
      </c>
      <c r="C2402" t="inlineStr">
        <is>
          <t>Miguel</t>
        </is>
      </c>
      <c r="D2402" t="inlineStr">
        <is>
          <t>Export Trading Textile s.l.</t>
        </is>
      </c>
      <c r="E2402" t="inlineStr">
        <is>
          <t>B98411846</t>
        </is>
      </c>
      <c r="F2402" t="inlineStr">
        <is>
          <t>Avenida de Valencia, 15</t>
        </is>
      </c>
      <c r="G2402" t="n">
        <v>46891</v>
      </c>
      <c r="H2402" t="inlineStr">
        <is>
          <t>El Palomar</t>
        </is>
      </c>
      <c r="I2402" t="n">
        <v>1</v>
      </c>
      <c r="J2402" t="n">
        <v>0</v>
      </c>
      <c r="K2402" t="inlineStr">
        <is>
          <t>gestion@exporttrading.es</t>
        </is>
      </c>
      <c r="L2402">
        <f>+34620183519</f>
        <v/>
      </c>
      <c r="M2402" t="n">
        <v>0</v>
      </c>
      <c r="N2402" t="n">
        <v>152</v>
      </c>
      <c r="O2402" t="n">
        <v>0</v>
      </c>
      <c r="P2402" t="n">
        <v>152</v>
      </c>
      <c r="Q2402" t="n">
        <v>0</v>
      </c>
      <c r="R2402" t="n">
        <v>0</v>
      </c>
      <c r="S2402" t="n">
        <v>0</v>
      </c>
      <c r="T2402" t="b">
        <v>0</v>
      </c>
      <c r="U2402" t="inlineStr">
        <is>
          <t>19/01/2023</t>
        </is>
      </c>
      <c r="V2402" t="inlineStr">
        <is>
          <t>z5sbwjg76hr9h25rz5sbwcagrauvrucj</t>
        </is>
      </c>
      <c r="W2402" t="inlineStr">
        <is>
          <t>https://docs.google.com/open?id=1DFmXRFRMx0BJwf2mXuMK-v4fUH_qM8L6xqWgipt21Ss</t>
        </is>
      </c>
      <c r="X2402" t="inlineStr">
        <is>
          <t>0,00</t>
        </is>
      </c>
      <c r="Y2402" t="n">
        <v>988</v>
      </c>
      <c r="Z2402" t="n">
        <v>988</v>
      </c>
      <c r="AA2402" t="n">
        <v>0</v>
      </c>
      <c r="AB2402" t="inlineStr">
        <is>
          <t>1.976,00</t>
        </is>
      </c>
      <c r="AC2402" t="inlineStr">
        <is>
          <t>414,96</t>
        </is>
      </c>
      <c r="AD2402" t="inlineStr">
        <is>
          <t>0,00</t>
        </is>
      </c>
      <c r="AE2402" t="inlineStr">
        <is>
          <t>2390,96</t>
        </is>
      </c>
      <c r="AF2402" t="n">
        <v>0</v>
      </c>
      <c r="AG2402" t="n">
        <v>152</v>
      </c>
      <c r="AH2402" t="inlineStr">
        <is>
          <t>#¿NOMBRE?</t>
        </is>
      </c>
      <c r="AI2402" t="inlineStr">
        <is>
          <t>6,5</t>
        </is>
      </c>
      <c r="AJ2402" t="inlineStr">
        <is>
          <t>Transfer</t>
        </is>
      </c>
      <c r="AK2402" t="inlineStr">
        <is>
          <t>4,5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</row>
    <row r="2406">
      <c r="A2406" t="n">
        <v>570</v>
      </c>
      <c r="B2406" t="inlineStr">
        <is>
          <t>pedido yves (Sargo)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inlineStr">
        <is>
          <t>0,00</t>
        </is>
      </c>
      <c r="Y2406" t="n">
        <v>0</v>
      </c>
      <c r="Z2406" t="n">
        <v>0</v>
      </c>
      <c r="AA2406" t="n">
        <v>0</v>
      </c>
      <c r="AB2406" t="inlineStr">
        <is>
          <t>0,00</t>
        </is>
      </c>
      <c r="AC2406" t="inlineStr">
        <is>
          <t>0,00</t>
        </is>
      </c>
      <c r="AD2406" t="inlineStr">
        <is>
          <t>0,00</t>
        </is>
      </c>
      <c r="AE2406" t="inlineStr">
        <is>
          <t>0,00</t>
        </is>
      </c>
      <c r="AF2406" t="n">
        <v>0</v>
      </c>
      <c r="AG2406" t="n">
        <v>0</v>
      </c>
      <c r="AH2406" t="inlineStr">
        <is>
          <t>#¿NOMBRE?</t>
        </is>
      </c>
      <c r="AI2406" t="inlineStr">
        <is>
          <t>6,5</t>
        </is>
      </c>
      <c r="AJ2406" t="n">
        <v>0</v>
      </c>
      <c r="AK2406" t="inlineStr">
        <is>
          <t>4,5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</row>
    <row r="2410">
      <c r="A2410" t="n">
        <v>571</v>
      </c>
      <c r="B2410" t="inlineStr">
        <is>
          <t>Expert-Elèctrica Fusté</t>
        </is>
      </c>
      <c r="C2410" t="inlineStr">
        <is>
          <t>Marta Esteve</t>
        </is>
      </c>
      <c r="D2410" t="inlineStr">
        <is>
          <t>Elèctrica Fusté, S.L.</t>
        </is>
      </c>
      <c r="E2410" t="inlineStr">
        <is>
          <t>B62055785</t>
        </is>
      </c>
      <c r="F2410" t="inlineStr">
        <is>
          <t>C/Major, 9-11</t>
        </is>
      </c>
      <c r="G2410" t="n">
        <v>8791</v>
      </c>
      <c r="H2410" t="inlineStr">
        <is>
          <t>Sant Llorenç d'Hortons</t>
        </is>
      </c>
      <c r="I2410" t="n">
        <v>1</v>
      </c>
      <c r="J2410" t="n">
        <v>0</v>
      </c>
      <c r="K2410" t="inlineStr">
        <is>
          <t>efuste@efuste.com</t>
        </is>
      </c>
      <c r="L2410">
        <f>+34665807463</f>
        <v/>
      </c>
      <c r="M2410" t="n">
        <v>0</v>
      </c>
      <c r="N2410" t="n">
        <v>15</v>
      </c>
      <c r="O2410" t="n">
        <v>0</v>
      </c>
      <c r="P2410" t="n">
        <v>0</v>
      </c>
      <c r="Q2410" t="n">
        <v>5</v>
      </c>
      <c r="R2410" t="inlineStr">
        <is>
          <t>LA1 = tarjeta sellada</t>
        </is>
      </c>
      <c r="S2410" t="n">
        <v>0</v>
      </c>
      <c r="T2410" t="b">
        <v>0</v>
      </c>
      <c r="U2410" t="inlineStr">
        <is>
          <t>20/01/2023</t>
        </is>
      </c>
      <c r="V2410" t="inlineStr">
        <is>
          <t>ngjq68lrc486engjqj372i56v18ohlc4</t>
        </is>
      </c>
      <c r="W2410" t="inlineStr">
        <is>
          <t>https://docs.google.com/open?id=1H_3R5NNMEcRmGZM2cwlvZsKIScqW35x_-FfwN3okHeo</t>
        </is>
      </c>
      <c r="X2410" t="inlineStr">
        <is>
          <t>0,00</t>
        </is>
      </c>
      <c r="Y2410" t="inlineStr">
        <is>
          <t>97,5</t>
        </is>
      </c>
      <c r="Z2410" t="n">
        <v>0</v>
      </c>
      <c r="AA2410" t="inlineStr">
        <is>
          <t>22,5</t>
        </is>
      </c>
      <c r="AB2410" t="inlineStr">
        <is>
          <t>120,00</t>
        </is>
      </c>
      <c r="AC2410" t="inlineStr">
        <is>
          <t>25,20</t>
        </is>
      </c>
      <c r="AD2410" t="inlineStr">
        <is>
          <t>0,00</t>
        </is>
      </c>
      <c r="AE2410" t="inlineStr">
        <is>
          <t>145,20</t>
        </is>
      </c>
      <c r="AF2410" t="n">
        <v>0</v>
      </c>
      <c r="AG2410" t="n">
        <v>15</v>
      </c>
      <c r="AH2410" t="inlineStr">
        <is>
          <t>#¿NOMBRE?</t>
        </is>
      </c>
      <c r="AI2410" t="inlineStr">
        <is>
          <t>6,5</t>
        </is>
      </c>
      <c r="AJ2410" t="inlineStr">
        <is>
          <t>Transfer</t>
        </is>
      </c>
      <c r="AK2410" t="inlineStr">
        <is>
          <t>4,5</t>
        </is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</row>
    <row r="2414">
      <c r="A2414" t="n">
        <v>572</v>
      </c>
      <c r="B2414" t="inlineStr">
        <is>
          <t>Detycel</t>
        </is>
      </c>
      <c r="C2414" t="inlineStr">
        <is>
          <t>Salvador Pons Mata</t>
        </is>
      </c>
      <c r="D2414" t="inlineStr">
        <is>
          <t>Salvador Pons Mata</t>
        </is>
      </c>
      <c r="E2414" t="inlineStr">
        <is>
          <t>52782800P</t>
        </is>
      </c>
      <c r="F2414" t="inlineStr">
        <is>
          <t>C/ROQUETES 5</t>
        </is>
      </c>
      <c r="G2414" t="n">
        <v>3740</v>
      </c>
      <c r="H2414" t="inlineStr">
        <is>
          <t>GATA DE GORGOS</t>
        </is>
      </c>
      <c r="I2414" t="n">
        <v>1</v>
      </c>
      <c r="J2414" t="n">
        <v>0</v>
      </c>
      <c r="K2414" t="inlineStr">
        <is>
          <t>info@detycel.es</t>
        </is>
      </c>
      <c r="L2414">
        <f>+34650271208</f>
        <v/>
      </c>
      <c r="M2414" t="n">
        <v>0</v>
      </c>
      <c r="N2414" t="n">
        <v>10</v>
      </c>
      <c r="O2414" t="n">
        <v>5</v>
      </c>
      <c r="P2414" t="n">
        <v>5</v>
      </c>
      <c r="Q2414" t="n">
        <v>0</v>
      </c>
      <c r="R2414" t="inlineStr">
        <is>
          <t>FL2 = tarjetas selladas</t>
        </is>
      </c>
      <c r="S2414" t="n">
        <v>0</v>
      </c>
      <c r="T2414" t="b">
        <v>0</v>
      </c>
      <c r="U2414" t="inlineStr">
        <is>
          <t>#¡REF!</t>
        </is>
      </c>
      <c r="V2414" t="n">
        <v>0</v>
      </c>
      <c r="W2414" t="inlineStr">
        <is>
          <t>https://docs.google.com/open?id=1kmZSnNqRv_uScCL_jKBJp6KryaDC2pAIV-YolEeoEKI</t>
        </is>
      </c>
      <c r="X2414" t="inlineStr">
        <is>
          <t>32,50</t>
        </is>
      </c>
      <c r="Y2414" t="n">
        <v>65</v>
      </c>
      <c r="Z2414" t="inlineStr">
        <is>
          <t>32,5</t>
        </is>
      </c>
      <c r="AA2414" t="n">
        <v>0</v>
      </c>
      <c r="AB2414" t="inlineStr">
        <is>
          <t>130,00</t>
        </is>
      </c>
      <c r="AC2414" t="inlineStr">
        <is>
          <t>27,30</t>
        </is>
      </c>
      <c r="AD2414" t="inlineStr">
        <is>
          <t>0,00</t>
        </is>
      </c>
      <c r="AE2414" t="inlineStr">
        <is>
          <t>157,30</t>
        </is>
      </c>
      <c r="AF2414" t="n">
        <v>5</v>
      </c>
      <c r="AG2414" t="n">
        <v>10</v>
      </c>
      <c r="AH2414" t="inlineStr">
        <is>
          <t>#¿NOMBRE?</t>
        </is>
      </c>
      <c r="AI2414" t="inlineStr">
        <is>
          <t>6,5</t>
        </is>
      </c>
      <c r="AJ2414" t="inlineStr">
        <is>
          <t>ES40 2100 7970 2202 0006 9888</t>
        </is>
      </c>
      <c r="AK2414" t="inlineStr">
        <is>
          <t>4,5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</row>
    <row r="2418">
      <c r="A2418" t="n">
        <v>573</v>
      </c>
      <c r="B2418" t="inlineStr">
        <is>
          <t>Biopompas Gracia / Pineda de Mar (nueva dirección)</t>
        </is>
      </c>
      <c r="C2418" t="inlineStr">
        <is>
          <t>Deyis Francisca Donoso Muñoz</t>
        </is>
      </c>
      <c r="D2418" t="inlineStr">
        <is>
          <t>Deyis Francisca Donoso Muñoz</t>
        </is>
      </c>
      <c r="E2418" t="inlineStr">
        <is>
          <t>30359976E</t>
        </is>
      </c>
      <c r="F2418" t="inlineStr">
        <is>
          <t>calle Major 28</t>
        </is>
      </c>
      <c r="G2418" t="n">
        <v>8397</v>
      </c>
      <c r="H2418" t="inlineStr">
        <is>
          <t>Pineda de Mar</t>
        </is>
      </c>
      <c r="I2418" t="n">
        <v>1</v>
      </c>
      <c r="J2418" t="n">
        <v>0</v>
      </c>
      <c r="K2418" t="inlineStr">
        <is>
          <t>biopompasgracia@gmail.com</t>
        </is>
      </c>
      <c r="L2418">
        <f>+34637789076</f>
        <v/>
      </c>
      <c r="M2418" t="n">
        <v>1</v>
      </c>
      <c r="N2418" t="n">
        <v>10</v>
      </c>
      <c r="O2418" t="n">
        <v>0</v>
      </c>
      <c r="P2418" t="n">
        <v>10</v>
      </c>
      <c r="Q2418" t="n">
        <v>0</v>
      </c>
      <c r="R2418" t="n">
        <v>0</v>
      </c>
      <c r="S2418" t="n">
        <v>0</v>
      </c>
      <c r="T2418" t="b">
        <v>0</v>
      </c>
      <c r="U2418" t="inlineStr">
        <is>
          <t>20/01/2023</t>
        </is>
      </c>
      <c r="V2418" t="inlineStr">
        <is>
          <t>mxxgpr3w6v3lmdqs9fmxxgprdqbpgdk3</t>
        </is>
      </c>
      <c r="W2418" t="inlineStr">
        <is>
          <t>https://docs.google.com/open?id=15GzVYdZp-uX8_nJ4hNw6iINyaaujsI2jJx1xuEL31w0</t>
        </is>
      </c>
      <c r="X2418" t="inlineStr">
        <is>
          <t>0,00</t>
        </is>
      </c>
      <c r="Y2418" t="n">
        <v>65</v>
      </c>
      <c r="Z2418" t="n">
        <v>65</v>
      </c>
      <c r="AA2418" t="n">
        <v>0</v>
      </c>
      <c r="AB2418" t="inlineStr">
        <is>
          <t>130,00</t>
        </is>
      </c>
      <c r="AC2418" t="inlineStr">
        <is>
          <t>27,30</t>
        </is>
      </c>
      <c r="AD2418" t="inlineStr">
        <is>
          <t>6,76</t>
        </is>
      </c>
      <c r="AE2418" t="inlineStr">
        <is>
          <t>164,06</t>
        </is>
      </c>
      <c r="AF2418" t="n">
        <v>0</v>
      </c>
      <c r="AG2418" t="n">
        <v>10</v>
      </c>
      <c r="AH2418" t="inlineStr">
        <is>
          <t>#¿NOMBRE?</t>
        </is>
      </c>
      <c r="AI2418" t="inlineStr">
        <is>
          <t>6,5</t>
        </is>
      </c>
      <c r="AJ2418" t="inlineStr">
        <is>
          <t>Transfer</t>
        </is>
      </c>
      <c r="AK2418" t="inlineStr">
        <is>
          <t>4,5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</row>
    <row r="2422">
      <c r="A2422" t="n">
        <v>574</v>
      </c>
      <c r="B2422" t="inlineStr">
        <is>
          <t>Ecobe</t>
        </is>
      </c>
      <c r="C2422" t="inlineStr">
        <is>
          <t>Dolors de la Torre Mezcua</t>
        </is>
      </c>
      <c r="D2422" t="inlineStr">
        <is>
          <t>Ecobe Alimentació</t>
        </is>
      </c>
      <c r="E2422" t="inlineStr">
        <is>
          <t>78090171L</t>
        </is>
      </c>
      <c r="F2422" t="inlineStr">
        <is>
          <t>Av. Catalunya, 18</t>
        </is>
      </c>
      <c r="G2422" t="n">
        <v>25250</v>
      </c>
      <c r="H2422" t="inlineStr">
        <is>
          <t>Bellpuig</t>
        </is>
      </c>
      <c r="I2422" t="n">
        <v>1</v>
      </c>
      <c r="J2422" t="n">
        <v>0</v>
      </c>
      <c r="K2422" t="inlineStr">
        <is>
          <t>ecobealimentacio@gmail.com</t>
        </is>
      </c>
      <c r="L2422" t="n">
        <v>0</v>
      </c>
      <c r="M2422" t="n">
        <v>1</v>
      </c>
      <c r="N2422" t="n">
        <v>10</v>
      </c>
      <c r="O2422" t="n">
        <v>0</v>
      </c>
      <c r="P2422" t="n">
        <v>10</v>
      </c>
      <c r="Q2422" t="n">
        <v>6</v>
      </c>
      <c r="R2422" t="n">
        <v>0</v>
      </c>
      <c r="S2422" t="n">
        <v>0</v>
      </c>
      <c r="T2422" t="b">
        <v>0</v>
      </c>
      <c r="U2422" t="inlineStr">
        <is>
          <t>20/01/2023</t>
        </is>
      </c>
      <c r="V2422" t="inlineStr">
        <is>
          <t>nvmlss7rma5wruvsnvmr9feyxq8qgp6x</t>
        </is>
      </c>
      <c r="W2422" t="inlineStr">
        <is>
          <t>https://docs.google.com/open?id=1_SGipDCH2Fcw-K8ZaIH3P2qID-0DxBeJWYvpp4RqIvM</t>
        </is>
      </c>
      <c r="X2422" t="inlineStr">
        <is>
          <t>0,00</t>
        </is>
      </c>
      <c r="Y2422" t="n">
        <v>65</v>
      </c>
      <c r="Z2422" t="n">
        <v>65</v>
      </c>
      <c r="AA2422" t="n">
        <v>27</v>
      </c>
      <c r="AB2422" t="inlineStr">
        <is>
          <t>157,00</t>
        </is>
      </c>
      <c r="AC2422" t="inlineStr">
        <is>
          <t>32,97</t>
        </is>
      </c>
      <c r="AD2422" t="inlineStr">
        <is>
          <t>8,16</t>
        </is>
      </c>
      <c r="AE2422" t="inlineStr">
        <is>
          <t>198,13</t>
        </is>
      </c>
      <c r="AF2422" t="n">
        <v>0</v>
      </c>
      <c r="AG2422" t="n">
        <v>10</v>
      </c>
      <c r="AH2422" t="inlineStr">
        <is>
          <t>#¿NOMBRE?</t>
        </is>
      </c>
      <c r="AI2422" t="inlineStr">
        <is>
          <t>6,5</t>
        </is>
      </c>
      <c r="AJ2422" t="inlineStr">
        <is>
          <t>Transfer</t>
        </is>
      </c>
      <c r="AK2422" t="inlineStr">
        <is>
          <t>4,5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</row>
    <row r="2426">
      <c r="A2426" t="n">
        <v>575</v>
      </c>
      <c r="B2426" t="inlineStr">
        <is>
          <t>ASOCIACION SI PUEDO-COLEGIO LOS ALAMOS</t>
        </is>
      </c>
      <c r="C2426" t="inlineStr">
        <is>
          <t>Noelia Gallardo</t>
        </is>
      </c>
      <c r="D2426" t="inlineStr">
        <is>
          <t>ASOCIACION PADRES, MADRES Y PROF. ¡SÍ PUEDO!</t>
        </is>
      </c>
      <c r="E2426" t="inlineStr">
        <is>
          <t>G84676022</t>
        </is>
      </c>
      <c r="F2426" t="inlineStr">
        <is>
          <t>RONDA SUR, 229</t>
        </is>
      </c>
      <c r="G2426" t="n">
        <v>28053</v>
      </c>
      <c r="H2426" t="inlineStr">
        <is>
          <t>MADRID</t>
        </is>
      </c>
      <c r="I2426" t="n">
        <v>1</v>
      </c>
      <c r="J2426" t="n">
        <v>0</v>
      </c>
      <c r="K2426" t="inlineStr">
        <is>
          <t>administracion@asociacionsipuedo.org</t>
        </is>
      </c>
      <c r="L2426">
        <f>+34619891493</f>
        <v/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b">
        <v>0</v>
      </c>
      <c r="U2426" t="inlineStr">
        <is>
          <t>21/01/2023</t>
        </is>
      </c>
      <c r="V2426" t="inlineStr">
        <is>
          <t>3n9xtpchcmaluon2e63n9xtg00jagyp9</t>
        </is>
      </c>
      <c r="W2426" t="inlineStr">
        <is>
          <t>https://docs.google.com/open?id=16j7OKZmyGVWmabjpalt3vsjoxHVbI0hYBs0y_hld7Hg</t>
        </is>
      </c>
      <c r="X2426" t="inlineStr">
        <is>
          <t>0,00</t>
        </is>
      </c>
      <c r="Y2426" t="n">
        <v>130</v>
      </c>
      <c r="Z2426" t="n">
        <v>0</v>
      </c>
      <c r="AA2426" t="n">
        <v>0</v>
      </c>
      <c r="AB2426" t="inlineStr">
        <is>
          <t>130,00</t>
        </is>
      </c>
      <c r="AC2426" t="inlineStr">
        <is>
          <t>27,30</t>
        </is>
      </c>
      <c r="AD2426" t="inlineStr">
        <is>
          <t>0,00</t>
        </is>
      </c>
      <c r="AE2426" t="inlineStr">
        <is>
          <t>157,30</t>
        </is>
      </c>
      <c r="AF2426" t="n">
        <v>0</v>
      </c>
      <c r="AG2426" t="n">
        <v>20</v>
      </c>
      <c r="AH2426" t="inlineStr">
        <is>
          <t>#¿NOMBRE?</t>
        </is>
      </c>
      <c r="AI2426" t="inlineStr">
        <is>
          <t>6,5</t>
        </is>
      </c>
      <c r="AJ2426" t="inlineStr">
        <is>
          <t>Transfer</t>
        </is>
      </c>
      <c r="AK2426" t="inlineStr">
        <is>
          <t>4,5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</row>
    <row r="2430">
      <c r="A2430" t="n">
        <v>576</v>
      </c>
      <c r="B2430" t="inlineStr">
        <is>
          <t>Linverd Market</t>
        </is>
      </c>
      <c r="C2430" t="inlineStr">
        <is>
          <t>Linverd Market</t>
        </is>
      </c>
      <c r="D2430" t="inlineStr">
        <is>
          <t>Linverd Market SL</t>
        </is>
      </c>
      <c r="E2430" t="inlineStr">
        <is>
          <t>B02733574</t>
        </is>
      </c>
      <c r="F2430" t="inlineStr">
        <is>
          <t>Calle provenza 242</t>
        </is>
      </c>
      <c r="G2430" t="n">
        <v>8008</v>
      </c>
      <c r="H2430" t="inlineStr">
        <is>
          <t>Barcelona</t>
        </is>
      </c>
      <c r="I2430" t="n">
        <v>1</v>
      </c>
      <c r="J2430" t="n">
        <v>0</v>
      </c>
      <c r="K2430" t="inlineStr">
        <is>
          <t>linverdsupermercat@gmail.com</t>
        </is>
      </c>
      <c r="L2430" t="n">
        <v>0</v>
      </c>
      <c r="M2430" t="n">
        <v>0</v>
      </c>
      <c r="N2430" t="n">
        <v>15</v>
      </c>
      <c r="O2430" t="n">
        <v>15</v>
      </c>
      <c r="P2430" t="n">
        <v>15</v>
      </c>
      <c r="Q2430" t="n">
        <v>15</v>
      </c>
      <c r="R2430" t="inlineStr">
        <is>
          <t>Ninguna</t>
        </is>
      </c>
      <c r="S2430" t="inlineStr">
        <is>
          <t>facturas: jordi@linverd.com</t>
        </is>
      </c>
      <c r="T2430" t="b">
        <v>0</v>
      </c>
      <c r="U2430" t="inlineStr">
        <is>
          <t>21/01/2023</t>
        </is>
      </c>
      <c r="V2430" t="n">
        <v>0</v>
      </c>
      <c r="W2430" t="inlineStr">
        <is>
          <t>https://docs.google.com/open?id=1QyVRmcxB7fzSCdIlmDmDcQCGF9EdXRVwcyvTmbqzDBE</t>
        </is>
      </c>
      <c r="X2430" t="inlineStr">
        <is>
          <t>97,50</t>
        </is>
      </c>
      <c r="Y2430" t="inlineStr">
        <is>
          <t>97,5</t>
        </is>
      </c>
      <c r="Z2430" t="inlineStr">
        <is>
          <t>97,5</t>
        </is>
      </c>
      <c r="AA2430" t="inlineStr">
        <is>
          <t>67,5</t>
        </is>
      </c>
      <c r="AB2430" t="inlineStr">
        <is>
          <t>360,00</t>
        </is>
      </c>
      <c r="AC2430" t="inlineStr">
        <is>
          <t>75,60</t>
        </is>
      </c>
      <c r="AD2430" t="inlineStr">
        <is>
          <t>0,00</t>
        </is>
      </c>
      <c r="AE2430" t="inlineStr">
        <is>
          <t>435,60</t>
        </is>
      </c>
      <c r="AF2430" t="n">
        <v>15</v>
      </c>
      <c r="AG2430" t="n">
        <v>15</v>
      </c>
      <c r="AH2430" t="inlineStr">
        <is>
          <t>#¿NOMBRE?</t>
        </is>
      </c>
      <c r="AI2430" t="inlineStr">
        <is>
          <t>6,5</t>
        </is>
      </c>
      <c r="AJ2430" t="inlineStr">
        <is>
          <t>SEPA: 30 días</t>
        </is>
      </c>
      <c r="AK2430" t="inlineStr">
        <is>
          <t>4,5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</row>
    <row r="2434">
      <c r="A2434" t="n">
        <v>577</v>
      </c>
      <c r="B2434" t="inlineStr">
        <is>
          <t>Marcris</t>
        </is>
      </c>
      <c r="C2434" t="inlineStr">
        <is>
          <t>Marino</t>
        </is>
      </c>
      <c r="D2434" t="inlineStr">
        <is>
          <t>Sánchez García Cristina 00280286L S.L.N.E</t>
        </is>
      </c>
      <c r="E2434" t="inlineStr">
        <is>
          <t>B35770528</t>
        </is>
      </c>
      <c r="F2434" t="inlineStr">
        <is>
          <t>Calle Aigües, 11</t>
        </is>
      </c>
      <c r="G2434" t="n">
        <v>8391</v>
      </c>
      <c r="H2434" t="inlineStr">
        <is>
          <t>Tiana</t>
        </is>
      </c>
      <c r="I2434" t="n">
        <v>1</v>
      </c>
      <c r="J2434" t="n">
        <v>0</v>
      </c>
      <c r="K2434" t="inlineStr">
        <is>
          <t>info@marcris.net</t>
        </is>
      </c>
      <c r="L2434">
        <f>+34678868735</f>
        <v/>
      </c>
      <c r="M2434" t="n">
        <v>0</v>
      </c>
      <c r="N2434" t="n">
        <v>0</v>
      </c>
      <c r="O2434" t="n">
        <v>0</v>
      </c>
      <c r="P2434" t="n">
        <v>0</v>
      </c>
      <c r="Q2434" t="n">
        <v>70</v>
      </c>
      <c r="R2434" t="inlineStr">
        <is>
          <t>Regalo: SU2</t>
        </is>
      </c>
      <c r="S2434" t="inlineStr">
        <is>
          <t>PackD50</t>
        </is>
      </c>
      <c r="T2434" t="b">
        <v>0</v>
      </c>
      <c r="U2434" t="inlineStr">
        <is>
          <t>23/01/2023</t>
        </is>
      </c>
      <c r="V2434" t="inlineStr">
        <is>
          <t>ram8qy7gofmm5sc43lnxqiram8r11wqj</t>
        </is>
      </c>
      <c r="W2434" t="inlineStr">
        <is>
          <t>https://docs.google.com/open?id=1Zxv3qGzmWVni9QwYfkRhMgOmFfIDkKF6yxrV5fPpRgE</t>
        </is>
      </c>
      <c r="X2434" t="inlineStr">
        <is>
          <t>0,00</t>
        </is>
      </c>
      <c r="Y2434" t="n">
        <v>0</v>
      </c>
      <c r="Z2434" t="n">
        <v>0</v>
      </c>
      <c r="AA2434" t="n">
        <v>315</v>
      </c>
      <c r="AB2434" t="inlineStr">
        <is>
          <t>315,00</t>
        </is>
      </c>
      <c r="AC2434" t="inlineStr">
        <is>
          <t>66,15</t>
        </is>
      </c>
      <c r="AD2434" t="inlineStr">
        <is>
          <t>0,00</t>
        </is>
      </c>
      <c r="AE2434" t="inlineStr">
        <is>
          <t>381,15</t>
        </is>
      </c>
      <c r="AF2434" t="n">
        <v>0</v>
      </c>
      <c r="AG2434" t="n">
        <v>0</v>
      </c>
      <c r="AH2434" t="inlineStr">
        <is>
          <t>#¿NOMBRE?</t>
        </is>
      </c>
      <c r="AI2434" t="inlineStr">
        <is>
          <t>6,5</t>
        </is>
      </c>
      <c r="AJ2434" t="inlineStr">
        <is>
          <t>SEPA: 60 dias // IBAN: ES03 2100 0877 8502 0021 6962</t>
        </is>
      </c>
      <c r="AK2434" t="inlineStr">
        <is>
          <t>4,5</t>
        </is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</row>
    <row r="2438">
      <c r="A2438" t="n">
        <v>578</v>
      </c>
      <c r="B2438" t="inlineStr">
        <is>
          <t>Shopclient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inlineStr">
        <is>
          <t>0,00</t>
        </is>
      </c>
      <c r="Y2438" t="n">
        <v>0</v>
      </c>
      <c r="Z2438" t="n">
        <v>0</v>
      </c>
      <c r="AA2438" t="n">
        <v>0</v>
      </c>
      <c r="AB2438" t="inlineStr">
        <is>
          <t>0,00</t>
        </is>
      </c>
      <c r="AC2438" t="inlineStr">
        <is>
          <t>0,00</t>
        </is>
      </c>
      <c r="AD2438" t="inlineStr">
        <is>
          <t>0,00</t>
        </is>
      </c>
      <c r="AE2438" t="inlineStr">
        <is>
          <t>0,00</t>
        </is>
      </c>
      <c r="AF2438" t="n">
        <v>0</v>
      </c>
      <c r="AG2438" t="n">
        <v>0</v>
      </c>
      <c r="AH2438" t="inlineStr">
        <is>
          <t>#¿NOMBRE?</t>
        </is>
      </c>
      <c r="AI2438" t="inlineStr">
        <is>
          <t>6,5</t>
        </is>
      </c>
      <c r="AJ2438" t="n">
        <v>0</v>
      </c>
      <c r="AK2438" t="inlineStr">
        <is>
          <t>4,5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</row>
    <row r="2442">
      <c r="A2442" t="n">
        <v>579</v>
      </c>
      <c r="B2442" t="inlineStr">
        <is>
          <t>Shopclient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inlineStr">
        <is>
          <t>0,00</t>
        </is>
      </c>
      <c r="Y2442" t="n">
        <v>0</v>
      </c>
      <c r="Z2442" t="n">
        <v>0</v>
      </c>
      <c r="AA2442" t="n">
        <v>0</v>
      </c>
      <c r="AB2442" t="inlineStr">
        <is>
          <t>0,00</t>
        </is>
      </c>
      <c r="AC2442" t="inlineStr">
        <is>
          <t>0,00</t>
        </is>
      </c>
      <c r="AD2442" t="inlineStr">
        <is>
          <t>0,00</t>
        </is>
      </c>
      <c r="AE2442" t="inlineStr">
        <is>
          <t>0,00</t>
        </is>
      </c>
      <c r="AF2442" t="n">
        <v>0</v>
      </c>
      <c r="AG2442" t="n">
        <v>0</v>
      </c>
      <c r="AH2442" t="inlineStr">
        <is>
          <t>#¿NOMBRE?</t>
        </is>
      </c>
      <c r="AI2442" t="inlineStr">
        <is>
          <t>6,5</t>
        </is>
      </c>
      <c r="AJ2442" t="n">
        <v>0</v>
      </c>
      <c r="AK2442" t="inlineStr">
        <is>
          <t>4,5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</row>
    <row r="2446">
      <c r="A2446" t="n">
        <v>580</v>
      </c>
      <c r="B2446" t="inlineStr">
        <is>
          <t>Shopclient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inlineStr">
        <is>
          <t>0,00</t>
        </is>
      </c>
      <c r="Y2446" t="n">
        <v>0</v>
      </c>
      <c r="Z2446" t="n">
        <v>0</v>
      </c>
      <c r="AA2446" t="n">
        <v>0</v>
      </c>
      <c r="AB2446" t="inlineStr">
        <is>
          <t>0,00</t>
        </is>
      </c>
      <c r="AC2446" t="inlineStr">
        <is>
          <t>0,00</t>
        </is>
      </c>
      <c r="AD2446" t="inlineStr">
        <is>
          <t>0,00</t>
        </is>
      </c>
      <c r="AE2446" t="inlineStr">
        <is>
          <t>0,00</t>
        </is>
      </c>
      <c r="AF2446" t="n">
        <v>0</v>
      </c>
      <c r="AG2446" t="n">
        <v>0</v>
      </c>
      <c r="AH2446" t="inlineStr">
        <is>
          <t>#¿NOMBRE?</t>
        </is>
      </c>
      <c r="AI2446" t="inlineStr">
        <is>
          <t>6,5</t>
        </is>
      </c>
      <c r="AJ2446" t="n">
        <v>0</v>
      </c>
      <c r="AK2446" t="inlineStr">
        <is>
          <t>4,5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</row>
    <row r="2450">
      <c r="A2450" t="n">
        <v>581</v>
      </c>
      <c r="B2450" t="inlineStr">
        <is>
          <t>Shopclient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inlineStr">
        <is>
          <t>0,00</t>
        </is>
      </c>
      <c r="Y2450" t="n">
        <v>0</v>
      </c>
      <c r="Z2450" t="n">
        <v>0</v>
      </c>
      <c r="AA2450" t="n">
        <v>0</v>
      </c>
      <c r="AB2450" t="inlineStr">
        <is>
          <t>0,00</t>
        </is>
      </c>
      <c r="AC2450" t="inlineStr">
        <is>
          <t>0,00</t>
        </is>
      </c>
      <c r="AD2450" t="inlineStr">
        <is>
          <t>0,00</t>
        </is>
      </c>
      <c r="AE2450" t="inlineStr">
        <is>
          <t>0,00</t>
        </is>
      </c>
      <c r="AF2450" t="n">
        <v>0</v>
      </c>
      <c r="AG2450" t="n">
        <v>0</v>
      </c>
      <c r="AH2450" t="inlineStr">
        <is>
          <t>#¿NOMBRE?</t>
        </is>
      </c>
      <c r="AI2450" t="inlineStr">
        <is>
          <t>6,5</t>
        </is>
      </c>
      <c r="AJ2450" t="n">
        <v>0</v>
      </c>
      <c r="AK2450" t="inlineStr">
        <is>
          <t>4,5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t="n">
        <v>582</v>
      </c>
      <c r="B2454" t="inlineStr">
        <is>
          <t>Shopclient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inlineStr">
        <is>
          <t>0,00</t>
        </is>
      </c>
      <c r="Y2454" t="n">
        <v>0</v>
      </c>
      <c r="Z2454" t="n">
        <v>0</v>
      </c>
      <c r="AA2454" t="n">
        <v>0</v>
      </c>
      <c r="AB2454" t="inlineStr">
        <is>
          <t>0,00</t>
        </is>
      </c>
      <c r="AC2454" t="inlineStr">
        <is>
          <t>0,00</t>
        </is>
      </c>
      <c r="AD2454" t="inlineStr">
        <is>
          <t>0,00</t>
        </is>
      </c>
      <c r="AE2454" t="inlineStr">
        <is>
          <t>0,00</t>
        </is>
      </c>
      <c r="AF2454" t="n">
        <v>0</v>
      </c>
      <c r="AG2454" t="n">
        <v>0</v>
      </c>
      <c r="AH2454" t="inlineStr">
        <is>
          <t>#¿NOMBRE?</t>
        </is>
      </c>
      <c r="AI2454" t="inlineStr">
        <is>
          <t>6,5</t>
        </is>
      </c>
      <c r="AJ2454" t="n">
        <v>0</v>
      </c>
      <c r="AK2454" t="inlineStr">
        <is>
          <t>4,5</t>
        </is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</row>
    <row r="2458">
      <c r="A2458" t="n">
        <v>583</v>
      </c>
      <c r="B2458" t="inlineStr">
        <is>
          <t>Shopclient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1</v>
      </c>
      <c r="X2458" t="inlineStr">
        <is>
          <t>0,00</t>
        </is>
      </c>
      <c r="Y2458" t="n">
        <v>0</v>
      </c>
      <c r="Z2458" t="n">
        <v>0</v>
      </c>
      <c r="AA2458" t="n">
        <v>0</v>
      </c>
      <c r="AB2458" t="inlineStr">
        <is>
          <t>0,00</t>
        </is>
      </c>
      <c r="AC2458" t="inlineStr">
        <is>
          <t>0,00</t>
        </is>
      </c>
      <c r="AD2458" t="inlineStr">
        <is>
          <t>0,00</t>
        </is>
      </c>
      <c r="AE2458" t="inlineStr">
        <is>
          <t>0,00</t>
        </is>
      </c>
      <c r="AF2458" t="n">
        <v>0</v>
      </c>
      <c r="AG2458" t="n">
        <v>0</v>
      </c>
      <c r="AH2458" t="inlineStr">
        <is>
          <t>#¿NOMBRE?</t>
        </is>
      </c>
      <c r="AI2458" t="inlineStr">
        <is>
          <t>6,5</t>
        </is>
      </c>
      <c r="AJ2458" t="n">
        <v>0</v>
      </c>
      <c r="AK2458" t="inlineStr">
        <is>
          <t>4,5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</row>
    <row r="2462">
      <c r="A2462" t="n">
        <v>584</v>
      </c>
      <c r="B2462" t="inlineStr">
        <is>
          <t>Shopclient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inlineStr">
        <is>
          <t>0,00</t>
        </is>
      </c>
      <c r="Y2462" t="n">
        <v>0</v>
      </c>
      <c r="Z2462" t="n">
        <v>0</v>
      </c>
      <c r="AA2462" t="n">
        <v>0</v>
      </c>
      <c r="AB2462" t="inlineStr">
        <is>
          <t>0,00</t>
        </is>
      </c>
      <c r="AC2462" t="inlineStr">
        <is>
          <t>0,00</t>
        </is>
      </c>
      <c r="AD2462" t="inlineStr">
        <is>
          <t>0,00</t>
        </is>
      </c>
      <c r="AE2462" t="inlineStr">
        <is>
          <t>0,00</t>
        </is>
      </c>
      <c r="AF2462" t="n">
        <v>0</v>
      </c>
      <c r="AG2462" t="n">
        <v>0</v>
      </c>
      <c r="AH2462" t="inlineStr">
        <is>
          <t>#¿NOMBRE?</t>
        </is>
      </c>
      <c r="AI2462" t="inlineStr">
        <is>
          <t>6,5</t>
        </is>
      </c>
      <c r="AJ2462" t="n">
        <v>0</v>
      </c>
      <c r="AK2462" t="inlineStr">
        <is>
          <t>4,5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</row>
    <row r="2466">
      <c r="A2466" t="n">
        <v>585</v>
      </c>
      <c r="B2466" t="inlineStr">
        <is>
          <t>Shopclient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1</v>
      </c>
      <c r="X2466" t="inlineStr">
        <is>
          <t>0,00</t>
        </is>
      </c>
      <c r="Y2466" t="n">
        <v>0</v>
      </c>
      <c r="Z2466" t="n">
        <v>0</v>
      </c>
      <c r="AA2466" t="n">
        <v>0</v>
      </c>
      <c r="AB2466" t="inlineStr">
        <is>
          <t>0,00</t>
        </is>
      </c>
      <c r="AC2466" t="inlineStr">
        <is>
          <t>0,00</t>
        </is>
      </c>
      <c r="AD2466" t="inlineStr">
        <is>
          <t>0,00</t>
        </is>
      </c>
      <c r="AE2466" t="inlineStr">
        <is>
          <t>0,00</t>
        </is>
      </c>
      <c r="AF2466" t="n">
        <v>0</v>
      </c>
      <c r="AG2466" t="n">
        <v>0</v>
      </c>
      <c r="AH2466" t="inlineStr">
        <is>
          <t>#¿NOMBRE?</t>
        </is>
      </c>
      <c r="AI2466" t="inlineStr">
        <is>
          <t>6,5</t>
        </is>
      </c>
      <c r="AJ2466" t="n">
        <v>0</v>
      </c>
      <c r="AK2466" t="inlineStr">
        <is>
          <t>4,5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</row>
    <row r="2470">
      <c r="A2470" t="n">
        <v>586</v>
      </c>
      <c r="B2470" t="inlineStr">
        <is>
          <t>Bambú Cosmética sin Tóxicos (Pamplona)</t>
        </is>
      </c>
      <c r="C2470" t="inlineStr">
        <is>
          <t>Diana Eraso García</t>
        </is>
      </c>
      <c r="D2470" t="inlineStr">
        <is>
          <t>Diana Eraso García</t>
        </is>
      </c>
      <c r="E2470" t="inlineStr">
        <is>
          <t>72809980F</t>
        </is>
      </c>
      <c r="F2470" t="inlineStr">
        <is>
          <t>C/ Tafalla, 15</t>
        </is>
      </c>
      <c r="G2470" t="n">
        <v>31004</v>
      </c>
      <c r="H2470" t="inlineStr">
        <is>
          <t>Pamplona</t>
        </is>
      </c>
      <c r="I2470" t="n">
        <v>1</v>
      </c>
      <c r="J2470" t="n">
        <v>0</v>
      </c>
      <c r="K2470" t="inlineStr">
        <is>
          <t>dianaerasogarcia@gmail.com</t>
        </is>
      </c>
      <c r="L2470">
        <f>+34659301639</f>
        <v/>
      </c>
      <c r="M2470" t="n">
        <v>1</v>
      </c>
      <c r="N2470" t="n">
        <v>10</v>
      </c>
      <c r="O2470" t="n">
        <v>0</v>
      </c>
      <c r="P2470" t="n">
        <v>10</v>
      </c>
      <c r="Q2470" t="n">
        <v>10</v>
      </c>
      <c r="R2470" t="inlineStr">
        <is>
          <t>Ninguna</t>
        </is>
      </c>
      <c r="S2470" t="inlineStr">
        <is>
          <t>SECTOR ECO</t>
        </is>
      </c>
      <c r="T2470" t="b">
        <v>1</v>
      </c>
      <c r="U2470" t="inlineStr">
        <is>
          <t>26/01/2023</t>
        </is>
      </c>
      <c r="V2470" t="inlineStr">
        <is>
          <t>dee50crnrcvt1apgfdee50cj7tqhr9pg</t>
        </is>
      </c>
      <c r="W2470" t="inlineStr">
        <is>
          <t>https://docs.google.com/open?id=1sZ28v4i7wndLLjX85xhVePm5-0g83hv0vSO9wVtQhBs</t>
        </is>
      </c>
      <c r="X2470" t="inlineStr">
        <is>
          <t>0,00</t>
        </is>
      </c>
      <c r="Y2470" t="inlineStr">
        <is>
          <t>69,1</t>
        </is>
      </c>
      <c r="Z2470" t="inlineStr">
        <is>
          <t>69,1</t>
        </is>
      </c>
      <c r="AA2470" t="n">
        <v>45</v>
      </c>
      <c r="AB2470" t="inlineStr">
        <is>
          <t>183,20</t>
        </is>
      </c>
      <c r="AC2470" t="inlineStr">
        <is>
          <t>38,47</t>
        </is>
      </c>
      <c r="AD2470" t="inlineStr">
        <is>
          <t>9,53</t>
        </is>
      </c>
      <c r="AE2470" t="inlineStr">
        <is>
          <t>231,20</t>
        </is>
      </c>
      <c r="AF2470" t="n">
        <v>0</v>
      </c>
      <c r="AG2470" t="n">
        <v>10</v>
      </c>
      <c r="AH2470" t="inlineStr">
        <is>
          <t>#¿NOMBRE?</t>
        </is>
      </c>
      <c r="AI2470" t="inlineStr">
        <is>
          <t>6,91</t>
        </is>
      </c>
      <c r="AJ2470" t="inlineStr">
        <is>
          <t>Transfer</t>
        </is>
      </c>
      <c r="AK2470" t="inlineStr">
        <is>
          <t>4,5</t>
        </is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n">
        <v>587</v>
      </c>
      <c r="B2474" t="inlineStr">
        <is>
          <t>Tienda Súper Natural</t>
        </is>
      </c>
      <c r="C2474" t="inlineStr">
        <is>
          <t>Isaac Barrado González</t>
        </is>
      </c>
      <c r="D2474" t="inlineStr">
        <is>
          <t>Isaac Barrado González</t>
        </is>
      </c>
      <c r="E2474" t="inlineStr">
        <is>
          <t>11953137Z</t>
        </is>
      </c>
      <c r="F2474" t="inlineStr">
        <is>
          <t>C. Condes de Crespo Rascón, 2</t>
        </is>
      </c>
      <c r="G2474" t="n">
        <v>37002</v>
      </c>
      <c r="H2474" t="inlineStr">
        <is>
          <t>Salamanca</t>
        </is>
      </c>
      <c r="I2474" t="n">
        <v>1</v>
      </c>
      <c r="J2474" t="n">
        <v>0</v>
      </c>
      <c r="K2474" t="inlineStr">
        <is>
          <t>supernaturalsalamanca@gmail.com</t>
        </is>
      </c>
      <c r="L2474">
        <f>+34659301639</f>
        <v/>
      </c>
      <c r="M2474" t="n">
        <v>1</v>
      </c>
      <c r="N2474" t="n">
        <v>0</v>
      </c>
      <c r="O2474" t="n">
        <v>4</v>
      </c>
      <c r="P2474" t="n">
        <v>6</v>
      </c>
      <c r="Q2474" t="n">
        <v>0</v>
      </c>
      <c r="R2474" t="inlineStr">
        <is>
          <t>Ninguna</t>
        </is>
      </c>
      <c r="S2474" t="inlineStr">
        <is>
          <t>Sector Eco Central</t>
        </is>
      </c>
      <c r="T2474" t="b">
        <v>1</v>
      </c>
      <c r="U2474" t="inlineStr">
        <is>
          <t>26/01/2023</t>
        </is>
      </c>
      <c r="V2474" t="inlineStr">
        <is>
          <t>kexma9ior2dyvnrofkexma9dts5sjgga</t>
        </is>
      </c>
      <c r="W2474" t="inlineStr">
        <is>
          <t>https://docs.google.com/open?id=1iV3D1gimoy_KyuVHNL0pLntWaBKT4u4ZhWhdrYieP4I</t>
        </is>
      </c>
      <c r="X2474" t="inlineStr">
        <is>
          <t>27,64</t>
        </is>
      </c>
      <c r="Y2474" t="n">
        <v>0</v>
      </c>
      <c r="Z2474" t="inlineStr">
        <is>
          <t>41,46</t>
        </is>
      </c>
      <c r="AA2474" t="n">
        <v>0</v>
      </c>
      <c r="AB2474" t="inlineStr">
        <is>
          <t>69,10</t>
        </is>
      </c>
      <c r="AC2474" t="inlineStr">
        <is>
          <t>14,51</t>
        </is>
      </c>
      <c r="AD2474" t="inlineStr">
        <is>
          <t>3,59</t>
        </is>
      </c>
      <c r="AE2474" t="inlineStr">
        <is>
          <t>87,20</t>
        </is>
      </c>
      <c r="AF2474" t="n">
        <v>4</v>
      </c>
      <c r="AG2474" t="n">
        <v>0</v>
      </c>
      <c r="AH2474" t="inlineStr">
        <is>
          <t>#¿NOMBRE?</t>
        </is>
      </c>
      <c r="AI2474" t="inlineStr">
        <is>
          <t>6,91</t>
        </is>
      </c>
      <c r="AJ2474" t="inlineStr">
        <is>
          <t>SEPA: 30 días // ES5830160182102171463421</t>
        </is>
      </c>
      <c r="AK2474" t="inlineStr">
        <is>
          <t>4,5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</row>
    <row r="2478">
      <c r="A2478" t="n">
        <v>588</v>
      </c>
      <c r="B2478" t="inlineStr">
        <is>
          <t>Herboristeria Farmacéutica</t>
        </is>
      </c>
      <c r="C2478" t="inlineStr">
        <is>
          <t>Antonio Javier Acevedo</t>
        </is>
      </c>
      <c r="D2478" t="inlineStr">
        <is>
          <t>Anaceg, S.L.</t>
        </is>
      </c>
      <c r="E2478" t="inlineStr">
        <is>
          <t>B38236386</t>
        </is>
      </c>
      <c r="F2478" t="inlineStr">
        <is>
          <t>Plaza de la Iglesia Prrco. Jose Rodríguez 3</t>
        </is>
      </c>
      <c r="G2478" t="n">
        <v>38292</v>
      </c>
      <c r="H2478" t="inlineStr">
        <is>
          <t>El Socorro</t>
        </is>
      </c>
      <c r="I2478" t="n">
        <v>0</v>
      </c>
      <c r="J2478" t="inlineStr">
        <is>
          <t>Avda. Islas Canarias 13, 35508 Costa Teguise. Lanzarote</t>
        </is>
      </c>
      <c r="K2478" t="inlineStr">
        <is>
          <t>antace@acacias24.com</t>
        </is>
      </c>
      <c r="L2478">
        <f>+34659444898</f>
        <v/>
      </c>
      <c r="M2478" t="n">
        <v>0</v>
      </c>
      <c r="N2478" t="n">
        <v>7</v>
      </c>
      <c r="O2478" t="n">
        <v>7</v>
      </c>
      <c r="P2478" t="n">
        <v>7</v>
      </c>
      <c r="Q2478" t="n">
        <v>6</v>
      </c>
      <c r="R2478" t="n">
        <v>0</v>
      </c>
      <c r="S2478" t="n">
        <v>0</v>
      </c>
      <c r="T2478" t="b">
        <v>0</v>
      </c>
      <c r="U2478" t="inlineStr">
        <is>
          <t>26/01/2023</t>
        </is>
      </c>
      <c r="V2478" t="inlineStr">
        <is>
          <t>gk81zkbav00o9ivqez91gk81zkstqswe</t>
        </is>
      </c>
      <c r="W2478" t="inlineStr">
        <is>
          <t>https://docs.google.com/open?id=1xnSWOuTLu0zV4jfac5rki9nAsc6bTxIg2SGFSqsyhc8</t>
        </is>
      </c>
      <c r="X2478" t="inlineStr">
        <is>
          <t>45,50</t>
        </is>
      </c>
      <c r="Y2478" t="inlineStr">
        <is>
          <t>45,5</t>
        </is>
      </c>
      <c r="Z2478" t="inlineStr">
        <is>
          <t>45,5</t>
        </is>
      </c>
      <c r="AA2478" t="n">
        <v>27</v>
      </c>
      <c r="AB2478" t="inlineStr">
        <is>
          <t>163,50</t>
        </is>
      </c>
      <c r="AC2478" t="inlineStr">
        <is>
          <t>34,34</t>
        </is>
      </c>
      <c r="AD2478" t="inlineStr">
        <is>
          <t>0,00</t>
        </is>
      </c>
      <c r="AE2478" t="inlineStr">
        <is>
          <t>197,84</t>
        </is>
      </c>
      <c r="AF2478" t="n">
        <v>7</v>
      </c>
      <c r="AG2478" t="n">
        <v>7</v>
      </c>
      <c r="AH2478" t="inlineStr">
        <is>
          <t>#¿NOMBRE?</t>
        </is>
      </c>
      <c r="AI2478" t="inlineStr">
        <is>
          <t>6,5</t>
        </is>
      </c>
      <c r="AJ2478" t="inlineStr">
        <is>
          <t>Transfer</t>
        </is>
      </c>
      <c r="AK2478" t="inlineStr">
        <is>
          <t>4,5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</row>
    <row r="2482">
      <c r="A2482" t="n">
        <v>589</v>
      </c>
      <c r="B2482" t="inlineStr">
        <is>
          <t>Farmacia Garden</t>
        </is>
      </c>
      <c r="C2482" t="inlineStr">
        <is>
          <t>Antonio Javier Acevedo</t>
        </is>
      </c>
      <c r="D2482" t="inlineStr">
        <is>
          <t>Farmacia Rosa Diaz Hernández Abad</t>
        </is>
      </c>
      <c r="E2482" t="inlineStr">
        <is>
          <t>42076104L</t>
        </is>
      </c>
      <c r="F2482" t="inlineStr">
        <is>
          <t>Avda.Islas Canarias 13 (Farmacia)</t>
        </is>
      </c>
      <c r="G2482" t="n">
        <v>35508</v>
      </c>
      <c r="H2482" t="inlineStr">
        <is>
          <t>Costa Teguise Lanzarote</t>
        </is>
      </c>
      <c r="I2482" t="n">
        <v>1</v>
      </c>
      <c r="J2482" t="n">
        <v>0</v>
      </c>
      <c r="K2482" t="inlineStr">
        <is>
          <t>rdiazhe@farmaciarosadiaz.com</t>
        </is>
      </c>
      <c r="L2482">
        <f>+34659444890</f>
        <v/>
      </c>
      <c r="M2482" t="n">
        <v>0</v>
      </c>
      <c r="N2482" t="n">
        <v>7</v>
      </c>
      <c r="O2482" t="n">
        <v>7</v>
      </c>
      <c r="P2482" t="n">
        <v>7</v>
      </c>
      <c r="Q2482" t="n">
        <v>6</v>
      </c>
      <c r="R2482" t="n">
        <v>0</v>
      </c>
      <c r="S2482" t="n">
        <v>0</v>
      </c>
      <c r="T2482" t="b">
        <v>0</v>
      </c>
      <c r="U2482" t="inlineStr">
        <is>
          <t>26/01/2023</t>
        </is>
      </c>
      <c r="V2482" t="inlineStr">
        <is>
          <t>jtae8ufxy3p278fjijtae8lavq6b3ub0</t>
        </is>
      </c>
      <c r="W2482" t="inlineStr">
        <is>
          <t>https://docs.google.com/open?id=1dC3QTbz6czKvVIOyseFCmVyVdpw40nQzCvIXN1VoZME</t>
        </is>
      </c>
      <c r="X2482" t="inlineStr">
        <is>
          <t>45,50</t>
        </is>
      </c>
      <c r="Y2482" t="inlineStr">
        <is>
          <t>45,5</t>
        </is>
      </c>
      <c r="Z2482" t="inlineStr">
        <is>
          <t>45,5</t>
        </is>
      </c>
      <c r="AA2482" t="n">
        <v>27</v>
      </c>
      <c r="AB2482" t="inlineStr">
        <is>
          <t>163,50</t>
        </is>
      </c>
      <c r="AC2482" t="inlineStr">
        <is>
          <t>34,34</t>
        </is>
      </c>
      <c r="AD2482" t="inlineStr">
        <is>
          <t>0,00</t>
        </is>
      </c>
      <c r="AE2482" t="inlineStr">
        <is>
          <t>197,84</t>
        </is>
      </c>
      <c r="AF2482" t="n">
        <v>7</v>
      </c>
      <c r="AG2482" t="n">
        <v>7</v>
      </c>
      <c r="AH2482" t="inlineStr">
        <is>
          <t>#¿NOMBRE?</t>
        </is>
      </c>
      <c r="AI2482" t="inlineStr">
        <is>
          <t>6,5</t>
        </is>
      </c>
      <c r="AJ2482" t="inlineStr">
        <is>
          <t>Transfer</t>
        </is>
      </c>
      <c r="AK2482" t="inlineStr">
        <is>
          <t>4,5</t>
        </is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</row>
    <row r="2486">
      <c r="A2486" t="n">
        <v>590</v>
      </c>
      <c r="B2486" t="inlineStr">
        <is>
          <t>Svetlana Rud / ecoarroyos</t>
        </is>
      </c>
      <c r="C2486" t="inlineStr">
        <is>
          <t>Svitlana</t>
        </is>
      </c>
      <c r="D2486" t="inlineStr">
        <is>
          <t>Svitlana Rud</t>
        </is>
      </c>
      <c r="E2486" t="inlineStr">
        <is>
          <t>55193494A</t>
        </is>
      </c>
      <c r="F2486" t="inlineStr">
        <is>
          <t>Calle Cañada de las merinas,16 / Wa estilo</t>
        </is>
      </c>
      <c r="G2486" t="n">
        <v>28270</v>
      </c>
      <c r="H2486" t="inlineStr">
        <is>
          <t>Colmenarejo</t>
        </is>
      </c>
      <c r="I2486" t="n">
        <v>0</v>
      </c>
      <c r="J2486" t="inlineStr">
        <is>
          <t>Calle del molino, 13</t>
        </is>
      </c>
      <c r="K2486" t="inlineStr">
        <is>
          <t>ahorasv@gmail.com</t>
        </is>
      </c>
      <c r="L2486">
        <f>+34678838149</f>
        <v/>
      </c>
      <c r="M2486" t="n">
        <v>0</v>
      </c>
      <c r="N2486" t="n">
        <v>2</v>
      </c>
      <c r="O2486" t="n">
        <v>12</v>
      </c>
      <c r="P2486" t="n">
        <v>0</v>
      </c>
      <c r="Q2486" t="n">
        <v>0</v>
      </c>
      <c r="R2486" t="n">
        <v>0</v>
      </c>
      <c r="S2486" t="n">
        <v>0</v>
      </c>
      <c r="T2486" t="b">
        <v>0</v>
      </c>
      <c r="U2486" t="inlineStr">
        <is>
          <t>26/01/2023</t>
        </is>
      </c>
      <c r="V2486" t="inlineStr">
        <is>
          <t>qzllpps1vqzl9hxfrsvxmiq2fnvylmlt</t>
        </is>
      </c>
      <c r="W2486" t="inlineStr">
        <is>
          <t>https://docs.google.com/open?id=1r0LlxotFgnJZn0AAUXpOCWWk9P5jiNCeOuvrPGJuJHM</t>
        </is>
      </c>
      <c r="X2486" t="inlineStr">
        <is>
          <t>84,24</t>
        </is>
      </c>
      <c r="Y2486" t="inlineStr">
        <is>
          <t>14,04</t>
        </is>
      </c>
      <c r="Z2486" t="n">
        <v>0</v>
      </c>
      <c r="AA2486" t="n">
        <v>0</v>
      </c>
      <c r="AB2486" t="inlineStr">
        <is>
          <t>98,28</t>
        </is>
      </c>
      <c r="AC2486" t="inlineStr">
        <is>
          <t>20,64</t>
        </is>
      </c>
      <c r="AD2486" t="inlineStr">
        <is>
          <t>0,00</t>
        </is>
      </c>
      <c r="AE2486" t="inlineStr">
        <is>
          <t>118,92</t>
        </is>
      </c>
      <c r="AF2486" t="n">
        <v>12</v>
      </c>
      <c r="AG2486" t="n">
        <v>2</v>
      </c>
      <c r="AH2486" t="inlineStr">
        <is>
          <t>#¿NOMBRE?</t>
        </is>
      </c>
      <c r="AI2486" t="inlineStr">
        <is>
          <t>7,02</t>
        </is>
      </c>
      <c r="AJ2486" t="inlineStr">
        <is>
          <t>Transfer</t>
        </is>
      </c>
      <c r="AK2486" t="inlineStr">
        <is>
          <t>4,5</t>
        </is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</row>
    <row r="2490">
      <c r="A2490" t="n">
        <v>591</v>
      </c>
      <c r="B2490" t="inlineStr">
        <is>
          <t>Alkimia</t>
        </is>
      </c>
      <c r="C2490" t="inlineStr">
        <is>
          <t>Giuseppina Fiumara</t>
        </is>
      </c>
      <c r="D2490" t="inlineStr">
        <is>
          <t>Alkimia</t>
        </is>
      </c>
      <c r="E2490" t="inlineStr">
        <is>
          <t>Y7467433Z</t>
        </is>
      </c>
      <c r="F2490" t="inlineStr">
        <is>
          <t>Calle de iriarte, 46</t>
        </is>
      </c>
      <c r="G2490" t="n">
        <v>38400</v>
      </c>
      <c r="H2490" t="inlineStr">
        <is>
          <t>Puerto de la Cruz</t>
        </is>
      </c>
      <c r="I2490" t="n">
        <v>1</v>
      </c>
      <c r="J2490" t="n">
        <v>0</v>
      </c>
      <c r="K2490" t="inlineStr">
        <is>
          <t>alkimiaecotenerife@gmail.com</t>
        </is>
      </c>
      <c r="L2490">
        <f>+34641208394</f>
        <v/>
      </c>
      <c r="M2490" t="n">
        <v>0</v>
      </c>
      <c r="N2490" t="n">
        <v>10</v>
      </c>
      <c r="O2490" t="n">
        <v>0</v>
      </c>
      <c r="P2490" t="n">
        <v>10</v>
      </c>
      <c r="Q2490" t="n">
        <v>0</v>
      </c>
      <c r="R2490" t="n">
        <v>0</v>
      </c>
      <c r="S2490" t="n">
        <v>0</v>
      </c>
      <c r="T2490" t="b">
        <v>0</v>
      </c>
      <c r="U2490" t="inlineStr">
        <is>
          <t>26/01/2023</t>
        </is>
      </c>
      <c r="V2490" t="inlineStr">
        <is>
          <t>9fn6te4cref9870etizwq9fn6tzw0v6g</t>
        </is>
      </c>
      <c r="W2490" t="inlineStr">
        <is>
          <t>https://docs.google.com/open?id=1Qznem_ZZRSQn1BglOmsn3FJjVJpGJ0QNkBU09iNUCNk</t>
        </is>
      </c>
      <c r="X2490" t="inlineStr">
        <is>
          <t>0,00</t>
        </is>
      </c>
      <c r="Y2490" t="n">
        <v>65</v>
      </c>
      <c r="Z2490" t="n">
        <v>65</v>
      </c>
      <c r="AA2490" t="n">
        <v>0</v>
      </c>
      <c r="AB2490" t="inlineStr">
        <is>
          <t>130,00</t>
        </is>
      </c>
      <c r="AC2490" t="inlineStr">
        <is>
          <t>27,30</t>
        </is>
      </c>
      <c r="AD2490" t="inlineStr">
        <is>
          <t>0,00</t>
        </is>
      </c>
      <c r="AE2490" t="inlineStr">
        <is>
          <t>157,30</t>
        </is>
      </c>
      <c r="AF2490" t="n">
        <v>0</v>
      </c>
      <c r="AG2490" t="n">
        <v>10</v>
      </c>
      <c r="AH2490" t="inlineStr">
        <is>
          <t>#¿NOMBRE?</t>
        </is>
      </c>
      <c r="AI2490" t="inlineStr">
        <is>
          <t>6,5</t>
        </is>
      </c>
      <c r="AJ2490" t="inlineStr">
        <is>
          <t>Transfer</t>
        </is>
      </c>
      <c r="AK2490" t="inlineStr">
        <is>
          <t>4,5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</row>
    <row r="2494">
      <c r="A2494" t="n">
        <v>592</v>
      </c>
      <c r="B2494" t="inlineStr">
        <is>
          <t>Herbolario Navarro</t>
        </is>
      </c>
      <c r="C2494" t="inlineStr">
        <is>
          <t>Encargada de compras: Sonia</t>
        </is>
      </c>
      <c r="D2494" t="inlineStr">
        <is>
          <t>PEPE NAVARRO, SL</t>
        </is>
      </c>
      <c r="E2494" t="inlineStr">
        <is>
          <t>B-46432852</t>
        </is>
      </c>
      <c r="F2494" t="inlineStr">
        <is>
          <t>C/Partida de la Dama, 25</t>
        </is>
      </c>
      <c r="G2494" t="n">
        <v>46470</v>
      </c>
      <c r="H2494" t="inlineStr">
        <is>
          <t>Massanassa</t>
        </is>
      </c>
      <c r="I2494" t="n">
        <v>0</v>
      </c>
      <c r="J2494" t="inlineStr">
        <is>
          <t>ARZOBISPO MAYORAL, 20    46002 VALENCIA.</t>
        </is>
      </c>
      <c r="K2494" t="inlineStr">
        <is>
          <t>facturacion.logistica@herbolarionavarro.es</t>
        </is>
      </c>
      <c r="L2494" t="n">
        <v>34664644917</v>
      </c>
      <c r="M2494" t="n">
        <v>0</v>
      </c>
      <c r="N2494" t="n">
        <v>120</v>
      </c>
      <c r="O2494" t="n">
        <v>22</v>
      </c>
      <c r="P2494" t="n">
        <v>0</v>
      </c>
      <c r="Q2494" t="n">
        <v>0</v>
      </c>
      <c r="R2494" t="inlineStr">
        <is>
          <t>Ninguna</t>
        </is>
      </c>
      <c r="S2494" t="inlineStr">
        <is>
          <t>SectorEco</t>
        </is>
      </c>
      <c r="T2494" t="n">
        <v>1</v>
      </c>
      <c r="U2494" t="inlineStr">
        <is>
          <t>26/01/2023</t>
        </is>
      </c>
      <c r="V2494" t="n">
        <v>44714</v>
      </c>
      <c r="W2494" t="inlineStr">
        <is>
          <t>https://docs.google.com/open?id=1MbBNdQFdcu4_uDQUi0E3npiJLySxSh8Zze9NTT84_vI</t>
        </is>
      </c>
      <c r="X2494" t="inlineStr">
        <is>
          <t>119,46</t>
        </is>
      </c>
      <c r="Y2494" t="inlineStr">
        <is>
          <t>651,6</t>
        </is>
      </c>
      <c r="Z2494" t="n">
        <v>0</v>
      </c>
      <c r="AA2494" t="n">
        <v>0</v>
      </c>
      <c r="AB2494" t="inlineStr">
        <is>
          <t>771,06</t>
        </is>
      </c>
      <c r="AC2494" t="inlineStr">
        <is>
          <t>161,92</t>
        </is>
      </c>
      <c r="AD2494" t="inlineStr">
        <is>
          <t>0,00</t>
        </is>
      </c>
      <c r="AE2494" t="inlineStr">
        <is>
          <t>932,98</t>
        </is>
      </c>
      <c r="AF2494" t="n">
        <v>22</v>
      </c>
      <c r="AG2494" t="n">
        <v>120</v>
      </c>
      <c r="AH2494" t="inlineStr">
        <is>
          <t>#¿NOMBRE?</t>
        </is>
      </c>
      <c r="AI2494" t="inlineStr">
        <is>
          <t>5,43</t>
        </is>
      </c>
      <c r="AJ2494" t="inlineStr">
        <is>
          <t>Transfer 60 dias IBAN: ES58 0081 1518 9300 0157 6563</t>
        </is>
      </c>
      <c r="AK2494" t="inlineStr">
        <is>
          <t>4,5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</row>
    <row r="2498">
      <c r="A2498" t="n">
        <v>593</v>
      </c>
      <c r="B2498" t="inlineStr">
        <is>
          <t>SaBó SaBó</t>
        </is>
      </c>
      <c r="C2498" t="inlineStr">
        <is>
          <t>Roser Castells</t>
        </is>
      </c>
      <c r="D2498" t="inlineStr">
        <is>
          <t>SaBó SaBó, CB</t>
        </is>
      </c>
      <c r="E2498" t="inlineStr">
        <is>
          <t>E67607952</t>
        </is>
      </c>
      <c r="F2498" t="inlineStr">
        <is>
          <t>c. Castillejos, 275, local</t>
        </is>
      </c>
      <c r="G2498" t="inlineStr">
        <is>
          <t>08025 Barcelona</t>
        </is>
      </c>
      <c r="H2498" t="inlineStr">
        <is>
          <t>Barcelona</t>
        </is>
      </c>
      <c r="I2498" t="n">
        <v>0</v>
      </c>
      <c r="J2498" t="inlineStr">
        <is>
          <t>c. Nàpols, 343, 6-C, 08025 Barcelona</t>
        </is>
      </c>
      <c r="K2498" t="inlineStr">
        <is>
          <t>ecologiaagranel@gmail.com</t>
        </is>
      </c>
      <c r="L2498">
        <f>+34693007074</f>
        <v/>
      </c>
      <c r="M2498" t="n">
        <v>1</v>
      </c>
      <c r="N2498" t="n">
        <v>10</v>
      </c>
      <c r="O2498" t="n">
        <v>2</v>
      </c>
      <c r="P2498" t="n">
        <v>5</v>
      </c>
      <c r="Q2498" t="n">
        <v>3</v>
      </c>
      <c r="R2498" t="inlineStr">
        <is>
          <t>LA1= tarjeta sellada</t>
        </is>
      </c>
      <c r="S2498" t="n">
        <v>0</v>
      </c>
      <c r="T2498" t="b">
        <v>0</v>
      </c>
      <c r="U2498" t="inlineStr">
        <is>
          <t>26/01/2023</t>
        </is>
      </c>
      <c r="V2498" t="n">
        <v>0</v>
      </c>
      <c r="W2498" t="inlineStr">
        <is>
          <t>https://docs.google.com/open?id=100bxkU1RKJWIMjgfTamb5kw7MfXCa6xkdz_S1EHO-jg</t>
        </is>
      </c>
      <c r="X2498" t="inlineStr">
        <is>
          <t>13,00</t>
        </is>
      </c>
      <c r="Y2498" t="n">
        <v>65</v>
      </c>
      <c r="Z2498" t="inlineStr">
        <is>
          <t>32,5</t>
        </is>
      </c>
      <c r="AA2498" t="inlineStr">
        <is>
          <t>13,5</t>
        </is>
      </c>
      <c r="AB2498" t="inlineStr">
        <is>
          <t>124,00</t>
        </is>
      </c>
      <c r="AC2498" t="inlineStr">
        <is>
          <t>26,04</t>
        </is>
      </c>
      <c r="AD2498" t="inlineStr">
        <is>
          <t>6,45</t>
        </is>
      </c>
      <c r="AE2498" t="inlineStr">
        <is>
          <t>156,49</t>
        </is>
      </c>
      <c r="AF2498" t="n">
        <v>2</v>
      </c>
      <c r="AG2498" t="n">
        <v>10</v>
      </c>
      <c r="AH2498" t="inlineStr">
        <is>
          <t>#¿NOMBRE?</t>
        </is>
      </c>
      <c r="AI2498" t="inlineStr">
        <is>
          <t>6,5</t>
        </is>
      </c>
      <c r="AJ2498" t="inlineStr">
        <is>
          <t>Transfer</t>
        </is>
      </c>
      <c r="AK2498" t="inlineStr">
        <is>
          <t>4,5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</row>
    <row r="2502">
      <c r="A2502" t="n">
        <v>594</v>
      </c>
      <c r="B2502" t="inlineStr">
        <is>
          <t>Associació el menjador - Xarxa Agroecològica d'Alcoi</t>
        </is>
      </c>
      <c r="C2502" t="inlineStr">
        <is>
          <t>Vicent Galbis</t>
        </is>
      </c>
      <c r="D2502" t="inlineStr">
        <is>
          <t>Associació El Menjador</t>
        </is>
      </c>
      <c r="E2502" t="inlineStr">
        <is>
          <t>G54163407</t>
        </is>
      </c>
      <c r="F2502" t="inlineStr">
        <is>
          <t>C/Murillo, 5 baixos</t>
        </is>
      </c>
      <c r="G2502" t="n">
        <v>3802</v>
      </c>
      <c r="H2502" t="inlineStr">
        <is>
          <t>Alcoi</t>
        </is>
      </c>
      <c r="I2502" t="n">
        <v>1</v>
      </c>
      <c r="J2502" t="n">
        <v>0</v>
      </c>
      <c r="K2502" t="inlineStr">
        <is>
          <t>laxarxaagroecologica@gmail.com</t>
        </is>
      </c>
      <c r="L2502">
        <f>+34626992789</f>
        <v/>
      </c>
      <c r="M2502" t="n">
        <v>0</v>
      </c>
      <c r="N2502" t="n">
        <v>15</v>
      </c>
      <c r="O2502" t="n">
        <v>7</v>
      </c>
      <c r="P2502" t="n">
        <v>8</v>
      </c>
      <c r="Q2502" t="n">
        <v>0</v>
      </c>
      <c r="R2502" t="n">
        <v>0</v>
      </c>
      <c r="S2502" t="n">
        <v>0</v>
      </c>
      <c r="T2502" t="b">
        <v>0</v>
      </c>
      <c r="U2502" t="inlineStr">
        <is>
          <t>26/01/2023</t>
        </is>
      </c>
      <c r="V2502" t="inlineStr">
        <is>
          <t>ecvqfb56701fxgh9p4ecvqfb2ci8vo56</t>
        </is>
      </c>
      <c r="W2502" t="inlineStr">
        <is>
          <t>https://docs.google.com/open?id=1NCIUStNIxXvtJZ-ApkVJ-U97Fej7v7Ih_2XqoEYEZp8</t>
        </is>
      </c>
      <c r="X2502" t="inlineStr">
        <is>
          <t>45,50</t>
        </is>
      </c>
      <c r="Y2502" t="inlineStr">
        <is>
          <t>97,5</t>
        </is>
      </c>
      <c r="Z2502" t="n">
        <v>52</v>
      </c>
      <c r="AA2502" t="n">
        <v>0</v>
      </c>
      <c r="AB2502" t="inlineStr">
        <is>
          <t>195,00</t>
        </is>
      </c>
      <c r="AC2502" t="inlineStr">
        <is>
          <t>40,95</t>
        </is>
      </c>
      <c r="AD2502" t="inlineStr">
        <is>
          <t>0,00</t>
        </is>
      </c>
      <c r="AE2502" t="inlineStr">
        <is>
          <t>235,95</t>
        </is>
      </c>
      <c r="AF2502" t="n">
        <v>7</v>
      </c>
      <c r="AG2502" t="n">
        <v>15</v>
      </c>
      <c r="AH2502" t="inlineStr">
        <is>
          <t>#¿NOMBRE?</t>
        </is>
      </c>
      <c r="AI2502" t="inlineStr">
        <is>
          <t>6,5</t>
        </is>
      </c>
      <c r="AJ2502" t="inlineStr">
        <is>
          <t>Transfer</t>
        </is>
      </c>
      <c r="AK2502" t="inlineStr">
        <is>
          <t>4,5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</row>
    <row r="2506">
      <c r="A2506" t="n">
        <v>595</v>
      </c>
      <c r="B2506" t="inlineStr">
        <is>
          <t>Toni&amp;Meri follow your dreams</t>
        </is>
      </c>
      <c r="C2506" t="inlineStr">
        <is>
          <t>Meritxell Sole</t>
        </is>
      </c>
      <c r="D2506" t="inlineStr">
        <is>
          <t>Toni&amp;Meri follow your dreams</t>
        </is>
      </c>
      <c r="E2506" t="inlineStr">
        <is>
          <t>L_714921 V</t>
        </is>
      </c>
      <c r="F2506" t="inlineStr">
        <is>
          <t>Carrer de l aigueta num 6</t>
        </is>
      </c>
      <c r="G2506" t="inlineStr">
        <is>
          <t>AD500</t>
        </is>
      </c>
      <c r="H2506" t="inlineStr">
        <is>
          <t>Andorra la vella</t>
        </is>
      </c>
      <c r="I2506" t="n">
        <v>0</v>
      </c>
      <c r="J2506" t="inlineStr">
        <is>
          <t>Carrer el Llinàs Xalet desig</t>
        </is>
      </c>
      <c r="K2506" t="inlineStr">
        <is>
          <t>toniandmerifollowyourdreams@gmail.com</t>
        </is>
      </c>
      <c r="L2506">
        <f>+376354612</f>
        <v/>
      </c>
      <c r="M2506" t="n">
        <v>0</v>
      </c>
      <c r="N2506" t="n">
        <v>15</v>
      </c>
      <c r="O2506" t="n">
        <v>0</v>
      </c>
      <c r="P2506" t="n">
        <v>30</v>
      </c>
      <c r="Q2506" t="n">
        <v>30</v>
      </c>
      <c r="R2506" t="n">
        <v>0</v>
      </c>
      <c r="S2506" t="n">
        <v>0</v>
      </c>
      <c r="T2506" t="b">
        <v>0</v>
      </c>
      <c r="U2506" t="inlineStr">
        <is>
          <t>26/01/2023</t>
        </is>
      </c>
      <c r="V2506" t="inlineStr">
        <is>
          <t>bkbop5qtwuxplg1lbkb9lqcbnhleksjj</t>
        </is>
      </c>
      <c r="W2506" t="inlineStr">
        <is>
          <t>https://docs.google.com/open?id=1U0SQ6qVFoCzYMyqi_xp9wAUHOzXCJ2daTLEduYa_ATU</t>
        </is>
      </c>
      <c r="X2506" t="inlineStr">
        <is>
          <t>0,00</t>
        </is>
      </c>
      <c r="Y2506" t="inlineStr">
        <is>
          <t>79,5</t>
        </is>
      </c>
      <c r="Z2506" t="n">
        <v>159</v>
      </c>
      <c r="AA2506" t="n">
        <v>126</v>
      </c>
      <c r="AB2506" t="inlineStr">
        <is>
          <t>364,50</t>
        </is>
      </c>
      <c r="AC2506" t="inlineStr">
        <is>
          <t>76,55</t>
        </is>
      </c>
      <c r="AD2506" t="inlineStr">
        <is>
          <t>0,00</t>
        </is>
      </c>
      <c r="AE2506" t="inlineStr">
        <is>
          <t>441,05</t>
        </is>
      </c>
      <c r="AF2506" t="n">
        <v>0</v>
      </c>
      <c r="AG2506" t="n">
        <v>15</v>
      </c>
      <c r="AH2506" t="inlineStr">
        <is>
          <t>#¿NOMBRE?</t>
        </is>
      </c>
      <c r="AI2506" t="inlineStr">
        <is>
          <t>5,3</t>
        </is>
      </c>
      <c r="AJ2506" t="inlineStr">
        <is>
          <t>Transfer</t>
        </is>
      </c>
      <c r="AK2506" t="inlineStr">
        <is>
          <t>4,2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</row>
    <row r="2510">
      <c r="A2510" t="n">
        <v>596</v>
      </c>
      <c r="B2510" t="inlineStr">
        <is>
          <t>Es Granel</t>
        </is>
      </c>
      <c r="C2510" t="inlineStr">
        <is>
          <t>Rebeca Yusta Fernández</t>
        </is>
      </c>
      <c r="D2510" t="inlineStr">
        <is>
          <t>Rebeca Yusta Fernández</t>
        </is>
      </c>
      <c r="E2510" t="inlineStr">
        <is>
          <t>45420232Q</t>
        </is>
      </c>
      <c r="F2510" t="inlineStr">
        <is>
          <t>C/ Las Pozas 151 - local 20 San Lorenzo de El Escorial</t>
        </is>
      </c>
      <c r="G2510" t="n">
        <v>28200</v>
      </c>
      <c r="H2510" t="inlineStr">
        <is>
          <t>Madrid</t>
        </is>
      </c>
      <c r="I2510" t="n">
        <v>1</v>
      </c>
      <c r="J2510" t="n">
        <v>0</v>
      </c>
      <c r="K2510" t="inlineStr">
        <is>
          <t>esgranelescorial@gmail.com</t>
        </is>
      </c>
      <c r="L2510">
        <f>+34606802557</f>
        <v/>
      </c>
      <c r="M2510" t="n">
        <v>1</v>
      </c>
      <c r="N2510" t="n">
        <v>0</v>
      </c>
      <c r="O2510" t="n">
        <v>0</v>
      </c>
      <c r="P2510" t="n">
        <v>15</v>
      </c>
      <c r="Q2510" t="n">
        <v>5</v>
      </c>
      <c r="R2510" t="inlineStr">
        <is>
          <t>pedido implementación 20 cajas</t>
        </is>
      </c>
      <c r="S2510" t="inlineStr">
        <is>
          <t>SectorEco</t>
        </is>
      </c>
      <c r="T2510" t="n">
        <v>1</v>
      </c>
      <c r="U2510" t="inlineStr">
        <is>
          <t>27/01/2023</t>
        </is>
      </c>
      <c r="V2510" t="n">
        <v>0</v>
      </c>
      <c r="W2510" t="inlineStr">
        <is>
          <t>https://docs.google.com/open?id=17qcUkZEMLjYuPlgbgOzQvPmCG3KeMgtvffrb_mggpFU</t>
        </is>
      </c>
      <c r="X2510" t="inlineStr">
        <is>
          <t>0,00</t>
        </is>
      </c>
      <c r="Y2510" t="n">
        <v>0</v>
      </c>
      <c r="Z2510" t="inlineStr">
        <is>
          <t>103,65</t>
        </is>
      </c>
      <c r="AA2510" t="inlineStr">
        <is>
          <t>22,5</t>
        </is>
      </c>
      <c r="AB2510" t="inlineStr">
        <is>
          <t>126,15</t>
        </is>
      </c>
      <c r="AC2510" t="inlineStr">
        <is>
          <t>26,49</t>
        </is>
      </c>
      <c r="AD2510" t="inlineStr">
        <is>
          <t>6,56</t>
        </is>
      </c>
      <c r="AE2510" t="inlineStr">
        <is>
          <t>159,20</t>
        </is>
      </c>
      <c r="AF2510" t="n">
        <v>0</v>
      </c>
      <c r="AG2510" t="n">
        <v>0</v>
      </c>
      <c r="AH2510" t="inlineStr">
        <is>
          <t>#¿NOMBRE?</t>
        </is>
      </c>
      <c r="AI2510" t="inlineStr">
        <is>
          <t>6,91</t>
        </is>
      </c>
      <c r="AJ2510" t="inlineStr">
        <is>
          <t>SEPA: 30 días // IBAN: ES5521004074281300595167</t>
        </is>
      </c>
      <c r="AK2510" t="inlineStr">
        <is>
          <t>4,5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t="n">
        <v>597</v>
      </c>
      <c r="B2514" t="inlineStr">
        <is>
          <t>Peluqueria Isabel Altaba</t>
        </is>
      </c>
      <c r="C2514" t="inlineStr">
        <is>
          <t>Isabel Altaba Edo</t>
        </is>
      </c>
      <c r="D2514" t="inlineStr">
        <is>
          <t>Peluqueria Isabel Altaba</t>
        </is>
      </c>
      <c r="E2514" t="inlineStr">
        <is>
          <t>19006955p</t>
        </is>
      </c>
      <c r="F2514" t="inlineStr">
        <is>
          <t>C/ Alcalá de Xivert 75 bajo</t>
        </is>
      </c>
      <c r="G2514" t="n">
        <v>12580</v>
      </c>
      <c r="H2514" t="inlineStr">
        <is>
          <t>Benicarlo</t>
        </is>
      </c>
      <c r="I2514" t="n">
        <v>1</v>
      </c>
      <c r="J2514" t="n">
        <v>0</v>
      </c>
      <c r="K2514" t="inlineStr">
        <is>
          <t>Isabel.altaba.edo@gmail.com</t>
        </is>
      </c>
      <c r="L2514">
        <f>+34652856622</f>
        <v/>
      </c>
      <c r="M2514" t="n">
        <v>0</v>
      </c>
      <c r="N2514" t="n">
        <v>5</v>
      </c>
      <c r="O2514" t="n">
        <v>5</v>
      </c>
      <c r="P2514" t="n">
        <v>5</v>
      </c>
      <c r="Q2514" t="n">
        <v>5</v>
      </c>
      <c r="R2514" t="n">
        <v>0</v>
      </c>
      <c r="S2514" t="n">
        <v>0</v>
      </c>
      <c r="T2514" t="b">
        <v>0</v>
      </c>
      <c r="U2514" t="inlineStr">
        <is>
          <t>30/01/2023</t>
        </is>
      </c>
      <c r="V2514" t="inlineStr">
        <is>
          <t>lssemh10lt84iov4tslzlssemshb1byn</t>
        </is>
      </c>
      <c r="W2514" t="inlineStr">
        <is>
          <t>https://docs.google.com/open?id=1Z3_YIdtcikANgUQNMNG_6UqLFwNvXq1kR4r49cYdibU</t>
        </is>
      </c>
      <c r="X2514" t="inlineStr">
        <is>
          <t>32,50</t>
        </is>
      </c>
      <c r="Y2514" t="inlineStr">
        <is>
          <t>32,5</t>
        </is>
      </c>
      <c r="Z2514" t="inlineStr">
        <is>
          <t>32,5</t>
        </is>
      </c>
      <c r="AA2514" t="inlineStr">
        <is>
          <t>22,5</t>
        </is>
      </c>
      <c r="AB2514" t="inlineStr">
        <is>
          <t>120,00</t>
        </is>
      </c>
      <c r="AC2514" t="inlineStr">
        <is>
          <t>25,20</t>
        </is>
      </c>
      <c r="AD2514" t="inlineStr">
        <is>
          <t>0,00</t>
        </is>
      </c>
      <c r="AE2514" t="inlineStr">
        <is>
          <t>145,20</t>
        </is>
      </c>
      <c r="AF2514" t="n">
        <v>5</v>
      </c>
      <c r="AG2514" t="n">
        <v>5</v>
      </c>
      <c r="AH2514" t="inlineStr">
        <is>
          <t>#¿NOMBRE?</t>
        </is>
      </c>
      <c r="AI2514" t="inlineStr">
        <is>
          <t>6,5</t>
        </is>
      </c>
      <c r="AJ2514" t="inlineStr">
        <is>
          <t>Transfer</t>
        </is>
      </c>
      <c r="AK2514" t="inlineStr">
        <is>
          <t>4,5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</row>
    <row r="2518">
      <c r="A2518" t="n">
        <v>598</v>
      </c>
      <c r="B2518" t="inlineStr">
        <is>
          <t>La petjada</t>
        </is>
      </c>
      <c r="C2518" t="inlineStr">
        <is>
          <t>Sophie</t>
        </is>
      </c>
      <c r="D2518" t="inlineStr">
        <is>
          <t>Sophie Bodart</t>
        </is>
      </c>
      <c r="E2518" t="inlineStr">
        <is>
          <t>X2232980W</t>
        </is>
      </c>
      <c r="F2518" t="inlineStr">
        <is>
          <t>Francesc Macià, 16</t>
        </is>
      </c>
      <c r="G2518" t="n">
        <v>17464</v>
      </c>
      <c r="H2518" t="inlineStr">
        <is>
          <t>Sant Jordi Desvalls</t>
        </is>
      </c>
      <c r="I2518" t="n">
        <v>1</v>
      </c>
      <c r="J2518" t="n">
        <v>0</v>
      </c>
      <c r="K2518" t="inlineStr">
        <is>
          <t>lapetjadaeco@gmail.com</t>
        </is>
      </c>
      <c r="L2518" t="n">
        <v>652192005</v>
      </c>
      <c r="M2518" t="n">
        <v>1</v>
      </c>
      <c r="N2518" t="n">
        <v>20</v>
      </c>
      <c r="O2518" t="n">
        <v>5</v>
      </c>
      <c r="P2518" t="n">
        <v>15</v>
      </c>
      <c r="Q2518" t="n">
        <v>5</v>
      </c>
      <c r="R2518" t="n">
        <v>0</v>
      </c>
      <c r="S2518" t="n">
        <v>0</v>
      </c>
      <c r="T2518" t="b">
        <v>0</v>
      </c>
      <c r="U2518" t="inlineStr">
        <is>
          <t>30/01/2023</t>
        </is>
      </c>
      <c r="V2518" t="n">
        <v>0</v>
      </c>
      <c r="W2518" t="inlineStr">
        <is>
          <t>https://docs.google.com/open?id=1ml5eQKijSWvbJ1WrOvNEzuP5ZI7JT1P8lnir0uGWwNA</t>
        </is>
      </c>
      <c r="X2518" t="inlineStr">
        <is>
          <t>32,50</t>
        </is>
      </c>
      <c r="Y2518" t="n">
        <v>130</v>
      </c>
      <c r="Z2518" t="inlineStr">
        <is>
          <t>97,5</t>
        </is>
      </c>
      <c r="AA2518" t="inlineStr">
        <is>
          <t>22,5</t>
        </is>
      </c>
      <c r="AB2518" t="inlineStr">
        <is>
          <t>282,50</t>
        </is>
      </c>
      <c r="AC2518" t="inlineStr">
        <is>
          <t>59,33</t>
        </is>
      </c>
      <c r="AD2518" t="inlineStr">
        <is>
          <t>14,69</t>
        </is>
      </c>
      <c r="AE2518" t="inlineStr">
        <is>
          <t>356,52</t>
        </is>
      </c>
      <c r="AF2518" t="n">
        <v>5</v>
      </c>
      <c r="AG2518" t="n">
        <v>20</v>
      </c>
      <c r="AH2518" t="inlineStr">
        <is>
          <t>#¿NOMBRE?</t>
        </is>
      </c>
      <c r="AI2518" t="inlineStr">
        <is>
          <t>6,5</t>
        </is>
      </c>
      <c r="AJ2518" t="inlineStr">
        <is>
          <t>Transfer</t>
        </is>
      </c>
      <c r="AK2518" t="inlineStr">
        <is>
          <t>4,5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</row>
    <row r="2522">
      <c r="A2522" t="n">
        <v>599</v>
      </c>
      <c r="B2522" t="inlineStr">
        <is>
          <t>L'ecomoguda</t>
        </is>
      </c>
      <c r="C2522" t="inlineStr">
        <is>
          <t>Mercè Ferrer</t>
        </is>
      </c>
      <c r="D2522" t="inlineStr">
        <is>
          <t>Mercè Ferrer Martí</t>
        </is>
      </c>
      <c r="E2522" t="inlineStr">
        <is>
          <t>39432292B</t>
        </is>
      </c>
      <c r="F2522" t="inlineStr">
        <is>
          <t>Passeig Valldaura 154-156 tenda D</t>
        </is>
      </c>
      <c r="G2522" t="n">
        <v>8042</v>
      </c>
      <c r="H2522" t="inlineStr">
        <is>
          <t>Barcelona</t>
        </is>
      </c>
      <c r="I2522" t="n">
        <v>1</v>
      </c>
      <c r="J2522" t="n">
        <v>0</v>
      </c>
      <c r="K2522" t="inlineStr">
        <is>
          <t>info@lecomoguda.com</t>
        </is>
      </c>
      <c r="L2522">
        <f>+34622306285</f>
        <v/>
      </c>
      <c r="M2522" t="n">
        <v>1</v>
      </c>
      <c r="N2522" t="n">
        <v>15</v>
      </c>
      <c r="O2522" t="n">
        <v>0</v>
      </c>
      <c r="P2522" t="n">
        <v>5</v>
      </c>
      <c r="Q2522" t="n">
        <v>0</v>
      </c>
      <c r="R2522" t="n">
        <v>0</v>
      </c>
      <c r="S2522" t="n">
        <v>0</v>
      </c>
      <c r="T2522" t="b">
        <v>0</v>
      </c>
      <c r="U2522" t="inlineStr">
        <is>
          <t>31/01/2023</t>
        </is>
      </c>
      <c r="V2522" t="inlineStr">
        <is>
          <t>wzvjwqq66ui8d5jedx9wzvjw2mc04t4l</t>
        </is>
      </c>
      <c r="W2522" t="inlineStr">
        <is>
          <t>https://docs.google.com/open?id=1m7jbuz0GOqIHmulDhsB8GD4WBlYvgJe1TVFohzuMW40</t>
        </is>
      </c>
      <c r="X2522" t="inlineStr">
        <is>
          <t>0,00</t>
        </is>
      </c>
      <c r="Y2522" t="inlineStr">
        <is>
          <t>97,5</t>
        </is>
      </c>
      <c r="Z2522" t="inlineStr">
        <is>
          <t>32,5</t>
        </is>
      </c>
      <c r="AA2522" t="n">
        <v>0</v>
      </c>
      <c r="AB2522" t="inlineStr">
        <is>
          <t>130,00</t>
        </is>
      </c>
      <c r="AC2522" t="inlineStr">
        <is>
          <t>27,30</t>
        </is>
      </c>
      <c r="AD2522" t="inlineStr">
        <is>
          <t>6,76</t>
        </is>
      </c>
      <c r="AE2522" t="inlineStr">
        <is>
          <t>164,06</t>
        </is>
      </c>
      <c r="AF2522" t="n">
        <v>0</v>
      </c>
      <c r="AG2522" t="n">
        <v>15</v>
      </c>
      <c r="AH2522" t="inlineStr">
        <is>
          <t>#¿NOMBRE?</t>
        </is>
      </c>
      <c r="AI2522" t="inlineStr">
        <is>
          <t>6,5</t>
        </is>
      </c>
      <c r="AJ2522" t="inlineStr">
        <is>
          <t>Transfer</t>
        </is>
      </c>
      <c r="AK2522" t="inlineStr">
        <is>
          <t>4,5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</row>
    <row r="2526">
      <c r="A2526" t="n">
        <v>600</v>
      </c>
      <c r="B2526" t="inlineStr">
        <is>
          <t>TERRANOSTRA (Laboratori d'Abastiment cooperatiu)</t>
        </is>
      </c>
      <c r="C2526" t="inlineStr">
        <is>
          <t>Caro</t>
        </is>
      </c>
      <c r="D2526" t="inlineStr">
        <is>
          <t>Laboratori d'Abastiment cooperatiu</t>
        </is>
      </c>
      <c r="E2526" t="inlineStr">
        <is>
          <t>F01736784</t>
        </is>
      </c>
      <c r="F2526" t="inlineStr">
        <is>
          <t>c/  Alfons el magnànim 24 baixos</t>
        </is>
      </c>
      <c r="G2526" t="n">
        <v>7004</v>
      </c>
      <c r="H2526" t="inlineStr">
        <is>
          <t>Palma de Mallorca</t>
        </is>
      </c>
      <c r="I2526" t="n">
        <v>1</v>
      </c>
      <c r="J2526" t="n">
        <v>0</v>
      </c>
      <c r="K2526" t="inlineStr">
        <is>
          <t>moksha.repiso@terranostra.coop</t>
        </is>
      </c>
      <c r="L2526">
        <f>+34666658633</f>
        <v/>
      </c>
      <c r="M2526" t="n">
        <v>0</v>
      </c>
      <c r="N2526" t="n">
        <v>10</v>
      </c>
      <c r="O2526" t="n">
        <v>10</v>
      </c>
      <c r="P2526" t="n">
        <v>10</v>
      </c>
      <c r="Q2526" t="n">
        <v>0</v>
      </c>
      <c r="R2526" t="n">
        <v>0</v>
      </c>
      <c r="S2526" t="n">
        <v>0</v>
      </c>
      <c r="T2526" t="b">
        <v>0</v>
      </c>
      <c r="U2526" t="inlineStr">
        <is>
          <t>31/01/2023</t>
        </is>
      </c>
      <c r="V2526" t="inlineStr">
        <is>
          <t>rzg2gp2oe6r31n8qrzgufn0lm0tlka8k</t>
        </is>
      </c>
      <c r="W2526" t="inlineStr">
        <is>
          <t>https://docs.google.com/open?id=1fiOX6-MxJdvSyrdIN_vEu9EDaF3tzFx2CGNUqe4OxtI</t>
        </is>
      </c>
      <c r="X2526" t="inlineStr">
        <is>
          <t>65,00</t>
        </is>
      </c>
      <c r="Y2526" t="n">
        <v>65</v>
      </c>
      <c r="Z2526" t="n">
        <v>65</v>
      </c>
      <c r="AA2526" t="n">
        <v>0</v>
      </c>
      <c r="AB2526" t="inlineStr">
        <is>
          <t>195,00</t>
        </is>
      </c>
      <c r="AC2526" t="inlineStr">
        <is>
          <t>40,95</t>
        </is>
      </c>
      <c r="AD2526" t="inlineStr">
        <is>
          <t>0,00</t>
        </is>
      </c>
      <c r="AE2526" t="inlineStr">
        <is>
          <t>235,95</t>
        </is>
      </c>
      <c r="AF2526" t="n">
        <v>10</v>
      </c>
      <c r="AG2526" t="n">
        <v>10</v>
      </c>
      <c r="AH2526" t="inlineStr">
        <is>
          <t>#¿NOMBRE?</t>
        </is>
      </c>
      <c r="AI2526" t="inlineStr">
        <is>
          <t>6,5</t>
        </is>
      </c>
      <c r="AJ2526" t="inlineStr">
        <is>
          <t>Transfer</t>
        </is>
      </c>
      <c r="AK2526" t="inlineStr">
        <is>
          <t>4,5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</row>
    <row r="2530">
      <c r="A2530" t="n">
        <v>601</v>
      </c>
      <c r="B2530" t="inlineStr">
        <is>
          <t>TinaNatur</t>
        </is>
      </c>
      <c r="C2530" t="inlineStr">
        <is>
          <t>Tina</t>
        </is>
      </c>
      <c r="D2530" t="inlineStr">
        <is>
          <t>Tina Peñalver Valverde</t>
        </is>
      </c>
      <c r="E2530" t="inlineStr">
        <is>
          <t>34819880L</t>
        </is>
      </c>
      <c r="F2530" t="inlineStr">
        <is>
          <t>Tercera travesía del azarbe 10</t>
        </is>
      </c>
      <c r="G2530" t="n">
        <v>30564</v>
      </c>
      <c r="H2530" t="inlineStr">
        <is>
          <t>Lorquí</t>
        </is>
      </c>
      <c r="I2530" t="n">
        <v>1</v>
      </c>
      <c r="J2530" t="n">
        <v>0</v>
      </c>
      <c r="K2530" t="inlineStr">
        <is>
          <t>tinanatur.tkunde@gmail.com</t>
        </is>
      </c>
      <c r="L2530">
        <f>+34670791244</f>
        <v/>
      </c>
      <c r="M2530" t="n">
        <v>1</v>
      </c>
      <c r="N2530" t="n">
        <v>0</v>
      </c>
      <c r="O2530" t="n">
        <v>0</v>
      </c>
      <c r="P2530" t="n">
        <v>50</v>
      </c>
      <c r="Q2530" t="n">
        <v>0</v>
      </c>
      <c r="R2530" t="n">
        <v>0</v>
      </c>
      <c r="S2530" t="n">
        <v>0</v>
      </c>
      <c r="T2530" t="b">
        <v>0</v>
      </c>
      <c r="U2530" t="inlineStr">
        <is>
          <t>31/01/2023</t>
        </is>
      </c>
      <c r="V2530" t="inlineStr">
        <is>
          <t>2rwgwh41mhgi68239ylpzcaziundvj1u</t>
        </is>
      </c>
      <c r="W2530" t="inlineStr">
        <is>
          <t>https://docs.google.com/open?id=1vcRoRoSGtNZmJfhZvcS60B50gE2EfR5zqTTLmCdVDOI</t>
        </is>
      </c>
      <c r="X2530" t="inlineStr">
        <is>
          <t>0,00</t>
        </is>
      </c>
      <c r="Y2530" t="n">
        <v>0</v>
      </c>
      <c r="Z2530" t="n">
        <v>225</v>
      </c>
      <c r="AA2530" t="n">
        <v>0</v>
      </c>
      <c r="AB2530" t="inlineStr">
        <is>
          <t>225,00</t>
        </is>
      </c>
      <c r="AC2530" t="inlineStr">
        <is>
          <t>47,25</t>
        </is>
      </c>
      <c r="AD2530" t="inlineStr">
        <is>
          <t>11,70</t>
        </is>
      </c>
      <c r="AE2530" t="inlineStr">
        <is>
          <t>283,95</t>
        </is>
      </c>
      <c r="AF2530" t="n">
        <v>0</v>
      </c>
      <c r="AG2530" t="n">
        <v>0</v>
      </c>
      <c r="AH2530" t="inlineStr">
        <is>
          <t>#¿NOMBRE?</t>
        </is>
      </c>
      <c r="AI2530" t="inlineStr">
        <is>
          <t>4,5</t>
        </is>
      </c>
      <c r="AJ2530" t="inlineStr">
        <is>
          <t>Trasnfer</t>
        </is>
      </c>
      <c r="AK2530" t="inlineStr">
        <is>
          <t>4,5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</row>
    <row r="2534">
      <c r="A2534" t="n">
        <v>602</v>
      </c>
      <c r="B2534" t="inlineStr">
        <is>
          <t>Marcris</t>
        </is>
      </c>
      <c r="C2534" t="inlineStr">
        <is>
          <t>Marino</t>
        </is>
      </c>
      <c r="D2534" t="inlineStr">
        <is>
          <t>Sánchez García Cristina 00280286L S.L.N.E</t>
        </is>
      </c>
      <c r="E2534" t="inlineStr">
        <is>
          <t>B35770528</t>
        </is>
      </c>
      <c r="F2534" t="inlineStr">
        <is>
          <t>Calle Aigües, 11</t>
        </is>
      </c>
      <c r="G2534" t="n">
        <v>8391</v>
      </c>
      <c r="H2534" t="inlineStr">
        <is>
          <t>Tiana</t>
        </is>
      </c>
      <c r="I2534" t="n">
        <v>1</v>
      </c>
      <c r="J2534" t="n">
        <v>0</v>
      </c>
      <c r="K2534" t="inlineStr">
        <is>
          <t>info@marcris.net</t>
        </is>
      </c>
      <c r="L2534">
        <f>+34678868735</f>
        <v/>
      </c>
      <c r="M2534" t="n">
        <v>0</v>
      </c>
      <c r="N2534" t="n">
        <v>240</v>
      </c>
      <c r="O2534" t="n">
        <v>240</v>
      </c>
      <c r="P2534" t="n">
        <v>240</v>
      </c>
      <c r="Q2534" t="n">
        <v>70</v>
      </c>
      <c r="R2534" t="inlineStr">
        <is>
          <t>Muestras: LA5FL5NA7SU2</t>
        </is>
      </c>
      <c r="S2534" t="n">
        <v>0</v>
      </c>
      <c r="T2534" t="b">
        <v>0</v>
      </c>
      <c r="U2534" t="inlineStr">
        <is>
          <t>31/01/2023</t>
        </is>
      </c>
      <c r="V2534" t="inlineStr">
        <is>
          <t>ram8qy7gofmm5sc43lnxqiram8r11wqj</t>
        </is>
      </c>
      <c r="W2534" t="inlineStr">
        <is>
          <t>https://docs.google.com/open?id=1yAcT4evAbmHB38ClpEQT-yD9Of0g80xBdc9kikMeIPc</t>
        </is>
      </c>
      <c r="X2534" t="inlineStr">
        <is>
          <t>1.044,00</t>
        </is>
      </c>
      <c r="Y2534" t="n">
        <v>1044</v>
      </c>
      <c r="Z2534" t="n">
        <v>1044</v>
      </c>
      <c r="AA2534" t="n">
        <v>231</v>
      </c>
      <c r="AB2534" t="inlineStr">
        <is>
          <t>3.363,00</t>
        </is>
      </c>
      <c r="AC2534" t="inlineStr">
        <is>
          <t>706,23</t>
        </is>
      </c>
      <c r="AD2534" t="inlineStr">
        <is>
          <t>0,00</t>
        </is>
      </c>
      <c r="AE2534" t="inlineStr">
        <is>
          <t>4069,23</t>
        </is>
      </c>
      <c r="AF2534" t="n">
        <v>240</v>
      </c>
      <c r="AG2534" t="n">
        <v>240</v>
      </c>
      <c r="AH2534" t="inlineStr">
        <is>
          <t>#¿NOMBRE?</t>
        </is>
      </c>
      <c r="AI2534" t="inlineStr">
        <is>
          <t>4,35</t>
        </is>
      </c>
      <c r="AJ2534" t="inlineStr">
        <is>
          <t>SEPA: 60 dias // IBAN: ES03 2100 0877 8502 0021 6962</t>
        </is>
      </c>
      <c r="AK2534" t="inlineStr">
        <is>
          <t>3,3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</row>
    <row r="2538">
      <c r="A2538" t="n">
        <v>603</v>
      </c>
      <c r="B2538" t="inlineStr">
        <is>
          <t>La Vereda</t>
        </is>
      </c>
      <c r="C2538" t="inlineStr">
        <is>
          <t>Lara Cejas de la Rosa</t>
        </is>
      </c>
      <c r="D2538" t="inlineStr">
        <is>
          <t>Núñez Cejas S.C.</t>
        </is>
      </c>
      <c r="E2538" t="inlineStr">
        <is>
          <t>J09772831</t>
        </is>
      </c>
      <c r="F2538" t="inlineStr">
        <is>
          <t>C/ San Clemente, 23</t>
        </is>
      </c>
      <c r="G2538" t="n">
        <v>38003</v>
      </c>
      <c r="H2538" t="inlineStr">
        <is>
          <t>Santa Cruz de Tenerife</t>
        </is>
      </c>
      <c r="I2538" t="n">
        <v>0</v>
      </c>
      <c r="J2538" t="inlineStr">
        <is>
          <t>C/Rubens Marichal López 67A, vvda 45 - 38004, Santa Cruz de Tenerife</t>
        </is>
      </c>
      <c r="K2538" t="inlineStr">
        <is>
          <t>info@laveredatenerife.com</t>
        </is>
      </c>
      <c r="L2538">
        <f>+34620140203</f>
        <v/>
      </c>
      <c r="M2538" t="n">
        <v>0</v>
      </c>
      <c r="N2538" t="n">
        <v>8</v>
      </c>
      <c r="O2538" t="n">
        <v>5</v>
      </c>
      <c r="P2538" t="n">
        <v>10</v>
      </c>
      <c r="Q2538" t="n">
        <v>2</v>
      </c>
      <c r="R2538" t="n">
        <v>0</v>
      </c>
      <c r="S2538" t="n">
        <v>0</v>
      </c>
      <c r="T2538" t="b">
        <v>0</v>
      </c>
      <c r="U2538" s="1" t="n">
        <v>44959</v>
      </c>
      <c r="V2538" t="inlineStr">
        <is>
          <t>vah3r6uom1dp38hiuurevah3r6vw1f3q</t>
        </is>
      </c>
      <c r="W2538" t="inlineStr">
        <is>
          <t>https://docs.google.com/open?id=1hMe9Ip5tVZjpxPiNgvMk8RxJs0CBo8t95qYU3WIT3II</t>
        </is>
      </c>
      <c r="X2538" t="inlineStr">
        <is>
          <t>32,50</t>
        </is>
      </c>
      <c r="Y2538" t="n">
        <v>52</v>
      </c>
      <c r="Z2538" t="n">
        <v>65</v>
      </c>
      <c r="AA2538" t="n">
        <v>9</v>
      </c>
      <c r="AB2538" t="inlineStr">
        <is>
          <t>158,50</t>
        </is>
      </c>
      <c r="AC2538" t="inlineStr">
        <is>
          <t>33,29</t>
        </is>
      </c>
      <c r="AD2538" t="inlineStr">
        <is>
          <t>0,00</t>
        </is>
      </c>
      <c r="AE2538" t="inlineStr">
        <is>
          <t>191,79</t>
        </is>
      </c>
      <c r="AF2538" t="n">
        <v>5</v>
      </c>
      <c r="AG2538" t="n">
        <v>8</v>
      </c>
      <c r="AH2538" t="inlineStr">
        <is>
          <t>#¿NOMBRE?</t>
        </is>
      </c>
      <c r="AI2538" t="inlineStr">
        <is>
          <t>6,5</t>
        </is>
      </c>
      <c r="AJ2538" t="inlineStr">
        <is>
          <t>Transfer</t>
        </is>
      </c>
      <c r="AK2538" t="inlineStr">
        <is>
          <t>4,5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</row>
    <row r="2542">
      <c r="A2542" t="n">
        <v>604</v>
      </c>
      <c r="B2542" t="inlineStr">
        <is>
          <t>Menorca Neta</t>
        </is>
      </c>
      <c r="C2542" t="inlineStr">
        <is>
          <t>Jordi</t>
        </is>
      </c>
      <c r="D2542" t="inlineStr">
        <is>
          <t>Menorca Neta S.L.</t>
        </is>
      </c>
      <c r="E2542" t="inlineStr">
        <is>
          <t>B57259962</t>
        </is>
      </c>
      <c r="F2542" t="inlineStr">
        <is>
          <t>C/ Cap de Cavalleria nº 15-B</t>
        </is>
      </c>
      <c r="G2542" t="n">
        <v>7714</v>
      </c>
      <c r="H2542" t="inlineStr">
        <is>
          <t>Maó</t>
        </is>
      </c>
      <c r="I2542" t="n">
        <v>1</v>
      </c>
      <c r="J2542" t="n">
        <v>0</v>
      </c>
      <c r="K2542" t="inlineStr">
        <is>
          <t>info@menorcaneta.com</t>
        </is>
      </c>
      <c r="L2542">
        <f>+34683633853</f>
        <v/>
      </c>
      <c r="M2542" t="n">
        <v>0</v>
      </c>
      <c r="N2542" t="n">
        <v>50</v>
      </c>
      <c r="O2542" t="n">
        <v>50</v>
      </c>
      <c r="P2542" t="n">
        <v>100</v>
      </c>
      <c r="Q2542" t="n">
        <v>20</v>
      </c>
      <c r="R2542" t="inlineStr">
        <is>
          <t>Implantación (10+10+5)</t>
        </is>
      </c>
      <c r="S2542" t="n">
        <v>0</v>
      </c>
      <c r="T2542" t="b">
        <v>0</v>
      </c>
      <c r="U2542" s="1" t="n">
        <v>44959</v>
      </c>
      <c r="V2542" t="inlineStr">
        <is>
          <t>ebytwi2esdzojvajebytwdvmwk6gr02t</t>
        </is>
      </c>
      <c r="W2542" t="inlineStr">
        <is>
          <t>https://docs.google.com/open?id=1KTxbI_RckJsa8gmRAETS7y1M9wToKq6NaOINoUxLAlQ</t>
        </is>
      </c>
      <c r="X2542" t="inlineStr">
        <is>
          <t>275,00</t>
        </is>
      </c>
      <c r="Y2542" t="n">
        <v>275</v>
      </c>
      <c r="Z2542" t="n">
        <v>550</v>
      </c>
      <c r="AA2542" t="n">
        <v>90</v>
      </c>
      <c r="AB2542" t="inlineStr">
        <is>
          <t>1.190,00</t>
        </is>
      </c>
      <c r="AC2542" t="inlineStr">
        <is>
          <t>249,90</t>
        </is>
      </c>
      <c r="AD2542" t="inlineStr">
        <is>
          <t>0,00</t>
        </is>
      </c>
      <c r="AE2542" t="inlineStr">
        <is>
          <t>1439,90</t>
        </is>
      </c>
      <c r="AF2542" t="n">
        <v>50</v>
      </c>
      <c r="AG2542" t="n">
        <v>50</v>
      </c>
      <c r="AH2542" t="inlineStr">
        <is>
          <t>#¿NOMBRE?</t>
        </is>
      </c>
      <c r="AI2542" t="inlineStr">
        <is>
          <t>5,5</t>
        </is>
      </c>
      <c r="AJ2542" t="inlineStr">
        <is>
          <t>Transfer</t>
        </is>
      </c>
      <c r="AK2542" t="inlineStr">
        <is>
          <t>4,5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</row>
    <row r="2546">
      <c r="A2546" t="n">
        <v>605</v>
      </c>
      <c r="B2546" t="inlineStr">
        <is>
          <t>ACTIVA'T ECO</t>
        </is>
      </c>
      <c r="C2546" t="inlineStr">
        <is>
          <t>NÚRIA BERGÉ PEIRÓ</t>
        </is>
      </c>
      <c r="D2546" t="inlineStr">
        <is>
          <t>Nuria Luisa Bergé Peiró</t>
        </is>
      </c>
      <c r="E2546" t="inlineStr">
        <is>
          <t>35029810M</t>
        </is>
      </c>
      <c r="F2546" t="inlineStr">
        <is>
          <t>Taquígraf Garriga, n. 21 Local</t>
        </is>
      </c>
      <c r="G2546" t="n">
        <v>8292</v>
      </c>
      <c r="H2546" t="inlineStr">
        <is>
          <t>ESPARREGUERA</t>
        </is>
      </c>
      <c r="I2546" t="n">
        <v>1</v>
      </c>
      <c r="J2546" t="n">
        <v>0</v>
      </c>
      <c r="K2546" t="inlineStr">
        <is>
          <t>https://docs.google.com/open?id=1XZ74uUlKq3WV2D--DAph3JtIdzBY7ivhFH4L8tfP79g</t>
        </is>
      </c>
      <c r="L2546">
        <f>+34610309050</f>
        <v/>
      </c>
      <c r="M2546" t="n">
        <v>1</v>
      </c>
      <c r="N2546" t="n">
        <v>11</v>
      </c>
      <c r="O2546" t="n">
        <v>10</v>
      </c>
      <c r="P2546" t="n">
        <v>8</v>
      </c>
      <c r="Q2546" t="n">
        <v>0</v>
      </c>
      <c r="R2546" t="n">
        <v>0</v>
      </c>
      <c r="S2546" t="n">
        <v>0</v>
      </c>
      <c r="T2546" t="b">
        <v>0</v>
      </c>
      <c r="U2546" s="1" t="n">
        <v>44959</v>
      </c>
      <c r="V2546" t="inlineStr">
        <is>
          <t>5mmuc07rwub1dcby5mmuc9n9z9w41fbi</t>
        </is>
      </c>
      <c r="W2546" t="inlineStr">
        <is>
          <t>https://docs.google.com/open?id=1XZ74uUlKq3WV2D--DAph3JtIdzBY7ivhFH4L8tfP79g</t>
        </is>
      </c>
      <c r="X2546" t="inlineStr">
        <is>
          <t>65,00</t>
        </is>
      </c>
      <c r="Y2546" t="inlineStr">
        <is>
          <t>71,5</t>
        </is>
      </c>
      <c r="Z2546" t="n">
        <v>52</v>
      </c>
      <c r="AA2546" t="n">
        <v>0</v>
      </c>
      <c r="AB2546" t="inlineStr">
        <is>
          <t>188,50</t>
        </is>
      </c>
      <c r="AC2546" t="inlineStr">
        <is>
          <t>39,59</t>
        </is>
      </c>
      <c r="AD2546" t="inlineStr">
        <is>
          <t>9,80</t>
        </is>
      </c>
      <c r="AE2546" t="inlineStr">
        <is>
          <t>237,89</t>
        </is>
      </c>
      <c r="AF2546" t="n">
        <v>10</v>
      </c>
      <c r="AG2546" t="n">
        <v>11</v>
      </c>
      <c r="AH2546" t="inlineStr">
        <is>
          <t>#¿NOMBRE?</t>
        </is>
      </c>
      <c r="AI2546" t="inlineStr">
        <is>
          <t>6,5</t>
        </is>
      </c>
      <c r="AJ2546" t="inlineStr">
        <is>
          <t>Giro a 30 días ES64 0182 1527 5202 0470 7018</t>
        </is>
      </c>
      <c r="AK2546" t="inlineStr">
        <is>
          <t>4,5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</row>
    <row r="2550">
      <c r="A2550" t="n">
        <v>606</v>
      </c>
      <c r="B2550" t="inlineStr">
        <is>
          <t>La Botigueta</t>
        </is>
      </c>
      <c r="C2550" t="inlineStr">
        <is>
          <t>Cristina Casado Pujol</t>
        </is>
      </c>
      <c r="D2550" t="inlineStr">
        <is>
          <t>Cristina Casado Pujol</t>
        </is>
      </c>
      <c r="E2550" t="inlineStr">
        <is>
          <t>40355571R</t>
        </is>
      </c>
      <c r="F2550" t="inlineStr">
        <is>
          <t>C/ Hospital, 11</t>
        </is>
      </c>
      <c r="G2550" t="n">
        <v>17464</v>
      </c>
      <c r="H2550" t="inlineStr">
        <is>
          <t>Cervia de Ter</t>
        </is>
      </c>
      <c r="I2550" t="n">
        <v>1</v>
      </c>
      <c r="J2550" t="n">
        <v>0</v>
      </c>
      <c r="K2550" t="inlineStr">
        <is>
          <t>labotiguetacervia@gmail.com</t>
        </is>
      </c>
      <c r="L2550">
        <f>+34675500164</f>
        <v/>
      </c>
      <c r="M2550" t="n">
        <v>1</v>
      </c>
      <c r="N2550" t="n">
        <v>8</v>
      </c>
      <c r="O2550" t="n">
        <v>0</v>
      </c>
      <c r="P2550" t="n">
        <v>8</v>
      </c>
      <c r="Q2550" t="n">
        <v>4</v>
      </c>
      <c r="R2550" t="n">
        <v>0</v>
      </c>
      <c r="S2550" t="n">
        <v>0</v>
      </c>
      <c r="T2550" t="b">
        <v>0</v>
      </c>
      <c r="U2550" s="1" t="n">
        <v>45109</v>
      </c>
      <c r="V2550" t="inlineStr">
        <is>
          <t>a90nsw9o4dwodkbm8pa90ns8k9byg2rl</t>
        </is>
      </c>
      <c r="W2550" t="inlineStr">
        <is>
          <t>https://docs.google.com/open?id=15psqiciL244UFr_vWtJKBpfQHHI8RZA3PRfM8VM_xyU</t>
        </is>
      </c>
      <c r="X2550" t="inlineStr">
        <is>
          <t>0,00</t>
        </is>
      </c>
      <c r="Y2550" t="n">
        <v>52</v>
      </c>
      <c r="Z2550" t="n">
        <v>52</v>
      </c>
      <c r="AA2550" t="n">
        <v>18</v>
      </c>
      <c r="AB2550" t="inlineStr">
        <is>
          <t>122,00</t>
        </is>
      </c>
      <c r="AC2550" t="inlineStr">
        <is>
          <t>25,62</t>
        </is>
      </c>
      <c r="AD2550" t="inlineStr">
        <is>
          <t>6,34</t>
        </is>
      </c>
      <c r="AE2550" t="inlineStr">
        <is>
          <t>153,96</t>
        </is>
      </c>
      <c r="AF2550" t="n">
        <v>0</v>
      </c>
      <c r="AG2550" t="n">
        <v>8</v>
      </c>
      <c r="AH2550" t="inlineStr">
        <is>
          <t>#¿NOMBRE?</t>
        </is>
      </c>
      <c r="AI2550" t="inlineStr">
        <is>
          <t>6,5</t>
        </is>
      </c>
      <c r="AJ2550" t="n">
        <v>0</v>
      </c>
      <c r="AK2550" t="inlineStr">
        <is>
          <t>4,5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</row>
    <row r="2554">
      <c r="A2554" t="n">
        <v>607</v>
      </c>
      <c r="B2554" t="inlineStr">
        <is>
          <t>Sensat</t>
        </is>
      </c>
      <c r="C2554" t="inlineStr">
        <is>
          <t>Patricia Payá</t>
        </is>
      </c>
      <c r="D2554" t="inlineStr">
        <is>
          <t>Patricia Payá Piqueras</t>
        </is>
      </c>
      <c r="E2554" t="inlineStr">
        <is>
          <t>45633882-L</t>
        </is>
      </c>
      <c r="F2554" t="inlineStr">
        <is>
          <t>Calle Serreria, 34 bajo</t>
        </is>
      </c>
      <c r="G2554" t="n">
        <v>46011</v>
      </c>
      <c r="H2554" t="inlineStr">
        <is>
          <t>Valencia</t>
        </is>
      </c>
      <c r="I2554" t="n">
        <v>1</v>
      </c>
      <c r="J2554" t="inlineStr">
        <is>
          <t>ES19 2100 2909 3122 0003 9082</t>
        </is>
      </c>
      <c r="K2554" t="inlineStr">
        <is>
          <t>info@sensateco.com</t>
        </is>
      </c>
      <c r="L2554">
        <f>+34647667060</f>
        <v/>
      </c>
      <c r="M2554" t="n">
        <v>1</v>
      </c>
      <c r="N2554" t="n">
        <v>10</v>
      </c>
      <c r="O2554" t="n">
        <v>0</v>
      </c>
      <c r="P2554" t="n">
        <v>10</v>
      </c>
      <c r="Q2554" t="n">
        <v>0</v>
      </c>
      <c r="R2554" t="n">
        <v>0</v>
      </c>
      <c r="S2554" t="n">
        <v>0</v>
      </c>
      <c r="T2554" t="b">
        <v>0</v>
      </c>
      <c r="U2554" s="1" t="n">
        <v>45140</v>
      </c>
      <c r="V2554" t="inlineStr">
        <is>
          <t>vgq64gyq91kv0vgq64ob1hdugxo0vokh</t>
        </is>
      </c>
      <c r="W2554" t="inlineStr">
        <is>
          <t>https://docs.google.com/open?id=1FNa9S4dlgJkgN3lr9kerCUUoPDybJXDpemtXZIlTLfg</t>
        </is>
      </c>
      <c r="X2554" t="inlineStr">
        <is>
          <t>0,00</t>
        </is>
      </c>
      <c r="Y2554" t="n">
        <v>65</v>
      </c>
      <c r="Z2554" t="n">
        <v>65</v>
      </c>
      <c r="AA2554" t="n">
        <v>0</v>
      </c>
      <c r="AB2554" t="inlineStr">
        <is>
          <t>130,00</t>
        </is>
      </c>
      <c r="AC2554" t="inlineStr">
        <is>
          <t>27,30</t>
        </is>
      </c>
      <c r="AD2554" t="inlineStr">
        <is>
          <t>6,76</t>
        </is>
      </c>
      <c r="AE2554" t="inlineStr">
        <is>
          <t>164,06</t>
        </is>
      </c>
      <c r="AF2554" t="n">
        <v>0</v>
      </c>
      <c r="AG2554" t="n">
        <v>10</v>
      </c>
      <c r="AH2554" t="inlineStr">
        <is>
          <t>#¿NOMBRE?</t>
        </is>
      </c>
      <c r="AI2554" t="inlineStr">
        <is>
          <t>6,5</t>
        </is>
      </c>
      <c r="AJ2554" t="n">
        <v>0</v>
      </c>
      <c r="AK2554" t="inlineStr">
        <is>
          <t>4,5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</row>
    <row r="2558">
      <c r="A2558" t="n">
        <v>608</v>
      </c>
      <c r="B2558" t="inlineStr">
        <is>
          <t>EKIA BIODENDA S.l</t>
        </is>
      </c>
      <c r="C2558" t="inlineStr">
        <is>
          <t>Panpi</t>
        </is>
      </c>
      <c r="D2558" t="inlineStr">
        <is>
          <t>EKIA BIODENDA s.l</t>
        </is>
      </c>
      <c r="E2558" t="inlineStr">
        <is>
          <t>b71267892</t>
        </is>
      </c>
      <c r="F2558" t="inlineStr">
        <is>
          <t>kaleberri n 2</t>
        </is>
      </c>
      <c r="G2558" t="n">
        <v>31013</v>
      </c>
      <c r="H2558" t="inlineStr">
        <is>
          <t>berriozar</t>
        </is>
      </c>
      <c r="I2558" t="n">
        <v>1</v>
      </c>
      <c r="J2558" t="n">
        <v>0</v>
      </c>
      <c r="K2558" t="inlineStr">
        <is>
          <t>ekiabiodenda@gmail.com</t>
        </is>
      </c>
      <c r="L2558">
        <f>+34658397137</f>
        <v/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inlineStr">
        <is>
          <t>muestras</t>
        </is>
      </c>
      <c r="T2558" t="n">
        <v>0</v>
      </c>
      <c r="U2558" s="1" t="n">
        <v>45140</v>
      </c>
      <c r="V2558" t="n">
        <v>0</v>
      </c>
      <c r="W2558" t="n">
        <v>1</v>
      </c>
      <c r="X2558" t="inlineStr">
        <is>
          <t>0,00</t>
        </is>
      </c>
      <c r="Y2558" t="inlineStr">
        <is>
          <t>6,5</t>
        </is>
      </c>
      <c r="Z2558" t="n">
        <v>0</v>
      </c>
      <c r="AA2558" t="n">
        <v>0</v>
      </c>
      <c r="AB2558" t="inlineStr">
        <is>
          <t>6,50</t>
        </is>
      </c>
      <c r="AC2558" t="inlineStr">
        <is>
          <t>1,37</t>
        </is>
      </c>
      <c r="AD2558" t="inlineStr">
        <is>
          <t>0,00</t>
        </is>
      </c>
      <c r="AE2558" t="inlineStr">
        <is>
          <t>7,87</t>
        </is>
      </c>
      <c r="AF2558" t="n">
        <v>0</v>
      </c>
      <c r="AG2558" t="n">
        <v>1</v>
      </c>
      <c r="AH2558" t="inlineStr">
        <is>
          <t>#¿NOMBRE?</t>
        </is>
      </c>
      <c r="AI2558" t="inlineStr">
        <is>
          <t>6,5</t>
        </is>
      </c>
      <c r="AJ2558" t="n">
        <v>0</v>
      </c>
      <c r="AK2558" t="inlineStr">
        <is>
          <t>4,5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</row>
    <row r="2562">
      <c r="A2562" t="n">
        <v>609</v>
      </c>
      <c r="B2562" t="inlineStr">
        <is>
          <t>Esencia</t>
        </is>
      </c>
      <c r="C2562" t="inlineStr">
        <is>
          <t>David</t>
        </is>
      </c>
      <c r="D2562" t="inlineStr">
        <is>
          <t>Aragonesa de Productos Aromáticos, s.l.</t>
        </is>
      </c>
      <c r="E2562" t="inlineStr">
        <is>
          <t>B22168264</t>
        </is>
      </c>
      <c r="F2562" t="inlineStr">
        <is>
          <t>La Magantina, 36, nave 17 a</t>
        </is>
      </c>
      <c r="G2562" t="n">
        <v>22006</v>
      </c>
      <c r="H2562" t="inlineStr">
        <is>
          <t>Huesca</t>
        </is>
      </c>
      <c r="I2562" t="n">
        <v>1</v>
      </c>
      <c r="J2562" t="n">
        <v>0</v>
      </c>
      <c r="K2562" t="inlineStr">
        <is>
          <t>info@productosaromaticos.com</t>
        </is>
      </c>
      <c r="L2562">
        <f>+34647641703</f>
        <v/>
      </c>
      <c r="M2562" t="n">
        <v>0</v>
      </c>
      <c r="N2562" t="n">
        <v>10</v>
      </c>
      <c r="O2562" t="n">
        <v>10</v>
      </c>
      <c r="P2562" t="n">
        <v>6</v>
      </c>
      <c r="Q2562" t="n">
        <v>5</v>
      </c>
      <c r="R2562" t="n">
        <v>0</v>
      </c>
      <c r="S2562" t="n">
        <v>0</v>
      </c>
      <c r="T2562" t="n">
        <v>0</v>
      </c>
      <c r="U2562" s="1" t="n">
        <v>45140</v>
      </c>
      <c r="V2562" t="n">
        <v>0</v>
      </c>
      <c r="W2562" t="inlineStr">
        <is>
          <t>https://docs.google.com/open?id=1nkHuuN5uMpKccNEe7iPW_OZ9LDd3uNKdZeXPN3Ew0_M</t>
        </is>
      </c>
      <c r="X2562" t="inlineStr">
        <is>
          <t>65,00</t>
        </is>
      </c>
      <c r="Y2562" t="n">
        <v>65</v>
      </c>
      <c r="Z2562" t="n">
        <v>39</v>
      </c>
      <c r="AA2562" t="inlineStr">
        <is>
          <t>22,5</t>
        </is>
      </c>
      <c r="AB2562" t="inlineStr">
        <is>
          <t>191,50</t>
        </is>
      </c>
      <c r="AC2562" t="inlineStr">
        <is>
          <t>40,22</t>
        </is>
      </c>
      <c r="AD2562" t="inlineStr">
        <is>
          <t>0,00</t>
        </is>
      </c>
      <c r="AE2562" t="inlineStr">
        <is>
          <t>231,72</t>
        </is>
      </c>
      <c r="AF2562" t="n">
        <v>10</v>
      </c>
      <c r="AG2562" t="n">
        <v>10</v>
      </c>
      <c r="AH2562" t="inlineStr">
        <is>
          <t>#¿NOMBRE?</t>
        </is>
      </c>
      <c r="AI2562" t="inlineStr">
        <is>
          <t>6,5</t>
        </is>
      </c>
      <c r="AJ2562" t="inlineStr">
        <is>
          <t>Transfer</t>
        </is>
      </c>
      <c r="AK2562" t="inlineStr">
        <is>
          <t>4,5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</row>
    <row r="2566">
      <c r="A2566" t="n">
        <v>610</v>
      </c>
      <c r="B2566" t="inlineStr">
        <is>
          <t>ECOBIOFOC</t>
        </is>
      </c>
      <c r="C2566" t="inlineStr">
        <is>
          <t>ISABEL GARCIA GONZALEZ</t>
        </is>
      </c>
      <c r="D2566" t="inlineStr">
        <is>
          <t>ISABEL GARCIA GONZALEZ</t>
        </is>
      </c>
      <c r="E2566" t="inlineStr">
        <is>
          <t>77739878Q</t>
        </is>
      </c>
      <c r="F2566" t="inlineStr">
        <is>
          <t>C/COS, 21, 3r LOCAL (ECOBIOFOC)</t>
        </is>
      </c>
      <c r="G2566" t="n">
        <v>8650</v>
      </c>
      <c r="H2566" t="inlineStr">
        <is>
          <t>SALLENT</t>
        </is>
      </c>
      <c r="I2566" t="n">
        <v>1</v>
      </c>
      <c r="J2566" t="n">
        <v>0</v>
      </c>
      <c r="K2566" t="inlineStr">
        <is>
          <t>administracion@ecobiofoc.com</t>
        </is>
      </c>
      <c r="L2566">
        <f>+34628613737</f>
        <v/>
      </c>
      <c r="M2566" t="n">
        <v>1</v>
      </c>
      <c r="N2566" t="n">
        <v>12</v>
      </c>
      <c r="O2566" t="n">
        <v>0</v>
      </c>
      <c r="P2566" t="n">
        <v>12</v>
      </c>
      <c r="Q2566" t="n">
        <v>0</v>
      </c>
      <c r="R2566" t="n">
        <v>0</v>
      </c>
      <c r="S2566" t="n">
        <v>0</v>
      </c>
      <c r="T2566" t="b">
        <v>0</v>
      </c>
      <c r="U2566" s="1" t="n">
        <v>45140</v>
      </c>
      <c r="V2566" t="inlineStr">
        <is>
          <t>hsjvtzx320p96qwc12e2cnzd7zhsjvtz</t>
        </is>
      </c>
      <c r="W2566" t="inlineStr">
        <is>
          <t>https://docs.google.com/open?id=1RnZjvmU3xle-RwO3DebTay2FuaQmMgVp9HhWACuaMO0</t>
        </is>
      </c>
      <c r="X2566" t="inlineStr">
        <is>
          <t>0,00</t>
        </is>
      </c>
      <c r="Y2566" t="n">
        <v>78</v>
      </c>
      <c r="Z2566" t="n">
        <v>78</v>
      </c>
      <c r="AA2566" t="n">
        <v>0</v>
      </c>
      <c r="AB2566" t="inlineStr">
        <is>
          <t>156,00</t>
        </is>
      </c>
      <c r="AC2566" t="inlineStr">
        <is>
          <t>32,76</t>
        </is>
      </c>
      <c r="AD2566" t="inlineStr">
        <is>
          <t>8,11</t>
        </is>
      </c>
      <c r="AE2566" t="inlineStr">
        <is>
          <t>196,87</t>
        </is>
      </c>
      <c r="AF2566" t="n">
        <v>0</v>
      </c>
      <c r="AG2566" t="n">
        <v>12</v>
      </c>
      <c r="AH2566" t="inlineStr">
        <is>
          <t>#¿NOMBRE?</t>
        </is>
      </c>
      <c r="AI2566" t="inlineStr">
        <is>
          <t>6,5</t>
        </is>
      </c>
      <c r="AJ2566" t="inlineStr">
        <is>
          <t>Transfer</t>
        </is>
      </c>
      <c r="AK2566" t="inlineStr">
        <is>
          <t>4,5</t>
        </is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n">
        <v>611</v>
      </c>
      <c r="B2570" t="inlineStr">
        <is>
          <t>IDUN NATURE</t>
        </is>
      </c>
      <c r="C2570" t="inlineStr">
        <is>
          <t>TAMARA PRIETO</t>
        </is>
      </c>
      <c r="D2570" t="inlineStr">
        <is>
          <t>QUARK GLOBALSERVICES SL</t>
        </is>
      </c>
      <c r="E2570" t="inlineStr">
        <is>
          <t>B47633102</t>
        </is>
      </c>
      <c r="F2570" t="inlineStr">
        <is>
          <t>C/ DE LA CÁRCEL DE LA CORONA Nº 3</t>
        </is>
      </c>
      <c r="G2570" t="n">
        <v>47005</v>
      </c>
      <c r="H2570" t="inlineStr">
        <is>
          <t>Valladolid</t>
        </is>
      </c>
      <c r="I2570" t="n">
        <v>1</v>
      </c>
      <c r="J2570" t="n">
        <v>0</v>
      </c>
      <c r="K2570" t="inlineStr">
        <is>
          <t>TPRIETO@IDUN-NATURE.COM</t>
        </is>
      </c>
      <c r="L2570">
        <f>+34983840571</f>
        <v/>
      </c>
      <c r="M2570" t="n">
        <v>0</v>
      </c>
      <c r="N2570" t="n">
        <v>15</v>
      </c>
      <c r="O2570" t="n">
        <v>0</v>
      </c>
      <c r="P2570" t="n">
        <v>5</v>
      </c>
      <c r="Q2570" t="n">
        <v>0</v>
      </c>
      <c r="R2570" t="inlineStr">
        <is>
          <t>Implantación (20 +2)</t>
        </is>
      </c>
      <c r="S2570" t="inlineStr">
        <is>
          <t>Nota: 1 lavanda + 1 floral regalo promo - SECTOR ECO</t>
        </is>
      </c>
      <c r="T2570" t="b">
        <v>1</v>
      </c>
      <c r="U2570" s="1" t="n">
        <v>45171</v>
      </c>
      <c r="V2570" t="inlineStr">
        <is>
          <t>68c1vljtxpw73xk3z68c1vpjawbly8zp</t>
        </is>
      </c>
      <c r="W2570" t="inlineStr">
        <is>
          <t>https://docs.google.com/open?id=19yEqIqH-AmZSL4eJnhrekVlep3o8o56GhOZ99OVD9Jo</t>
        </is>
      </c>
      <c r="X2570" t="inlineStr">
        <is>
          <t>0,00</t>
        </is>
      </c>
      <c r="Y2570" t="inlineStr">
        <is>
          <t>103,65</t>
        </is>
      </c>
      <c r="Z2570" t="inlineStr">
        <is>
          <t>34,55</t>
        </is>
      </c>
      <c r="AA2570" t="n">
        <v>0</v>
      </c>
      <c r="AB2570" t="inlineStr">
        <is>
          <t>138,20</t>
        </is>
      </c>
      <c r="AC2570" t="inlineStr">
        <is>
          <t>29,02</t>
        </is>
      </c>
      <c r="AD2570" t="inlineStr">
        <is>
          <t>0,00</t>
        </is>
      </c>
      <c r="AE2570" t="inlineStr">
        <is>
          <t>167,22</t>
        </is>
      </c>
      <c r="AF2570" t="n">
        <v>0</v>
      </c>
      <c r="AG2570" t="n">
        <v>15</v>
      </c>
      <c r="AH2570" t="inlineStr">
        <is>
          <t>#¿NOMBRE?</t>
        </is>
      </c>
      <c r="AI2570" t="inlineStr">
        <is>
          <t>6,91</t>
        </is>
      </c>
      <c r="AJ2570" t="inlineStr">
        <is>
          <t>giro 30 días // IBAN: ES06 1491 0001 2320 0927 0121</t>
        </is>
      </c>
      <c r="AK2570" t="inlineStr">
        <is>
          <t>4,5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</row>
    <row r="2574">
      <c r="A2574" t="n">
        <v>612</v>
      </c>
      <c r="B2574" t="inlineStr">
        <is>
          <t>ecoteca</t>
        </is>
      </c>
      <c r="C2574" t="inlineStr">
        <is>
          <t>laia</t>
        </is>
      </c>
      <c r="D2574" t="inlineStr">
        <is>
          <t>eulalia hernandez pallas</t>
        </is>
      </c>
      <c r="E2574" t="inlineStr">
        <is>
          <t>44000699c</t>
        </is>
      </c>
      <c r="F2574" t="inlineStr">
        <is>
          <t>providencia, 20</t>
        </is>
      </c>
      <c r="G2574" t="n">
        <v>8024</v>
      </c>
      <c r="H2574" t="inlineStr">
        <is>
          <t>barcelona</t>
        </is>
      </c>
      <c r="I2574" t="n">
        <v>1</v>
      </c>
      <c r="J2574" t="n">
        <v>0</v>
      </c>
      <c r="K2574" t="inlineStr">
        <is>
          <t>laiona.hernandez@gmail.com</t>
        </is>
      </c>
      <c r="L2574">
        <f>+34687307036</f>
        <v/>
      </c>
      <c r="M2574" t="n">
        <v>1</v>
      </c>
      <c r="N2574" t="n">
        <v>8</v>
      </c>
      <c r="O2574" t="n">
        <v>4</v>
      </c>
      <c r="P2574" t="n">
        <v>8</v>
      </c>
      <c r="Q2574" t="n">
        <v>0</v>
      </c>
      <c r="R2574" t="n">
        <v>0</v>
      </c>
      <c r="S2574" t="n">
        <v>0</v>
      </c>
      <c r="T2574" t="b">
        <v>0</v>
      </c>
      <c r="U2574" s="1" t="n">
        <v>45171</v>
      </c>
      <c r="V2574" t="inlineStr">
        <is>
          <t>r9b7r964p32fhl07w4r9b7r2adwt23wx</t>
        </is>
      </c>
      <c r="W2574" t="inlineStr">
        <is>
          <t>https://docs.google.com/open?id=1NNsLiHbXPjJS3U6PuK7HPjYGgOCbf05ed78zNQlS8Ss</t>
        </is>
      </c>
      <c r="X2574" t="inlineStr">
        <is>
          <t>26,00</t>
        </is>
      </c>
      <c r="Y2574" t="n">
        <v>52</v>
      </c>
      <c r="Z2574" t="n">
        <v>52</v>
      </c>
      <c r="AA2574" t="n">
        <v>0</v>
      </c>
      <c r="AB2574" t="inlineStr">
        <is>
          <t>130,00</t>
        </is>
      </c>
      <c r="AC2574" t="inlineStr">
        <is>
          <t>27,30</t>
        </is>
      </c>
      <c r="AD2574" t="inlineStr">
        <is>
          <t>6,76</t>
        </is>
      </c>
      <c r="AE2574" t="inlineStr">
        <is>
          <t>164,06</t>
        </is>
      </c>
      <c r="AF2574" t="n">
        <v>4</v>
      </c>
      <c r="AG2574" t="n">
        <v>8</v>
      </c>
      <c r="AH2574" t="inlineStr">
        <is>
          <t>#¿NOMBRE?</t>
        </is>
      </c>
      <c r="AI2574" t="inlineStr">
        <is>
          <t>6,5</t>
        </is>
      </c>
      <c r="AJ2574" t="inlineStr">
        <is>
          <t>giro 30 días // IBAN: ES55 0182 6315 0402 0015 5572</t>
        </is>
      </c>
      <c r="AK2574" t="inlineStr">
        <is>
          <t>4,5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</row>
    <row r="2578">
      <c r="A2578" t="n">
        <v>613</v>
      </c>
      <c r="B2578" t="inlineStr">
        <is>
          <t>Shopclient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inlineStr">
        <is>
          <t>0,00</t>
        </is>
      </c>
      <c r="Y2578" t="n">
        <v>0</v>
      </c>
      <c r="Z2578" t="n">
        <v>0</v>
      </c>
      <c r="AA2578" t="n">
        <v>0</v>
      </c>
      <c r="AB2578" t="inlineStr">
        <is>
          <t>0,00</t>
        </is>
      </c>
      <c r="AC2578" t="inlineStr">
        <is>
          <t>0,00</t>
        </is>
      </c>
      <c r="AD2578" t="inlineStr">
        <is>
          <t>0,00</t>
        </is>
      </c>
      <c r="AE2578" t="inlineStr">
        <is>
          <t>0,00</t>
        </is>
      </c>
      <c r="AF2578" t="n">
        <v>0</v>
      </c>
      <c r="AG2578" t="n">
        <v>0</v>
      </c>
      <c r="AH2578" t="inlineStr">
        <is>
          <t>#¿NOMBRE?</t>
        </is>
      </c>
      <c r="AI2578" t="inlineStr">
        <is>
          <t>6,5</t>
        </is>
      </c>
      <c r="AJ2578" t="n">
        <v>0</v>
      </c>
      <c r="AK2578" t="inlineStr">
        <is>
          <t>4,5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</row>
    <row r="2582">
      <c r="A2582" t="n">
        <v>614</v>
      </c>
      <c r="B2582" t="inlineStr">
        <is>
          <t>Árbore</t>
        </is>
      </c>
      <c r="C2582" t="inlineStr">
        <is>
          <t>Cándido</t>
        </is>
      </c>
      <c r="D2582" t="inlineStr">
        <is>
          <t>Consumo Consciente Árbore, Soc. Coop. Galega</t>
        </is>
      </c>
      <c r="E2582" t="inlineStr">
        <is>
          <t>F36899987</t>
        </is>
      </c>
      <c r="F2582" t="inlineStr">
        <is>
          <t>Rúa López Mora, 30 bajo</t>
        </is>
      </c>
      <c r="G2582" t="n">
        <v>36211</v>
      </c>
      <c r="H2582" t="inlineStr">
        <is>
          <t>Vigo</t>
        </is>
      </c>
      <c r="I2582" t="n">
        <v>1</v>
      </c>
      <c r="J2582" t="inlineStr">
        <is>
          <t>Rúa López Mora, 30 bajo</t>
        </is>
      </c>
      <c r="K2582" t="inlineStr">
        <is>
          <t>pedidos@arbore.org</t>
        </is>
      </c>
      <c r="L2582">
        <f>+34698159562</f>
        <v/>
      </c>
      <c r="M2582" t="n">
        <v>0</v>
      </c>
      <c r="N2582" t="n">
        <v>10</v>
      </c>
      <c r="O2582" t="n">
        <v>0</v>
      </c>
      <c r="P2582" t="n">
        <v>10</v>
      </c>
      <c r="Q2582" t="n">
        <v>0</v>
      </c>
      <c r="R2582" t="inlineStr">
        <is>
          <t>Implantación (20 +1)</t>
        </is>
      </c>
      <c r="S2582" t="inlineStr">
        <is>
          <t>Sector Eco Central -</t>
        </is>
      </c>
      <c r="T2582" t="b">
        <v>1</v>
      </c>
      <c r="U2582" s="1" t="n">
        <v>45262</v>
      </c>
      <c r="V2582" t="inlineStr">
        <is>
          <t>gz56xho1xwwktvagz562gg53bbizuo8v</t>
        </is>
      </c>
      <c r="W2582" t="inlineStr">
        <is>
          <t>https://docs.google.com/open?id=14fPvuPWgR7Q_nt_V4qyMe7Wcf5Sat2RCCmo_Zb044Go</t>
        </is>
      </c>
      <c r="X2582" t="inlineStr">
        <is>
          <t>0,00</t>
        </is>
      </c>
      <c r="Y2582" t="inlineStr">
        <is>
          <t>69,1</t>
        </is>
      </c>
      <c r="Z2582" t="inlineStr">
        <is>
          <t>69,1</t>
        </is>
      </c>
      <c r="AA2582" t="n">
        <v>0</v>
      </c>
      <c r="AB2582" t="inlineStr">
        <is>
          <t>138,20</t>
        </is>
      </c>
      <c r="AC2582" t="inlineStr">
        <is>
          <t>29,02</t>
        </is>
      </c>
      <c r="AD2582" t="inlineStr">
        <is>
          <t>0,00</t>
        </is>
      </c>
      <c r="AE2582" t="inlineStr">
        <is>
          <t>167,22</t>
        </is>
      </c>
      <c r="AF2582" t="n">
        <v>0</v>
      </c>
      <c r="AG2582" t="n">
        <v>10</v>
      </c>
      <c r="AH2582" t="inlineStr">
        <is>
          <t>#¿NOMBRE?</t>
        </is>
      </c>
      <c r="AI2582" t="inlineStr">
        <is>
          <t>6,91</t>
        </is>
      </c>
      <c r="AJ2582" t="inlineStr">
        <is>
          <t>giro 30 días // IBAN: ES49 2100 5911 1102 0013 0244</t>
        </is>
      </c>
      <c r="AK2582" t="inlineStr">
        <is>
          <t>4,5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</row>
    <row r="2586">
      <c r="A2586" t="n">
        <v>615</v>
      </c>
      <c r="B2586" t="inlineStr">
        <is>
          <t>Coopolis Sociedad Cooperativa (Avecinal)</t>
        </is>
      </c>
      <c r="C2586" t="inlineStr">
        <is>
          <t>Ujué Sarraseca Hernandez</t>
        </is>
      </c>
      <c r="D2586" t="inlineStr">
        <is>
          <t>Coopolis Sociedad Cooperativa</t>
        </is>
      </c>
      <c r="E2586" t="inlineStr">
        <is>
          <t>F99531881</t>
        </is>
      </c>
      <c r="F2586" t="inlineStr">
        <is>
          <t>C/ Santiago Lapuente, 5</t>
        </is>
      </c>
      <c r="G2586" t="n">
        <v>50014</v>
      </c>
      <c r="H2586" t="inlineStr">
        <is>
          <t>Zaragoza</t>
        </is>
      </c>
      <c r="I2586" t="n">
        <v>1</v>
      </c>
      <c r="J2586" t="n">
        <v>0</v>
      </c>
      <c r="K2586" t="inlineStr">
        <is>
          <t>facturas@avecinal.org</t>
        </is>
      </c>
      <c r="L2586">
        <f>+34625083045</f>
        <v/>
      </c>
      <c r="M2586" t="n">
        <v>0</v>
      </c>
      <c r="N2586" t="n">
        <v>20</v>
      </c>
      <c r="O2586" t="n">
        <v>10</v>
      </c>
      <c r="P2586" t="n">
        <v>20</v>
      </c>
      <c r="Q2586" t="n">
        <v>0</v>
      </c>
      <c r="R2586" t="n">
        <v>0</v>
      </c>
      <c r="S2586" t="n">
        <v>0</v>
      </c>
      <c r="T2586" t="b">
        <v>0</v>
      </c>
      <c r="U2586" t="inlineStr">
        <is>
          <t>13/02/2023</t>
        </is>
      </c>
      <c r="V2586" t="inlineStr">
        <is>
          <t>of1g8q6spxbfbgnof1g8k3ktn7ryjvvg</t>
        </is>
      </c>
      <c r="W2586" t="inlineStr">
        <is>
          <t>https://docs.google.com/open?id=1wWv643YvQ6mLcvGRTgslRUDktug9KAjCGnapAX5C0Pc</t>
        </is>
      </c>
      <c r="X2586" t="inlineStr">
        <is>
          <t>65,00</t>
        </is>
      </c>
      <c r="Y2586" t="n">
        <v>130</v>
      </c>
      <c r="Z2586" t="n">
        <v>130</v>
      </c>
      <c r="AA2586" t="n">
        <v>0</v>
      </c>
      <c r="AB2586" t="inlineStr">
        <is>
          <t>325,00</t>
        </is>
      </c>
      <c r="AC2586" t="inlineStr">
        <is>
          <t>68,25</t>
        </is>
      </c>
      <c r="AD2586" t="inlineStr">
        <is>
          <t>0,00</t>
        </is>
      </c>
      <c r="AE2586" t="inlineStr">
        <is>
          <t>393,25</t>
        </is>
      </c>
      <c r="AF2586" t="n">
        <v>10</v>
      </c>
      <c r="AG2586" t="n">
        <v>20</v>
      </c>
      <c r="AH2586" t="inlineStr">
        <is>
          <t>#¿NOMBRE?</t>
        </is>
      </c>
      <c r="AI2586" t="inlineStr">
        <is>
          <t>6,5</t>
        </is>
      </c>
      <c r="AJ2586" t="inlineStr">
        <is>
          <t>giro 30 días // IBAN:</t>
        </is>
      </c>
      <c r="AK2586" t="inlineStr">
        <is>
          <t>4,5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</row>
    <row r="2590">
      <c r="A2590" t="n">
        <v>616</v>
      </c>
      <c r="B2590" t="inlineStr">
        <is>
          <t>Bioecoequilibrio</t>
        </is>
      </c>
      <c r="C2590" t="inlineStr">
        <is>
          <t>Beatriz Fernandez de la Iglesia</t>
        </is>
      </c>
      <c r="D2590" t="inlineStr">
        <is>
          <t>Bioecoequilibrio</t>
        </is>
      </c>
      <c r="E2590" t="inlineStr">
        <is>
          <t>03928417V</t>
        </is>
      </c>
      <c r="F2590" t="inlineStr">
        <is>
          <t>calle rio algodor numero 1 piso 3 izq</t>
        </is>
      </c>
      <c r="G2590" t="n">
        <v>45007</v>
      </c>
      <c r="H2590" t="inlineStr">
        <is>
          <t>Toledo</t>
        </is>
      </c>
      <c r="I2590" t="n">
        <v>1</v>
      </c>
      <c r="J2590" t="n">
        <v>0</v>
      </c>
      <c r="K2590" t="inlineStr">
        <is>
          <t>info@bioecoequilibrio.com</t>
        </is>
      </c>
      <c r="L2590">
        <f>+34619031273</f>
        <v/>
      </c>
      <c r="M2590" t="n">
        <v>1</v>
      </c>
      <c r="N2590" t="n">
        <v>5</v>
      </c>
      <c r="O2590" t="n">
        <v>0</v>
      </c>
      <c r="P2590" t="n">
        <v>7</v>
      </c>
      <c r="Q2590" t="n">
        <v>8</v>
      </c>
      <c r="R2590" t="n">
        <v>0</v>
      </c>
      <c r="S2590" t="n">
        <v>0</v>
      </c>
      <c r="T2590" t="b">
        <v>0</v>
      </c>
      <c r="U2590" t="inlineStr">
        <is>
          <t>13/02/2023</t>
        </is>
      </c>
      <c r="V2590" t="inlineStr">
        <is>
          <t>v4o4ojxq2wzyk3hzdpkiv4o4olz2xpjj</t>
        </is>
      </c>
      <c r="W2590" t="inlineStr">
        <is>
          <t>https://docs.google.com/open?id=1VhnKWHlAZ-Te5x0RCVLtX17qSxeqynMaEHSwAv7mSP4</t>
        </is>
      </c>
      <c r="X2590" t="inlineStr">
        <is>
          <t>0,00</t>
        </is>
      </c>
      <c r="Y2590" t="inlineStr">
        <is>
          <t>32,5</t>
        </is>
      </c>
      <c r="Z2590" t="inlineStr">
        <is>
          <t>45,5</t>
        </is>
      </c>
      <c r="AA2590" t="n">
        <v>36</v>
      </c>
      <c r="AB2590" t="inlineStr">
        <is>
          <t>114,00</t>
        </is>
      </c>
      <c r="AC2590" t="inlineStr">
        <is>
          <t>23,94</t>
        </is>
      </c>
      <c r="AD2590" t="inlineStr">
        <is>
          <t>5,93</t>
        </is>
      </c>
      <c r="AE2590" t="inlineStr">
        <is>
          <t>143,87</t>
        </is>
      </c>
      <c r="AF2590" t="n">
        <v>0</v>
      </c>
      <c r="AG2590" t="n">
        <v>5</v>
      </c>
      <c r="AH2590" t="inlineStr">
        <is>
          <t>#¿NOMBRE?</t>
        </is>
      </c>
      <c r="AI2590" t="inlineStr">
        <is>
          <t>6,5</t>
        </is>
      </c>
      <c r="AJ2590" t="inlineStr">
        <is>
          <t>Transfer</t>
        </is>
      </c>
      <c r="AK2590" t="inlineStr">
        <is>
          <t>4,5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</row>
    <row r="2594">
      <c r="A2594" t="n">
        <v>617</v>
      </c>
      <c r="B2594" t="inlineStr">
        <is>
          <t>Jabonify</t>
        </is>
      </c>
      <c r="C2594" t="inlineStr">
        <is>
          <t>Sara</t>
        </is>
      </c>
      <c r="D2594" t="inlineStr">
        <is>
          <t>José Robles González</t>
        </is>
      </c>
      <c r="E2594" t="inlineStr">
        <is>
          <t>28850621L</t>
        </is>
      </c>
      <c r="F2594" t="inlineStr">
        <is>
          <t>Calle más duran, 27 tercero</t>
        </is>
      </c>
      <c r="G2594" t="n">
        <v>8016</v>
      </c>
      <c r="H2594" t="inlineStr">
        <is>
          <t>Barcelona</t>
        </is>
      </c>
      <c r="I2594" t="n">
        <v>0</v>
      </c>
      <c r="J2594" t="inlineStr">
        <is>
          <t>Calle Castillejos, 158 tienda b-631/632.  08013 barcelona</t>
        </is>
      </c>
      <c r="K2594" t="inlineStr">
        <is>
          <t>splanas@jabonify.com</t>
        </is>
      </c>
      <c r="L2594">
        <f>+34659148122</f>
        <v/>
      </c>
      <c r="M2594" t="n">
        <v>1</v>
      </c>
      <c r="N2594" t="n">
        <v>10</v>
      </c>
      <c r="O2594" t="n">
        <v>10</v>
      </c>
      <c r="P2594" t="n">
        <v>10</v>
      </c>
      <c r="Q2594" t="n">
        <v>0</v>
      </c>
      <c r="R2594" t="n">
        <v>0</v>
      </c>
      <c r="S2594" t="n">
        <v>0</v>
      </c>
      <c r="T2594" t="b">
        <v>0</v>
      </c>
      <c r="U2594" t="inlineStr">
        <is>
          <t>13/02/2023</t>
        </is>
      </c>
      <c r="V2594" t="inlineStr">
        <is>
          <t>mlrj349gbm4mi9lijbxmlrbgxt578yfx</t>
        </is>
      </c>
      <c r="W2594" t="inlineStr">
        <is>
          <t>https://docs.google.com/open?id=1uEhz-Pw8TjMSwZcKP99kdL6XSy2MDFxWeTZTWYsvNX8</t>
        </is>
      </c>
      <c r="X2594" t="inlineStr">
        <is>
          <t>65,00</t>
        </is>
      </c>
      <c r="Y2594" t="n">
        <v>65</v>
      </c>
      <c r="Z2594" t="n">
        <v>65</v>
      </c>
      <c r="AA2594" t="n">
        <v>0</v>
      </c>
      <c r="AB2594" t="inlineStr">
        <is>
          <t>195,00</t>
        </is>
      </c>
      <c r="AC2594" t="inlineStr">
        <is>
          <t>40,95</t>
        </is>
      </c>
      <c r="AD2594" t="inlineStr">
        <is>
          <t>10,14</t>
        </is>
      </c>
      <c r="AE2594" t="inlineStr">
        <is>
          <t>246,09</t>
        </is>
      </c>
      <c r="AF2594" t="n">
        <v>10</v>
      </c>
      <c r="AG2594" t="n">
        <v>10</v>
      </c>
      <c r="AH2594" t="inlineStr">
        <is>
          <t>#¿NOMBRE?</t>
        </is>
      </c>
      <c r="AI2594" t="inlineStr">
        <is>
          <t>6,5</t>
        </is>
      </c>
      <c r="AJ2594" t="inlineStr">
        <is>
          <t>Transfer</t>
        </is>
      </c>
      <c r="AK2594" t="inlineStr">
        <is>
          <t>4,5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</row>
    <row r="2598">
      <c r="A2598" t="n">
        <v>618</v>
      </c>
      <c r="B2598" t="inlineStr">
        <is>
          <t>Biopompas Cádiz</t>
        </is>
      </c>
      <c r="C2598" t="inlineStr">
        <is>
          <t>Elena Rubio Quijano</t>
        </is>
      </c>
      <c r="D2598" t="inlineStr">
        <is>
          <t>Biopompas</t>
        </is>
      </c>
      <c r="E2598" t="inlineStr">
        <is>
          <t>44031777w</t>
        </is>
      </c>
      <c r="F2598" t="inlineStr">
        <is>
          <t>Plaza Jerez de la Frontera n.3</t>
        </is>
      </c>
      <c r="G2598" t="n">
        <v>11011</v>
      </c>
      <c r="H2598" t="inlineStr">
        <is>
          <t>Cádiz</t>
        </is>
      </c>
      <c r="I2598" t="n">
        <v>1</v>
      </c>
      <c r="J2598" t="n">
        <v>0</v>
      </c>
      <c r="K2598" t="inlineStr">
        <is>
          <t>biopompas.cadiz@gmail.com</t>
        </is>
      </c>
      <c r="L2598">
        <f>+34610627214</f>
        <v/>
      </c>
      <c r="M2598" t="n">
        <v>1</v>
      </c>
      <c r="N2598" t="n">
        <v>8</v>
      </c>
      <c r="O2598" t="n">
        <v>3</v>
      </c>
      <c r="P2598" t="n">
        <v>9</v>
      </c>
      <c r="Q2598" t="n">
        <v>1</v>
      </c>
      <c r="R2598" t="n">
        <v>0</v>
      </c>
      <c r="S2598" t="n">
        <v>0</v>
      </c>
      <c r="T2598" t="b">
        <v>0</v>
      </c>
      <c r="U2598" t="inlineStr">
        <is>
          <t>13/02/2023</t>
        </is>
      </c>
      <c r="V2598" t="inlineStr">
        <is>
          <t>pn14juam5epn140twr59721y1hfoi0yq</t>
        </is>
      </c>
      <c r="W2598" t="inlineStr">
        <is>
          <t>https://docs.google.com/open?id=19J4IXTwnePmj1JjkVOZPcsGpOKdPZ3ALn0MRHVTWUtA</t>
        </is>
      </c>
      <c r="X2598" t="inlineStr">
        <is>
          <t>19,50</t>
        </is>
      </c>
      <c r="Y2598" t="n">
        <v>52</v>
      </c>
      <c r="Z2598" t="inlineStr">
        <is>
          <t>58,5</t>
        </is>
      </c>
      <c r="AA2598" t="inlineStr">
        <is>
          <t>4,5</t>
        </is>
      </c>
      <c r="AB2598" t="inlineStr">
        <is>
          <t>134,50</t>
        </is>
      </c>
      <c r="AC2598" t="inlineStr">
        <is>
          <t>28,25</t>
        </is>
      </c>
      <c r="AD2598" t="inlineStr">
        <is>
          <t>6,99</t>
        </is>
      </c>
      <c r="AE2598" t="inlineStr">
        <is>
          <t>169,74</t>
        </is>
      </c>
      <c r="AF2598" t="n">
        <v>3</v>
      </c>
      <c r="AG2598" t="n">
        <v>8</v>
      </c>
      <c r="AH2598" t="inlineStr">
        <is>
          <t>#¿NOMBRE?</t>
        </is>
      </c>
      <c r="AI2598" t="inlineStr">
        <is>
          <t>6,5</t>
        </is>
      </c>
      <c r="AJ2598" t="inlineStr">
        <is>
          <t>Transfer</t>
        </is>
      </c>
      <c r="AK2598" t="inlineStr">
        <is>
          <t>4,5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</row>
    <row r="2602">
      <c r="A2602" t="n">
        <v>619</v>
      </c>
      <c r="B2602" t="inlineStr">
        <is>
          <t>EKIA BIODENDA S.l</t>
        </is>
      </c>
      <c r="C2602" t="inlineStr">
        <is>
          <t>Panpi</t>
        </is>
      </c>
      <c r="D2602" t="inlineStr">
        <is>
          <t>EKIA BIODENDA s.l</t>
        </is>
      </c>
      <c r="E2602" t="inlineStr">
        <is>
          <t>b71267892</t>
        </is>
      </c>
      <c r="F2602" t="inlineStr">
        <is>
          <t>kaleberri n 2</t>
        </is>
      </c>
      <c r="G2602" t="n">
        <v>31013</v>
      </c>
      <c r="H2602" t="inlineStr">
        <is>
          <t>berriozar</t>
        </is>
      </c>
      <c r="I2602" t="n">
        <v>1</v>
      </c>
      <c r="J2602" t="n">
        <v>0</v>
      </c>
      <c r="K2602" t="inlineStr">
        <is>
          <t>ekiabiodenda@gmail.com</t>
        </is>
      </c>
      <c r="L2602">
        <f>+34658397137</f>
        <v/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b">
        <v>0</v>
      </c>
      <c r="U2602" t="inlineStr">
        <is>
          <t>13/02/2023</t>
        </is>
      </c>
      <c r="V2602" t="inlineStr">
        <is>
          <t>9ozd7fu5q4bhk0apbj9ozd7fudcan0tv</t>
        </is>
      </c>
      <c r="W2602" t="inlineStr">
        <is>
          <t>https://docs.google.com/open?id=1LYnWEa5-UlaF2p5xOY69cQu-2vBFYdmk4wlsqWeYroQ</t>
        </is>
      </c>
      <c r="X2602" t="inlineStr">
        <is>
          <t>0,00</t>
        </is>
      </c>
      <c r="Y2602" t="n">
        <v>130</v>
      </c>
      <c r="Z2602" t="n">
        <v>0</v>
      </c>
      <c r="AA2602" t="n">
        <v>0</v>
      </c>
      <c r="AB2602" t="inlineStr">
        <is>
          <t>130,00</t>
        </is>
      </c>
      <c r="AC2602" t="inlineStr">
        <is>
          <t>27,30</t>
        </is>
      </c>
      <c r="AD2602" t="inlineStr">
        <is>
          <t>0,00</t>
        </is>
      </c>
      <c r="AE2602" t="inlineStr">
        <is>
          <t>157,30</t>
        </is>
      </c>
      <c r="AF2602" t="n">
        <v>0</v>
      </c>
      <c r="AG2602" t="n">
        <v>20</v>
      </c>
      <c r="AH2602" t="inlineStr">
        <is>
          <t>#¿NOMBRE?</t>
        </is>
      </c>
      <c r="AI2602" t="inlineStr">
        <is>
          <t>6,5</t>
        </is>
      </c>
      <c r="AJ2602" t="inlineStr">
        <is>
          <t>Transfer</t>
        </is>
      </c>
      <c r="AK2602" t="inlineStr">
        <is>
          <t>4,5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</row>
    <row r="2606">
      <c r="A2606" t="n">
        <v>620</v>
      </c>
      <c r="B2606" t="inlineStr">
        <is>
          <t>PARAFARMACIA MAMALOLA</t>
        </is>
      </c>
      <c r="C2606" t="inlineStr">
        <is>
          <t>JESUS M CASTELLO</t>
        </is>
      </c>
      <c r="D2606" t="inlineStr">
        <is>
          <t>PARAFARMACIA MAMALOLA</t>
        </is>
      </c>
      <c r="E2606" t="inlineStr">
        <is>
          <t>B84627587</t>
        </is>
      </c>
      <c r="F2606" t="inlineStr">
        <is>
          <t>PLAZA DEL POSTIGUILLO, 4 LOCAL</t>
        </is>
      </c>
      <c r="G2606" t="n">
        <v>28410</v>
      </c>
      <c r="H2606" t="inlineStr">
        <is>
          <t>MANZANARES EL REAL</t>
        </is>
      </c>
      <c r="I2606" t="n">
        <v>1</v>
      </c>
      <c r="J2606" t="n">
        <v>0</v>
      </c>
      <c r="K2606" t="inlineStr">
        <is>
          <t>parafarmaciamamalola@gmail.com</t>
        </is>
      </c>
      <c r="L2606">
        <f>+34609242710</f>
        <v/>
      </c>
      <c r="M2606" t="n">
        <v>0</v>
      </c>
      <c r="N2606" t="n">
        <v>5</v>
      </c>
      <c r="O2606" t="n">
        <v>0</v>
      </c>
      <c r="P2606" t="n">
        <v>5</v>
      </c>
      <c r="Q2606" t="n">
        <v>0</v>
      </c>
      <c r="R2606" t="n">
        <v>0</v>
      </c>
      <c r="S2606" t="n">
        <v>0</v>
      </c>
      <c r="T2606" t="b">
        <v>0</v>
      </c>
      <c r="U2606" t="inlineStr">
        <is>
          <t>13/02/2023</t>
        </is>
      </c>
      <c r="V2606" t="inlineStr">
        <is>
          <t>25vv3mjn6fooq7fyu4ne625vv3mjb7jm</t>
        </is>
      </c>
      <c r="W2606" t="inlineStr">
        <is>
          <t>https://docs.google.com/open?id=1G6vvpKayZ_yiDbOQQLm2NwoFFv2IL4A3gfPQIsabvIw</t>
        </is>
      </c>
      <c r="X2606" t="inlineStr">
        <is>
          <t>0,00</t>
        </is>
      </c>
      <c r="Y2606" t="inlineStr">
        <is>
          <t>32,5</t>
        </is>
      </c>
      <c r="Z2606" t="inlineStr">
        <is>
          <t>32,5</t>
        </is>
      </c>
      <c r="AA2606" t="n">
        <v>0</v>
      </c>
      <c r="AB2606" t="inlineStr">
        <is>
          <t>65,00</t>
        </is>
      </c>
      <c r="AC2606" t="inlineStr">
        <is>
          <t>13,65</t>
        </is>
      </c>
      <c r="AD2606" t="inlineStr">
        <is>
          <t>0,00</t>
        </is>
      </c>
      <c r="AE2606" t="inlineStr">
        <is>
          <t>78,65</t>
        </is>
      </c>
      <c r="AF2606" t="n">
        <v>0</v>
      </c>
      <c r="AG2606" t="n">
        <v>5</v>
      </c>
      <c r="AH2606" t="inlineStr">
        <is>
          <t>#¿NOMBRE?</t>
        </is>
      </c>
      <c r="AI2606" t="inlineStr">
        <is>
          <t>6,5</t>
        </is>
      </c>
      <c r="AJ2606" t="inlineStr">
        <is>
          <t>Transfer</t>
        </is>
      </c>
      <c r="AK2606" t="inlineStr">
        <is>
          <t>4,5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</row>
    <row r="2610">
      <c r="A2610" t="n">
        <v>621</v>
      </c>
      <c r="B2610" t="inlineStr">
        <is>
          <t>Antaño Droguería Ecosostenible</t>
        </is>
      </c>
      <c r="C2610" t="inlineStr">
        <is>
          <t>Güendolin</t>
        </is>
      </c>
      <c r="D2610" t="inlineStr">
        <is>
          <t>Güendolin Barragan López</t>
        </is>
      </c>
      <c r="E2610" t="inlineStr">
        <is>
          <t>33487394S</t>
        </is>
      </c>
      <c r="F2610" t="inlineStr">
        <is>
          <t>c/ Lepanto 7</t>
        </is>
      </c>
      <c r="G2610" t="n">
        <v>3201</v>
      </c>
      <c r="H2610" t="inlineStr">
        <is>
          <t>Elche (Alicante)</t>
        </is>
      </c>
      <c r="I2610" t="n">
        <v>0</v>
      </c>
      <c r="J2610" t="inlineStr">
        <is>
          <t>C/Justo Linde 22. 03208 Elche. Alicante</t>
        </is>
      </c>
      <c r="K2610" t="inlineStr">
        <is>
          <t>info@antaeco.com</t>
        </is>
      </c>
      <c r="L2610">
        <f>+34606615102</f>
        <v/>
      </c>
      <c r="M2610" t="n">
        <v>1</v>
      </c>
      <c r="N2610" t="n">
        <v>7</v>
      </c>
      <c r="O2610" t="n">
        <v>7</v>
      </c>
      <c r="P2610" t="n">
        <v>7</v>
      </c>
      <c r="Q2610" t="n">
        <v>0</v>
      </c>
      <c r="R2610" t="n">
        <v>0</v>
      </c>
      <c r="S2610" t="inlineStr">
        <is>
          <t>SectorEco</t>
        </is>
      </c>
      <c r="T2610" t="b">
        <v>1</v>
      </c>
      <c r="U2610" t="inlineStr">
        <is>
          <t>13/02/2023</t>
        </is>
      </c>
      <c r="V2610" t="inlineStr">
        <is>
          <t>fumaxi0varm48irvy4h4nfuma1fau2bt</t>
        </is>
      </c>
      <c r="W2610" t="inlineStr">
        <is>
          <t>https://docs.google.com/open?id=1Zt-WO221RqKq6_1-JD12UZA6b9U9UCDjYCNcE50IUCw</t>
        </is>
      </c>
      <c r="X2610" t="inlineStr">
        <is>
          <t>48,37</t>
        </is>
      </c>
      <c r="Y2610" t="inlineStr">
        <is>
          <t>48,37</t>
        </is>
      </c>
      <c r="Z2610" t="inlineStr">
        <is>
          <t>48,37</t>
        </is>
      </c>
      <c r="AA2610" t="n">
        <v>0</v>
      </c>
      <c r="AB2610" t="inlineStr">
        <is>
          <t>145,11</t>
        </is>
      </c>
      <c r="AC2610" t="inlineStr">
        <is>
          <t>30,47</t>
        </is>
      </c>
      <c r="AD2610" t="inlineStr">
        <is>
          <t>7,55</t>
        </is>
      </c>
      <c r="AE2610" t="inlineStr">
        <is>
          <t>183,13</t>
        </is>
      </c>
      <c r="AF2610" t="n">
        <v>7</v>
      </c>
      <c r="AG2610" t="n">
        <v>7</v>
      </c>
      <c r="AH2610" t="inlineStr">
        <is>
          <t>#¿NOMBRE?</t>
        </is>
      </c>
      <c r="AI2610" t="inlineStr">
        <is>
          <t>6,91</t>
        </is>
      </c>
      <c r="AJ2610" t="inlineStr">
        <is>
          <t>Transfer</t>
        </is>
      </c>
      <c r="AK2610" t="inlineStr">
        <is>
          <t>4,5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t="n">
        <v>622</v>
      </c>
      <c r="B2614" t="inlineStr">
        <is>
          <t>ECO SA TEULERA SL</t>
        </is>
      </c>
      <c r="C2614" t="inlineStr">
        <is>
          <t>MARIA</t>
        </is>
      </c>
      <c r="D2614" t="inlineStr">
        <is>
          <t>ECO SA TEULERA SL</t>
        </is>
      </c>
      <c r="E2614" t="inlineStr">
        <is>
          <t>B57376576</t>
        </is>
      </c>
      <c r="F2614" t="inlineStr">
        <is>
          <t>C/ORTEGA I GASSET, 13</t>
        </is>
      </c>
      <c r="G2614" t="n">
        <v>7500</v>
      </c>
      <c r="H2614" t="inlineStr">
        <is>
          <t>MANACOR</t>
        </is>
      </c>
      <c r="I2614" t="n">
        <v>1</v>
      </c>
      <c r="J2614" t="n">
        <v>0</v>
      </c>
      <c r="K2614" t="inlineStr">
        <is>
          <t>compres@ecosateulera.com</t>
        </is>
      </c>
      <c r="L2614">
        <f>+34678545173</f>
        <v/>
      </c>
      <c r="M2614" t="n">
        <v>0</v>
      </c>
      <c r="N2614" t="n">
        <v>24</v>
      </c>
      <c r="O2614" t="n">
        <v>24</v>
      </c>
      <c r="P2614" t="n">
        <v>12</v>
      </c>
      <c r="Q2614" t="n">
        <v>12</v>
      </c>
      <c r="R2614" t="n">
        <v>0</v>
      </c>
      <c r="S2614" t="n">
        <v>0</v>
      </c>
      <c r="T2614" t="b">
        <v>0</v>
      </c>
      <c r="U2614" t="inlineStr">
        <is>
          <t>14/02/2023</t>
        </is>
      </c>
      <c r="V2614" t="inlineStr">
        <is>
          <t>2vqzbkivl3btupgwncrtlq12vqzbmhk0</t>
        </is>
      </c>
      <c r="W2614" t="inlineStr">
        <is>
          <t>https://docs.google.com/open?id=1b7hfUy6YHpAaG4HGzIRx_VUrQ7HhtHwCiq7wi6dbxAQ</t>
        </is>
      </c>
      <c r="X2614" t="inlineStr">
        <is>
          <t>156,00</t>
        </is>
      </c>
      <c r="Y2614" t="n">
        <v>156</v>
      </c>
      <c r="Z2614" t="n">
        <v>78</v>
      </c>
      <c r="AA2614" t="n">
        <v>54</v>
      </c>
      <c r="AB2614" t="inlineStr">
        <is>
          <t>444,00</t>
        </is>
      </c>
      <c r="AC2614" t="inlineStr">
        <is>
          <t>93,24</t>
        </is>
      </c>
      <c r="AD2614" t="inlineStr">
        <is>
          <t>0,00</t>
        </is>
      </c>
      <c r="AE2614" t="inlineStr">
        <is>
          <t>537,24</t>
        </is>
      </c>
      <c r="AF2614" t="n">
        <v>24</v>
      </c>
      <c r="AG2614" t="n">
        <v>24</v>
      </c>
      <c r="AH2614" t="inlineStr">
        <is>
          <t>#¿NOMBRE?</t>
        </is>
      </c>
      <c r="AI2614" t="inlineStr">
        <is>
          <t>6,5</t>
        </is>
      </c>
      <c r="AJ2614" t="inlineStr">
        <is>
          <t>Transfer</t>
        </is>
      </c>
      <c r="AK2614" t="inlineStr">
        <is>
          <t>4,5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t="n">
        <v>623</v>
      </c>
      <c r="B2618" t="inlineStr">
        <is>
          <t>LA BORRAJA</t>
        </is>
      </c>
      <c r="C2618" t="inlineStr">
        <is>
          <t>MARÍA JOSÉ</t>
        </is>
      </c>
      <c r="D2618" t="inlineStr">
        <is>
          <t>LA BORRAJA</t>
        </is>
      </c>
      <c r="E2618" t="inlineStr">
        <is>
          <t>G83018820</t>
        </is>
      </c>
      <c r="F2618" t="inlineStr">
        <is>
          <t>Calle Velázquez, 28</t>
        </is>
      </c>
      <c r="G2618" t="n">
        <v>28420</v>
      </c>
      <c r="H2618" t="inlineStr">
        <is>
          <t>La Navata-Galapagar Madrid</t>
        </is>
      </c>
      <c r="I2618" t="n">
        <v>1</v>
      </c>
      <c r="J2618" t="n">
        <v>0</v>
      </c>
      <c r="K2618" t="inlineStr">
        <is>
          <t>elcorazondelavoz@gmail.com</t>
        </is>
      </c>
      <c r="L2618">
        <f>+34667662168</f>
        <v/>
      </c>
      <c r="M2618" t="n">
        <v>0</v>
      </c>
      <c r="N2618" t="n">
        <v>4</v>
      </c>
      <c r="O2618" t="n">
        <v>5</v>
      </c>
      <c r="P2618" t="n">
        <v>3</v>
      </c>
      <c r="Q2618" t="n">
        <v>3</v>
      </c>
      <c r="R2618" t="n">
        <v>0</v>
      </c>
      <c r="S2618" t="n">
        <v>0</v>
      </c>
      <c r="T2618" t="b">
        <v>0</v>
      </c>
      <c r="U2618" t="inlineStr">
        <is>
          <t>14/02/2023</t>
        </is>
      </c>
      <c r="V2618" t="inlineStr">
        <is>
          <t>2si34ks5bzpnglf62si40v4gvejeqzvi</t>
        </is>
      </c>
      <c r="W2618" t="inlineStr">
        <is>
          <t>https://docs.google.com/open?id=1vVwxWEQ_g7uYLphlAmRzw4yH0ipLqVJBAScgJ_pfUwc</t>
        </is>
      </c>
      <c r="X2618" t="inlineStr">
        <is>
          <t>35,10</t>
        </is>
      </c>
      <c r="Y2618" t="inlineStr">
        <is>
          <t>28,08</t>
        </is>
      </c>
      <c r="Z2618" t="inlineStr">
        <is>
          <t>21,06</t>
        </is>
      </c>
      <c r="AA2618" t="inlineStr">
        <is>
          <t>13,5</t>
        </is>
      </c>
      <c r="AB2618" t="inlineStr">
        <is>
          <t>97,74</t>
        </is>
      </c>
      <c r="AC2618" t="inlineStr">
        <is>
          <t>20,53</t>
        </is>
      </c>
      <c r="AD2618" t="inlineStr">
        <is>
          <t>0,00</t>
        </is>
      </c>
      <c r="AE2618" t="inlineStr">
        <is>
          <t>118,27</t>
        </is>
      </c>
      <c r="AF2618" t="n">
        <v>5</v>
      </c>
      <c r="AG2618" t="n">
        <v>4</v>
      </c>
      <c r="AH2618" t="inlineStr">
        <is>
          <t>#¿NOMBRE?</t>
        </is>
      </c>
      <c r="AI2618" t="inlineStr">
        <is>
          <t>7,02</t>
        </is>
      </c>
      <c r="AJ2618" t="inlineStr">
        <is>
          <t>Transfer</t>
        </is>
      </c>
      <c r="AK2618" t="inlineStr">
        <is>
          <t>4,5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t="n">
        <v>624</v>
      </c>
      <c r="B2622" t="inlineStr">
        <is>
          <t>Mind The Trash Consulting Lda</t>
        </is>
      </c>
      <c r="C2622" t="inlineStr">
        <is>
          <t>Geral</t>
        </is>
      </c>
      <c r="D2622" t="inlineStr">
        <is>
          <t>Mind The Trash Consulting Lda</t>
        </is>
      </c>
      <c r="E2622" t="n">
        <v>514487178</v>
      </c>
      <c r="F2622" t="inlineStr">
        <is>
          <t>Rua de São Paulo nº254 1ºandar</t>
        </is>
      </c>
      <c r="G2622" t="inlineStr">
        <is>
          <t>1200-430</t>
        </is>
      </c>
      <c r="H2622" t="inlineStr">
        <is>
          <t>Lisboa</t>
        </is>
      </c>
      <c r="I2622" t="n">
        <v>1</v>
      </c>
      <c r="J2622" t="n">
        <v>0</v>
      </c>
      <c r="K2622" t="inlineStr">
        <is>
          <t>geral@mindthetrash.pt</t>
        </is>
      </c>
      <c r="L2622" t="n">
        <v>351919326196</v>
      </c>
      <c r="M2622" t="n">
        <v>0</v>
      </c>
      <c r="N2622" t="n">
        <v>55</v>
      </c>
      <c r="O2622" t="n">
        <v>10</v>
      </c>
      <c r="P2622" t="n">
        <v>85</v>
      </c>
      <c r="Q2622" t="n">
        <v>0</v>
      </c>
      <c r="R2622" t="n">
        <v>0</v>
      </c>
      <c r="S2622" t="n">
        <v>0</v>
      </c>
      <c r="T2622" t="n">
        <v>0</v>
      </c>
      <c r="U2622" t="inlineStr">
        <is>
          <t>15/02/2023</t>
        </is>
      </c>
      <c r="V2622" t="n">
        <v>0</v>
      </c>
      <c r="W2622" t="inlineStr">
        <is>
          <t>https://docs.google.com/document/d/1dYeUzAtvnRl5nJJvx-06y_hfOFPWInAN9FaM4lm-7mo/edit#heading=h.gjdgxs</t>
        </is>
      </c>
      <c r="X2622" t="inlineStr">
        <is>
          <t>51,30</t>
        </is>
      </c>
      <c r="Y2622" t="inlineStr">
        <is>
          <t>282,15</t>
        </is>
      </c>
      <c r="Z2622" t="inlineStr">
        <is>
          <t>436,05</t>
        </is>
      </c>
      <c r="AA2622" t="n">
        <v>0</v>
      </c>
      <c r="AB2622" t="inlineStr">
        <is>
          <t>769,50</t>
        </is>
      </c>
      <c r="AC2622" t="inlineStr">
        <is>
          <t>161,60</t>
        </is>
      </c>
      <c r="AD2622" t="inlineStr">
        <is>
          <t>0,00</t>
        </is>
      </c>
      <c r="AE2622" t="inlineStr">
        <is>
          <t>931,10</t>
        </is>
      </c>
      <c r="AF2622" t="n">
        <v>10</v>
      </c>
      <c r="AG2622" t="n">
        <v>55</v>
      </c>
      <c r="AH2622" t="inlineStr">
        <is>
          <t>#¿NOMBRE?</t>
        </is>
      </c>
      <c r="AI2622" t="inlineStr">
        <is>
          <t>5,13</t>
        </is>
      </c>
      <c r="AJ2622" t="inlineStr">
        <is>
          <t>Transfer</t>
        </is>
      </c>
      <c r="AK2622" t="inlineStr">
        <is>
          <t>4,5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</row>
    <row r="2626">
      <c r="A2626" t="n">
        <v>625</v>
      </c>
      <c r="B2626" t="inlineStr">
        <is>
          <t>Tienda Esotérica Dr José Gregorio Hernández</t>
        </is>
      </c>
      <c r="C2626" t="inlineStr">
        <is>
          <t>Alexandrina María Días Bento</t>
        </is>
      </c>
      <c r="D2626" t="inlineStr">
        <is>
          <t>Alexandrina María Días Bento</t>
        </is>
      </c>
      <c r="E2626" t="inlineStr">
        <is>
          <t>Y0466612W</t>
        </is>
      </c>
      <c r="F2626" t="inlineStr">
        <is>
          <t>Calle Puerto Pajares número 4 bajo dcha</t>
        </is>
      </c>
      <c r="G2626" t="n">
        <v>33420</v>
      </c>
      <c r="H2626" t="inlineStr">
        <is>
          <t>Lugones-Siero</t>
        </is>
      </c>
      <c r="I2626" t="n">
        <v>1</v>
      </c>
      <c r="J2626" t="n">
        <v>0</v>
      </c>
      <c r="K2626" t="inlineStr">
        <is>
          <t>dinabento1@gmail.com</t>
        </is>
      </c>
      <c r="L2626">
        <f>+34657273802</f>
        <v/>
      </c>
      <c r="M2626" t="n">
        <v>0</v>
      </c>
      <c r="N2626" t="n">
        <v>24</v>
      </c>
      <c r="O2626" t="n">
        <v>24</v>
      </c>
      <c r="P2626" t="n">
        <v>0</v>
      </c>
      <c r="Q2626" t="n">
        <v>0</v>
      </c>
      <c r="R2626" t="inlineStr">
        <is>
          <t>LA3NA3= 6 tarj.</t>
        </is>
      </c>
      <c r="S2626" t="n">
        <v>0</v>
      </c>
      <c r="T2626" t="b">
        <v>0</v>
      </c>
      <c r="U2626" t="inlineStr">
        <is>
          <t>15/02/2023</t>
        </is>
      </c>
      <c r="V2626" t="inlineStr">
        <is>
          <t>u7bw9cfzeor4lhkim1u7bw9cf3duq9f2</t>
        </is>
      </c>
      <c r="W2626" t="inlineStr">
        <is>
          <t>https://docs.google.com/open?id=1ONjUX7zgU3tw0uNE85J2kjykMCOh-g-J7THtSZE_c-0</t>
        </is>
      </c>
      <c r="X2626" t="inlineStr">
        <is>
          <t>156,00</t>
        </is>
      </c>
      <c r="Y2626" t="n">
        <v>156</v>
      </c>
      <c r="Z2626" t="n">
        <v>0</v>
      </c>
      <c r="AA2626" t="n">
        <v>0</v>
      </c>
      <c r="AB2626" t="inlineStr">
        <is>
          <t>312,00</t>
        </is>
      </c>
      <c r="AC2626" t="inlineStr">
        <is>
          <t>65,52</t>
        </is>
      </c>
      <c r="AD2626" t="inlineStr">
        <is>
          <t>0,00</t>
        </is>
      </c>
      <c r="AE2626" t="inlineStr">
        <is>
          <t>377,52</t>
        </is>
      </c>
      <c r="AF2626" t="n">
        <v>24</v>
      </c>
      <c r="AG2626" t="n">
        <v>24</v>
      </c>
      <c r="AH2626" t="inlineStr">
        <is>
          <t>#¿NOMBRE?</t>
        </is>
      </c>
      <c r="AI2626" t="inlineStr">
        <is>
          <t>6,5</t>
        </is>
      </c>
      <c r="AJ2626" t="inlineStr">
        <is>
          <t>Transfer</t>
        </is>
      </c>
      <c r="AK2626" t="inlineStr">
        <is>
          <t>4,5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</row>
    <row r="2630">
      <c r="A2630" t="n">
        <v>626</v>
      </c>
      <c r="B2630" t="inlineStr">
        <is>
          <t>Marcris</t>
        </is>
      </c>
      <c r="C2630" t="inlineStr">
        <is>
          <t>Marino</t>
        </is>
      </c>
      <c r="D2630" t="inlineStr">
        <is>
          <t>Sánchez García Cristina 00280286L S.L.N.E</t>
        </is>
      </c>
      <c r="E2630" t="inlineStr">
        <is>
          <t>B35770528</t>
        </is>
      </c>
      <c r="F2630" t="inlineStr">
        <is>
          <t>Calle Aigües, 11</t>
        </is>
      </c>
      <c r="G2630" t="n">
        <v>8391</v>
      </c>
      <c r="H2630" t="inlineStr">
        <is>
          <t>Tiana</t>
        </is>
      </c>
      <c r="I2630" t="n">
        <v>1</v>
      </c>
      <c r="J2630" t="n">
        <v>0</v>
      </c>
      <c r="K2630" t="inlineStr">
        <is>
          <t>info@marcris.net</t>
        </is>
      </c>
      <c r="L2630">
        <f>+34678868735</f>
        <v/>
      </c>
      <c r="M2630" t="n">
        <v>0</v>
      </c>
      <c r="N2630" t="n">
        <v>240</v>
      </c>
      <c r="O2630" t="n">
        <v>0</v>
      </c>
      <c r="P2630" t="n">
        <v>240</v>
      </c>
      <c r="Q2630" t="n">
        <v>70</v>
      </c>
      <c r="R2630" t="inlineStr">
        <is>
          <t>Muestras: LA5FL5SU2</t>
        </is>
      </c>
      <c r="S2630" t="n">
        <v>0</v>
      </c>
      <c r="T2630" t="b">
        <v>0</v>
      </c>
      <c r="U2630" t="inlineStr">
        <is>
          <t>15/02/2023</t>
        </is>
      </c>
      <c r="V2630" t="inlineStr">
        <is>
          <t>ram8qy7gofmm5sc43lnxqiram8r11wqj</t>
        </is>
      </c>
      <c r="W2630" t="inlineStr">
        <is>
          <t>https://docs.google.com/open?id=1atHiM1iapNcKQ1pDp6Ijnqe7Gvq6iw_bxTSYqKasOgo</t>
        </is>
      </c>
      <c r="X2630" t="inlineStr">
        <is>
          <t>0,00</t>
        </is>
      </c>
      <c r="Y2630" t="n">
        <v>1044</v>
      </c>
      <c r="Z2630" t="n">
        <v>1044</v>
      </c>
      <c r="AA2630" t="n">
        <v>231</v>
      </c>
      <c r="AB2630" t="inlineStr">
        <is>
          <t>2.319,00</t>
        </is>
      </c>
      <c r="AC2630" t="inlineStr">
        <is>
          <t>486,99</t>
        </is>
      </c>
      <c r="AD2630" t="inlineStr">
        <is>
          <t>0,00</t>
        </is>
      </c>
      <c r="AE2630" t="inlineStr">
        <is>
          <t>2805,99</t>
        </is>
      </c>
      <c r="AF2630" t="n">
        <v>0</v>
      </c>
      <c r="AG2630" t="n">
        <v>240</v>
      </c>
      <c r="AH2630" t="inlineStr">
        <is>
          <t>#¿NOMBRE?</t>
        </is>
      </c>
      <c r="AI2630" t="inlineStr">
        <is>
          <t>4,35</t>
        </is>
      </c>
      <c r="AJ2630" t="inlineStr">
        <is>
          <t>SEPA: 60 dias // IBAN: ES03 2100 0877 8502 0021 6962</t>
        </is>
      </c>
      <c r="AK2630" t="inlineStr">
        <is>
          <t>3,3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</row>
    <row r="2634">
      <c r="A2634" t="n">
        <v>627</v>
      </c>
      <c r="B2634" t="inlineStr">
        <is>
          <t>Miss Maryclean</t>
        </is>
      </c>
      <c r="C2634" t="inlineStr">
        <is>
          <t>Maria José</t>
        </is>
      </c>
      <c r="D2634" t="inlineStr">
        <is>
          <t>Maria José Avalos</t>
        </is>
      </c>
      <c r="E2634" t="inlineStr">
        <is>
          <t>44505993G</t>
        </is>
      </c>
      <c r="F2634" t="inlineStr">
        <is>
          <t>Paseo del Rollo 96</t>
        </is>
      </c>
      <c r="G2634" t="n">
        <v>37003</v>
      </c>
      <c r="H2634" t="inlineStr">
        <is>
          <t>Salamanca</t>
        </is>
      </c>
      <c r="I2634" t="n">
        <v>1</v>
      </c>
      <c r="J2634" t="n">
        <v>0</v>
      </c>
      <c r="K2634" t="inlineStr">
        <is>
          <t>missmaryclean@gmail.com</t>
        </is>
      </c>
      <c r="L2634">
        <f>+34654225677</f>
        <v/>
      </c>
      <c r="M2634" t="n">
        <v>1</v>
      </c>
      <c r="N2634" t="n">
        <v>8</v>
      </c>
      <c r="O2634" t="n">
        <v>8</v>
      </c>
      <c r="P2634" t="n">
        <v>8</v>
      </c>
      <c r="Q2634" t="n">
        <v>0</v>
      </c>
      <c r="R2634" t="n">
        <v>0</v>
      </c>
      <c r="S2634" t="n">
        <v>0</v>
      </c>
      <c r="T2634" t="b">
        <v>0</v>
      </c>
      <c r="U2634" t="inlineStr">
        <is>
          <t>19/02/2023</t>
        </is>
      </c>
      <c r="V2634" t="inlineStr">
        <is>
          <t>mr7mqjiyl01r11emr7mqck1t17vvg5ck</t>
        </is>
      </c>
      <c r="W2634" t="inlineStr">
        <is>
          <t>https://docs.google.com/open?id=1EOhNZlqIRmo97G7dP7YKdX6umhjakLLB5MBPY8pFW88</t>
        </is>
      </c>
      <c r="X2634" t="inlineStr">
        <is>
          <t>52,00</t>
        </is>
      </c>
      <c r="Y2634" t="n">
        <v>52</v>
      </c>
      <c r="Z2634" t="n">
        <v>52</v>
      </c>
      <c r="AA2634" t="n">
        <v>0</v>
      </c>
      <c r="AB2634" t="inlineStr">
        <is>
          <t>156,00</t>
        </is>
      </c>
      <c r="AC2634" t="inlineStr">
        <is>
          <t>32,76</t>
        </is>
      </c>
      <c r="AD2634" t="inlineStr">
        <is>
          <t>8,11</t>
        </is>
      </c>
      <c r="AE2634" t="inlineStr">
        <is>
          <t>196,87</t>
        </is>
      </c>
      <c r="AF2634" t="n">
        <v>8</v>
      </c>
      <c r="AG2634" t="n">
        <v>8</v>
      </c>
      <c r="AH2634" t="inlineStr">
        <is>
          <t>#¿NOMBRE?</t>
        </is>
      </c>
      <c r="AI2634" t="inlineStr">
        <is>
          <t>6,5</t>
        </is>
      </c>
      <c r="AJ2634" t="inlineStr">
        <is>
          <t>Transfer</t>
        </is>
      </c>
      <c r="AK2634" t="inlineStr">
        <is>
          <t>4,5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</row>
    <row r="2638">
      <c r="A2638" t="n">
        <v>628</v>
      </c>
      <c r="B2638" t="inlineStr">
        <is>
          <t>LIMPIA Y CONFORT</t>
        </is>
      </c>
      <c r="C2638" t="inlineStr">
        <is>
          <t>Fran</t>
        </is>
      </c>
      <c r="D2638" t="inlineStr">
        <is>
          <t>Francisco José Pérez González</t>
        </is>
      </c>
      <c r="E2638" t="inlineStr">
        <is>
          <t>48327625W</t>
        </is>
      </c>
      <c r="F2638" t="inlineStr">
        <is>
          <t>Calle Constitución 30</t>
        </is>
      </c>
      <c r="G2638" t="n">
        <v>3570</v>
      </c>
      <c r="H2638" t="inlineStr">
        <is>
          <t>Villajoyosa</t>
        </is>
      </c>
      <c r="I2638" t="n">
        <v>1</v>
      </c>
      <c r="J2638" t="n">
        <v>0</v>
      </c>
      <c r="K2638" t="inlineStr">
        <is>
          <t>limpia.confort@gmail.com</t>
        </is>
      </c>
      <c r="L2638">
        <f>+34647841704</f>
        <v/>
      </c>
      <c r="M2638" t="n">
        <v>1</v>
      </c>
      <c r="N2638" t="n">
        <v>10</v>
      </c>
      <c r="O2638" t="n">
        <v>3</v>
      </c>
      <c r="P2638" t="n">
        <v>15</v>
      </c>
      <c r="Q2638" t="n">
        <v>15</v>
      </c>
      <c r="R2638" t="n">
        <v>0</v>
      </c>
      <c r="S2638" t="n">
        <v>0</v>
      </c>
      <c r="T2638" t="b">
        <v>0</v>
      </c>
      <c r="U2638" t="inlineStr">
        <is>
          <t>19/02/2023</t>
        </is>
      </c>
      <c r="V2638" t="inlineStr">
        <is>
          <t>g7c316nj44j3tzucg7ctk3nv4wucnt7a</t>
        </is>
      </c>
      <c r="W2638" t="inlineStr">
        <is>
          <t>https://docs.google.com/open?id=1EmMqC55qHqBA4Uq1iC04orJbO0gc38qoZbvO4Xx7fjs</t>
        </is>
      </c>
      <c r="X2638" t="inlineStr">
        <is>
          <t>16,20</t>
        </is>
      </c>
      <c r="Y2638" t="n">
        <v>54</v>
      </c>
      <c r="Z2638" t="n">
        <v>81</v>
      </c>
      <c r="AA2638" t="n">
        <v>60</v>
      </c>
      <c r="AB2638" t="inlineStr">
        <is>
          <t>211,20</t>
        </is>
      </c>
      <c r="AC2638" t="inlineStr">
        <is>
          <t>44,35</t>
        </is>
      </c>
      <c r="AD2638" t="inlineStr">
        <is>
          <t>10,98</t>
        </is>
      </c>
      <c r="AE2638" t="inlineStr">
        <is>
          <t>266,53</t>
        </is>
      </c>
      <c r="AF2638" t="n">
        <v>3</v>
      </c>
      <c r="AG2638" t="n">
        <v>10</v>
      </c>
      <c r="AH2638" t="inlineStr">
        <is>
          <t>#¿NOMBRE?</t>
        </is>
      </c>
      <c r="AI2638" t="inlineStr">
        <is>
          <t>5,4</t>
        </is>
      </c>
      <c r="AJ2638" t="inlineStr">
        <is>
          <t>Transfer</t>
        </is>
      </c>
      <c r="AK2638" t="n">
        <v>4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</row>
    <row r="2642">
      <c r="A2642" t="n">
        <v>629</v>
      </c>
      <c r="B2642" t="inlineStr">
        <is>
          <t>Economato Macabeo</t>
        </is>
      </c>
      <c r="C2642" t="inlineStr">
        <is>
          <t>Nuria</t>
        </is>
      </c>
      <c r="D2642" t="inlineStr">
        <is>
          <t>Ecomacabeo, S.L.</t>
        </is>
      </c>
      <c r="E2642" t="inlineStr">
        <is>
          <t>B 86631702</t>
        </is>
      </c>
      <c r="F2642" t="inlineStr">
        <is>
          <t>C/Capellanía 5. nave 3 y 4</t>
        </is>
      </c>
      <c r="G2642" t="n">
        <v>28411</v>
      </c>
      <c r="H2642" t="inlineStr">
        <is>
          <t>Moralzarzal. Madrid</t>
        </is>
      </c>
      <c r="I2642" t="n">
        <v>0</v>
      </c>
      <c r="J2642" t="n">
        <v>0</v>
      </c>
      <c r="K2642" t="inlineStr">
        <is>
          <t>contabilidad@grupema.eu</t>
        </is>
      </c>
      <c r="L2642">
        <f>+34659301639</f>
        <v/>
      </c>
      <c r="M2642" t="n">
        <v>0</v>
      </c>
      <c r="N2642" t="n">
        <v>40</v>
      </c>
      <c r="O2642" t="n">
        <v>40</v>
      </c>
      <c r="P2642" t="n">
        <v>40</v>
      </c>
      <c r="Q2642" t="n">
        <v>40</v>
      </c>
      <c r="R2642" t="n">
        <v>0</v>
      </c>
      <c r="S2642" t="inlineStr">
        <is>
          <t>Sector Eco</t>
        </is>
      </c>
      <c r="T2642" t="b">
        <v>1</v>
      </c>
      <c r="U2642" t="inlineStr">
        <is>
          <t>20/02/2023</t>
        </is>
      </c>
      <c r="V2642" t="inlineStr">
        <is>
          <t>e5r034ty2pvdn5v939e5r034pbnakex8</t>
        </is>
      </c>
      <c r="W2642" t="inlineStr">
        <is>
          <t>https://docs.google.com/open?id=1exahILRE9Rb3G1P6h65IUdnao3LlQfY-9UROUBVmm24</t>
        </is>
      </c>
      <c r="X2642" t="inlineStr">
        <is>
          <t>276,40</t>
        </is>
      </c>
      <c r="Y2642" t="inlineStr">
        <is>
          <t>276,4</t>
        </is>
      </c>
      <c r="Z2642" t="inlineStr">
        <is>
          <t>276,4</t>
        </is>
      </c>
      <c r="AA2642" t="inlineStr">
        <is>
          <t>181,2</t>
        </is>
      </c>
      <c r="AB2642" t="inlineStr">
        <is>
          <t>1.010,40</t>
        </is>
      </c>
      <c r="AC2642" t="inlineStr">
        <is>
          <t>212,18</t>
        </is>
      </c>
      <c r="AD2642" t="inlineStr">
        <is>
          <t>0,00</t>
        </is>
      </c>
      <c r="AE2642" t="inlineStr">
        <is>
          <t>1222,58</t>
        </is>
      </c>
      <c r="AF2642" t="n">
        <v>40</v>
      </c>
      <c r="AG2642" t="n">
        <v>40</v>
      </c>
      <c r="AH2642" t="inlineStr">
        <is>
          <t>#¿NOMBRE?</t>
        </is>
      </c>
      <c r="AI2642" t="inlineStr">
        <is>
          <t>6,91</t>
        </is>
      </c>
      <c r="AJ2642" t="inlineStr">
        <is>
          <t>giro 30 días // IBAN: ES87 2100 3115 5113 00123822</t>
        </is>
      </c>
      <c r="AK2642" t="inlineStr">
        <is>
          <t>4,53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</row>
    <row r="2646">
      <c r="A2646" t="n">
        <v>630</v>
      </c>
      <c r="B2646" t="inlineStr">
        <is>
          <t>MisCanguritos</t>
        </is>
      </c>
      <c r="C2646" t="inlineStr">
        <is>
          <t>Marta González Fernández</t>
        </is>
      </c>
      <c r="D2646" t="inlineStr">
        <is>
          <t>Marta González Fernández</t>
        </is>
      </c>
      <c r="E2646" t="inlineStr">
        <is>
          <t>71936852M</t>
        </is>
      </c>
      <c r="F2646" t="inlineStr">
        <is>
          <t>Historiador Julio González 6 Bajo</t>
        </is>
      </c>
      <c r="G2646" t="n">
        <v>34100</v>
      </c>
      <c r="H2646" t="inlineStr">
        <is>
          <t>Saldaña</t>
        </is>
      </c>
      <c r="I2646" t="n">
        <v>1</v>
      </c>
      <c r="J2646" t="n">
        <v>0</v>
      </c>
      <c r="K2646" t="inlineStr">
        <is>
          <t>miscanguritos@gmail.com</t>
        </is>
      </c>
      <c r="L2646">
        <f>+34646259458</f>
        <v/>
      </c>
      <c r="M2646" t="n">
        <v>0</v>
      </c>
      <c r="N2646" t="n">
        <v>7</v>
      </c>
      <c r="O2646" t="n">
        <v>10</v>
      </c>
      <c r="P2646" t="n">
        <v>3</v>
      </c>
      <c r="Q2646" t="n">
        <v>0</v>
      </c>
      <c r="R2646" t="n">
        <v>0</v>
      </c>
      <c r="S2646" t="n">
        <v>0</v>
      </c>
      <c r="T2646" t="b">
        <v>0</v>
      </c>
      <c r="U2646" t="inlineStr">
        <is>
          <t>20/02/2023</t>
        </is>
      </c>
      <c r="V2646" t="inlineStr">
        <is>
          <t>brve7wxydwtj0gqoo6gbrve7qpknyvhy</t>
        </is>
      </c>
      <c r="W2646" t="inlineStr">
        <is>
          <t>https://docs.google.com/open?id=1n7HW5jSp-RywmVgFTEP0iOhhm_jtQu5lQGvOMOpZax0</t>
        </is>
      </c>
      <c r="X2646" t="inlineStr">
        <is>
          <t>65,00</t>
        </is>
      </c>
      <c r="Y2646" t="inlineStr">
        <is>
          <t>45,5</t>
        </is>
      </c>
      <c r="Z2646" t="inlineStr">
        <is>
          <t>19,5</t>
        </is>
      </c>
      <c r="AA2646" t="n">
        <v>0</v>
      </c>
      <c r="AB2646" t="inlineStr">
        <is>
          <t>130,00</t>
        </is>
      </c>
      <c r="AC2646" t="inlineStr">
        <is>
          <t>27,30</t>
        </is>
      </c>
      <c r="AD2646" t="inlineStr">
        <is>
          <t>0,00</t>
        </is>
      </c>
      <c r="AE2646" t="inlineStr">
        <is>
          <t>157,30</t>
        </is>
      </c>
      <c r="AF2646" t="n">
        <v>10</v>
      </c>
      <c r="AG2646" t="n">
        <v>7</v>
      </c>
      <c r="AH2646" t="inlineStr">
        <is>
          <t>#¿NOMBRE?</t>
        </is>
      </c>
      <c r="AI2646" t="inlineStr">
        <is>
          <t>6,5</t>
        </is>
      </c>
      <c r="AJ2646" t="inlineStr">
        <is>
          <t>Transfer</t>
        </is>
      </c>
      <c r="AK2646" t="inlineStr">
        <is>
          <t>4,5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</row>
    <row r="2650">
      <c r="A2650" t="n">
        <v>631</v>
      </c>
      <c r="B2650" t="inlineStr">
        <is>
          <t>YES FUTURE</t>
        </is>
      </c>
      <c r="C2650" t="inlineStr">
        <is>
          <t>OLGA</t>
        </is>
      </c>
      <c r="D2650" t="inlineStr">
        <is>
          <t>ORGANIC REFILL SL</t>
        </is>
      </c>
      <c r="E2650" t="inlineStr">
        <is>
          <t>B66898081</t>
        </is>
      </c>
      <c r="F2650" t="inlineStr">
        <is>
          <t>CALLE VILADOMAT 66 LOCAL IZQ.</t>
        </is>
      </c>
      <c r="G2650" t="n">
        <v>8015</v>
      </c>
      <c r="H2650" t="inlineStr">
        <is>
          <t>BARCELONA</t>
        </is>
      </c>
      <c r="I2650" t="n">
        <v>0</v>
      </c>
      <c r="J2650" t="inlineStr">
        <is>
          <t>CALLE MONTSIO 5 PISO 2</t>
        </is>
      </c>
      <c r="K2650" t="inlineStr">
        <is>
          <t>admin@yesfuture.store</t>
        </is>
      </c>
      <c r="L2650">
        <f>+34659913173</f>
        <v/>
      </c>
      <c r="M2650" t="n">
        <v>0</v>
      </c>
      <c r="N2650" t="n">
        <v>7</v>
      </c>
      <c r="O2650" t="n">
        <v>6</v>
      </c>
      <c r="P2650" t="n">
        <v>7</v>
      </c>
      <c r="Q2650" t="n">
        <v>5</v>
      </c>
      <c r="R2650" t="n">
        <v>0</v>
      </c>
      <c r="S2650" t="n">
        <v>0</v>
      </c>
      <c r="T2650" t="b">
        <v>0</v>
      </c>
      <c r="U2650" t="inlineStr">
        <is>
          <t>20/02/2023</t>
        </is>
      </c>
      <c r="V2650" t="inlineStr">
        <is>
          <t>55doylawuxca0padjm46dp55doylavxm</t>
        </is>
      </c>
      <c r="W2650" t="inlineStr">
        <is>
          <t>https://docs.google.com/open?id=1WxQGEBKI4koatuJx-uKxzKcJ8gtoivdlBcC7qRA-0GI</t>
        </is>
      </c>
      <c r="X2650" t="inlineStr">
        <is>
          <t>39,00</t>
        </is>
      </c>
      <c r="Y2650" t="inlineStr">
        <is>
          <t>45,5</t>
        </is>
      </c>
      <c r="Z2650" t="inlineStr">
        <is>
          <t>45,5</t>
        </is>
      </c>
      <c r="AA2650" t="inlineStr">
        <is>
          <t>22,5</t>
        </is>
      </c>
      <c r="AB2650" t="inlineStr">
        <is>
          <t>152,50</t>
        </is>
      </c>
      <c r="AC2650" t="inlineStr">
        <is>
          <t>32,03</t>
        </is>
      </c>
      <c r="AD2650" t="inlineStr">
        <is>
          <t>0,00</t>
        </is>
      </c>
      <c r="AE2650" t="inlineStr">
        <is>
          <t>184,53</t>
        </is>
      </c>
      <c r="AF2650" t="n">
        <v>6</v>
      </c>
      <c r="AG2650" t="n">
        <v>7</v>
      </c>
      <c r="AH2650" t="inlineStr">
        <is>
          <t>#¿NOMBRE?</t>
        </is>
      </c>
      <c r="AI2650" t="inlineStr">
        <is>
          <t>6,5</t>
        </is>
      </c>
      <c r="AJ2650" t="inlineStr">
        <is>
          <t>Transfer</t>
        </is>
      </c>
      <c r="AK2650" t="inlineStr">
        <is>
          <t>4,5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</row>
    <row r="2654">
      <c r="A2654" t="n">
        <v>632</v>
      </c>
      <c r="B2654" t="inlineStr">
        <is>
          <t>SaBó SaBó</t>
        </is>
      </c>
      <c r="C2654" t="inlineStr">
        <is>
          <t>Roser Castells</t>
        </is>
      </c>
      <c r="D2654" t="inlineStr">
        <is>
          <t>SaBó SaBó, CB</t>
        </is>
      </c>
      <c r="E2654" t="inlineStr">
        <is>
          <t>E67607952</t>
        </is>
      </c>
      <c r="F2654" t="inlineStr">
        <is>
          <t>c. Castillejos, 275, local</t>
        </is>
      </c>
      <c r="G2654" t="n">
        <v>8025</v>
      </c>
      <c r="H2654" t="inlineStr">
        <is>
          <t>Barcelona</t>
        </is>
      </c>
      <c r="I2654" t="n">
        <v>0</v>
      </c>
      <c r="J2654" t="inlineStr">
        <is>
          <t>c. Nàpols, 343, 6-C, 08025 Barcelona</t>
        </is>
      </c>
      <c r="K2654" t="inlineStr">
        <is>
          <t>ecologiaagranel@gmail.com</t>
        </is>
      </c>
      <c r="L2654">
        <f>+34693007074</f>
        <v/>
      </c>
      <c r="M2654" t="n">
        <v>1</v>
      </c>
      <c r="N2654" t="n">
        <v>5</v>
      </c>
      <c r="O2654" t="n">
        <v>14</v>
      </c>
      <c r="P2654" t="n">
        <v>0</v>
      </c>
      <c r="Q2654" t="n">
        <v>1</v>
      </c>
      <c r="R2654" t="inlineStr">
        <is>
          <t>FL4= tarjetas selladas</t>
        </is>
      </c>
      <c r="S2654" t="n">
        <v>0</v>
      </c>
      <c r="T2654" t="b">
        <v>0</v>
      </c>
      <c r="U2654" t="inlineStr">
        <is>
          <t>20/02/2023</t>
        </is>
      </c>
      <c r="V2654" t="n">
        <v>0</v>
      </c>
      <c r="W2654" t="inlineStr">
        <is>
          <t>https://docs.google.com/open?id=1JDUhN9GwGFD9UNX-3WTkOzi2oo8BVvQEEsjmhR_LAzM</t>
        </is>
      </c>
      <c r="X2654" t="inlineStr">
        <is>
          <t>91,00</t>
        </is>
      </c>
      <c r="Y2654" t="inlineStr">
        <is>
          <t>32,5</t>
        </is>
      </c>
      <c r="Z2654" t="n">
        <v>0</v>
      </c>
      <c r="AA2654" t="inlineStr">
        <is>
          <t>4,5</t>
        </is>
      </c>
      <c r="AB2654" t="inlineStr">
        <is>
          <t>128,00</t>
        </is>
      </c>
      <c r="AC2654" t="inlineStr">
        <is>
          <t>26,88</t>
        </is>
      </c>
      <c r="AD2654" t="inlineStr">
        <is>
          <t>6,66</t>
        </is>
      </c>
      <c r="AE2654" t="inlineStr">
        <is>
          <t>161,54</t>
        </is>
      </c>
      <c r="AF2654" t="n">
        <v>14</v>
      </c>
      <c r="AG2654" t="n">
        <v>5</v>
      </c>
      <c r="AH2654" t="inlineStr">
        <is>
          <t>#¿NOMBRE?</t>
        </is>
      </c>
      <c r="AI2654" t="inlineStr">
        <is>
          <t>6,5</t>
        </is>
      </c>
      <c r="AJ2654" t="inlineStr">
        <is>
          <t>Transfer</t>
        </is>
      </c>
      <c r="AK2654" t="inlineStr">
        <is>
          <t>4,5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</row>
    <row r="2658">
      <c r="A2658" t="n">
        <v>633</v>
      </c>
      <c r="B2658" t="inlineStr">
        <is>
          <t>GAnaAvida</t>
        </is>
      </c>
      <c r="C2658" t="inlineStr">
        <is>
          <t>Ana García Alfageme</t>
        </is>
      </c>
      <c r="D2658" t="inlineStr">
        <is>
          <t>Ana García alfageme</t>
        </is>
      </c>
      <c r="E2658" t="inlineStr">
        <is>
          <t>12762548D</t>
        </is>
      </c>
      <c r="F2658" t="inlineStr">
        <is>
          <t>María de Molina N6</t>
        </is>
      </c>
      <c r="G2658" t="n">
        <v>34002</v>
      </c>
      <c r="H2658" t="inlineStr">
        <is>
          <t>Palencia</t>
        </is>
      </c>
      <c r="I2658" t="n">
        <v>1</v>
      </c>
      <c r="J2658" t="n">
        <v>0</v>
      </c>
      <c r="K2658" t="inlineStr">
        <is>
          <t>alfagemeanag@gmail.com</t>
        </is>
      </c>
      <c r="L2658">
        <f>+34647845122</f>
        <v/>
      </c>
      <c r="M2658" t="n">
        <v>0</v>
      </c>
      <c r="N2658" t="n">
        <v>3</v>
      </c>
      <c r="O2658" t="n">
        <v>10</v>
      </c>
      <c r="P2658" t="n">
        <v>2</v>
      </c>
      <c r="Q2658" t="n">
        <v>5</v>
      </c>
      <c r="R2658" t="n">
        <v>0</v>
      </c>
      <c r="S2658" t="n">
        <v>0</v>
      </c>
      <c r="T2658" t="b">
        <v>0</v>
      </c>
      <c r="U2658" t="inlineStr">
        <is>
          <t>21/02/2023</t>
        </is>
      </c>
      <c r="V2658" t="inlineStr">
        <is>
          <t>prm2s8htcnu400pkpyzprm2s8dz9hvxo</t>
        </is>
      </c>
      <c r="W2658" t="inlineStr">
        <is>
          <t>https://docs.google.com/open?id=1Gtb6E55i10bmoPkrX8Ffb7fvqbOaRuQFVWrWh1EzVLE</t>
        </is>
      </c>
      <c r="X2658" t="inlineStr">
        <is>
          <t>65,00</t>
        </is>
      </c>
      <c r="Y2658" t="inlineStr">
        <is>
          <t>19,5</t>
        </is>
      </c>
      <c r="Z2658" t="n">
        <v>13</v>
      </c>
      <c r="AA2658" t="inlineStr">
        <is>
          <t>22,5</t>
        </is>
      </c>
      <c r="AB2658" t="inlineStr">
        <is>
          <t>120,00</t>
        </is>
      </c>
      <c r="AC2658" t="inlineStr">
        <is>
          <t>25,20</t>
        </is>
      </c>
      <c r="AD2658" t="inlineStr">
        <is>
          <t>0,00</t>
        </is>
      </c>
      <c r="AE2658" t="inlineStr">
        <is>
          <t>145,20</t>
        </is>
      </c>
      <c r="AF2658" t="n">
        <v>10</v>
      </c>
      <c r="AG2658" t="n">
        <v>3</v>
      </c>
      <c r="AH2658" t="inlineStr">
        <is>
          <t>#¿NOMBRE?</t>
        </is>
      </c>
      <c r="AI2658" t="inlineStr">
        <is>
          <t>6,5</t>
        </is>
      </c>
      <c r="AJ2658" t="inlineStr">
        <is>
          <t>Transfer</t>
        </is>
      </c>
      <c r="AK2658" t="inlineStr">
        <is>
          <t>4,5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</row>
    <row r="2662">
      <c r="A2662" t="n">
        <v>634</v>
      </c>
      <c r="B2662" t="inlineStr">
        <is>
          <t>Herbolario Navarro</t>
        </is>
      </c>
      <c r="C2662" t="inlineStr">
        <is>
          <t>Encargada de compras: Sonia</t>
        </is>
      </c>
      <c r="D2662" t="inlineStr">
        <is>
          <t>PEPE NAVARRO, SL</t>
        </is>
      </c>
      <c r="E2662" t="inlineStr">
        <is>
          <t>B-46432852</t>
        </is>
      </c>
      <c r="F2662" t="inlineStr">
        <is>
          <t>C/Partida de la Dama, 25</t>
        </is>
      </c>
      <c r="G2662" t="n">
        <v>46470</v>
      </c>
      <c r="H2662" t="inlineStr">
        <is>
          <t>Massanassa</t>
        </is>
      </c>
      <c r="I2662" t="n">
        <v>0</v>
      </c>
      <c r="J2662" t="inlineStr">
        <is>
          <t>ARZOBISPO MAYORAL, 20    46002 VALENCIA.</t>
        </is>
      </c>
      <c r="K2662" t="inlineStr">
        <is>
          <t>facturacion.logistica@herbolarionavarro.es</t>
        </is>
      </c>
      <c r="L2662" t="n">
        <v>34664644917</v>
      </c>
      <c r="M2662" t="n">
        <v>0</v>
      </c>
      <c r="N2662" t="n">
        <v>144</v>
      </c>
      <c r="O2662" t="n">
        <v>90</v>
      </c>
      <c r="P2662" t="n">
        <v>50</v>
      </c>
      <c r="Q2662" t="n">
        <v>0</v>
      </c>
      <c r="R2662" t="inlineStr">
        <is>
          <t>IMPLEMETACIÓN: FL50 de regalo</t>
        </is>
      </c>
      <c r="S2662" t="inlineStr">
        <is>
          <t>SectorEco</t>
        </is>
      </c>
      <c r="T2662" t="n">
        <v>1</v>
      </c>
      <c r="U2662" t="inlineStr">
        <is>
          <t>21/02/2023</t>
        </is>
      </c>
      <c r="V2662" t="n">
        <v>44714</v>
      </c>
      <c r="W2662" t="inlineStr">
        <is>
          <t>https://docs.google.com/open?id=1iJgnvn5mtbYvwKd37X9kj0suqc4-Z-IwCOyQ7RBcdow</t>
        </is>
      </c>
      <c r="X2662" t="inlineStr">
        <is>
          <t>488,70</t>
        </is>
      </c>
      <c r="Y2662" t="inlineStr">
        <is>
          <t>781,92</t>
        </is>
      </c>
      <c r="Z2662" t="inlineStr">
        <is>
          <t>271,5</t>
        </is>
      </c>
      <c r="AA2662" t="n">
        <v>0</v>
      </c>
      <c r="AB2662" t="inlineStr">
        <is>
          <t>1.542,12</t>
        </is>
      </c>
      <c r="AC2662" t="inlineStr">
        <is>
          <t>323,85</t>
        </is>
      </c>
      <c r="AD2662" t="inlineStr">
        <is>
          <t>0,00</t>
        </is>
      </c>
      <c r="AE2662" t="inlineStr">
        <is>
          <t>1865,97</t>
        </is>
      </c>
      <c r="AF2662" t="n">
        <v>90</v>
      </c>
      <c r="AG2662" t="n">
        <v>144</v>
      </c>
      <c r="AH2662" t="inlineStr">
        <is>
          <t>#¿NOMBRE?</t>
        </is>
      </c>
      <c r="AI2662" t="inlineStr">
        <is>
          <t>5,43</t>
        </is>
      </c>
      <c r="AJ2662" t="inlineStr">
        <is>
          <t>Transfer: 60 días // IBAN: ES58 0081 1518 9300 0157 6563</t>
        </is>
      </c>
      <c r="AK2662" t="inlineStr">
        <is>
          <t>4,5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</row>
    <row r="2666">
      <c r="A2666" t="n">
        <v>635</v>
      </c>
      <c r="B2666" t="inlineStr">
        <is>
          <t>La Kombu Ecotienda</t>
        </is>
      </c>
      <c r="C2666" t="inlineStr">
        <is>
          <t>Juana</t>
        </is>
      </c>
      <c r="D2666" t="inlineStr">
        <is>
          <t>La Kombu Ecotienda S.L.</t>
        </is>
      </c>
      <c r="E2666" t="inlineStr">
        <is>
          <t>B72391485</t>
        </is>
      </c>
      <c r="F2666" t="inlineStr">
        <is>
          <t>Calle Martin Alonso de Mesa, nº1</t>
        </is>
      </c>
      <c r="G2666" t="n">
        <v>11150</v>
      </c>
      <c r="H2666" t="inlineStr">
        <is>
          <t>Vejer de la Frontera</t>
        </is>
      </c>
      <c r="I2666" t="n">
        <v>1</v>
      </c>
      <c r="J2666" t="n">
        <v>0</v>
      </c>
      <c r="K2666" t="inlineStr">
        <is>
          <t>juana@kombucheria.com</t>
        </is>
      </c>
      <c r="L2666">
        <f>+34675053584</f>
        <v/>
      </c>
      <c r="M2666" t="n">
        <v>0</v>
      </c>
      <c r="N2666" t="n">
        <v>12</v>
      </c>
      <c r="O2666" t="n">
        <v>3</v>
      </c>
      <c r="P2666" t="n">
        <v>6</v>
      </c>
      <c r="Q2666" t="n">
        <v>3</v>
      </c>
      <c r="R2666" t="n">
        <v>0</v>
      </c>
      <c r="S2666" t="n">
        <v>0</v>
      </c>
      <c r="T2666" t="b">
        <v>0</v>
      </c>
      <c r="U2666" t="inlineStr">
        <is>
          <t>22/02/2023</t>
        </is>
      </c>
      <c r="V2666" t="inlineStr">
        <is>
          <t>cf121ra9jjoti8viswycf12eyq7021rx</t>
        </is>
      </c>
      <c r="W2666" t="inlineStr">
        <is>
          <t>https://docs.google.com/open?id=1fjxb-VrMyX8kXxblSjGt5vdsshA0qfehs1ny4DkU0mc</t>
        </is>
      </c>
      <c r="X2666" t="inlineStr">
        <is>
          <t>19,50</t>
        </is>
      </c>
      <c r="Y2666" t="n">
        <v>78</v>
      </c>
      <c r="Z2666" t="n">
        <v>39</v>
      </c>
      <c r="AA2666" t="inlineStr">
        <is>
          <t>13,5</t>
        </is>
      </c>
      <c r="AB2666" t="inlineStr">
        <is>
          <t>150,00</t>
        </is>
      </c>
      <c r="AC2666" t="inlineStr">
        <is>
          <t>31,50</t>
        </is>
      </c>
      <c r="AD2666" t="inlineStr">
        <is>
          <t>0,00</t>
        </is>
      </c>
      <c r="AE2666" t="inlineStr">
        <is>
          <t>181,50</t>
        </is>
      </c>
      <c r="AF2666" t="n">
        <v>3</v>
      </c>
      <c r="AG2666" t="n">
        <v>12</v>
      </c>
      <c r="AH2666" t="inlineStr">
        <is>
          <t>#¿NOMBRE?</t>
        </is>
      </c>
      <c r="AI2666" t="inlineStr">
        <is>
          <t>6,5</t>
        </is>
      </c>
      <c r="AJ2666" t="n">
        <v>0</v>
      </c>
      <c r="AK2666" t="inlineStr">
        <is>
          <t>4,5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</row>
    <row r="2670">
      <c r="A2670" t="n">
        <v>636</v>
      </c>
      <c r="B2670" t="inlineStr">
        <is>
          <t>Amapola Vegan Shop</t>
        </is>
      </c>
      <c r="C2670" t="inlineStr">
        <is>
          <t>Raquel Passola</t>
        </is>
      </c>
      <c r="D2670" t="inlineStr">
        <is>
          <t>Raquel Passola</t>
        </is>
      </c>
      <c r="E2670" t="inlineStr">
        <is>
          <t>46407195A</t>
        </is>
      </c>
      <c r="F2670" t="inlineStr">
        <is>
          <t>Passatge la Quintana 1</t>
        </is>
      </c>
      <c r="G2670" t="n">
        <v>17811</v>
      </c>
      <c r="H2670" t="inlineStr">
        <is>
          <t>Santa Pau</t>
        </is>
      </c>
      <c r="I2670" t="n">
        <v>1</v>
      </c>
      <c r="J2670" t="n">
        <v>0</v>
      </c>
      <c r="K2670" t="inlineStr">
        <is>
          <t>info@amapolaveganshop.com</t>
        </is>
      </c>
      <c r="L2670">
        <f>+34678718869</f>
        <v/>
      </c>
      <c r="M2670" t="n">
        <v>1</v>
      </c>
      <c r="N2670" t="n">
        <v>0</v>
      </c>
      <c r="O2670" t="n">
        <v>0</v>
      </c>
      <c r="P2670" t="n">
        <v>20</v>
      </c>
      <c r="Q2670" t="n">
        <v>0</v>
      </c>
      <c r="R2670" t="n">
        <v>0</v>
      </c>
      <c r="S2670" t="n">
        <v>0</v>
      </c>
      <c r="T2670" t="b">
        <v>0</v>
      </c>
      <c r="U2670" t="n">
        <v>44979</v>
      </c>
      <c r="V2670" t="inlineStr">
        <is>
          <t>pmym2t8fcy6sgpznb0kv0q1302zye2tz</t>
        </is>
      </c>
      <c r="W2670" t="inlineStr">
        <is>
          <t>https://docs.google.com/open?id=1Iw75LKbtmh09tqt91Kyq1zTOrKBYDsfJw19HAZwL0ew</t>
        </is>
      </c>
      <c r="X2670" t="inlineStr">
        <is>
          <t>0,00</t>
        </is>
      </c>
      <c r="Y2670" t="n">
        <v>0</v>
      </c>
      <c r="Z2670" t="n">
        <v>130</v>
      </c>
      <c r="AA2670" t="n">
        <v>0</v>
      </c>
      <c r="AB2670" t="inlineStr">
        <is>
          <t>130,00</t>
        </is>
      </c>
      <c r="AC2670" t="inlineStr">
        <is>
          <t>27,30</t>
        </is>
      </c>
      <c r="AD2670" t="inlineStr">
        <is>
          <t>6,76</t>
        </is>
      </c>
      <c r="AE2670" t="inlineStr">
        <is>
          <t>164,06</t>
        </is>
      </c>
      <c r="AF2670" t="n">
        <v>0</v>
      </c>
      <c r="AG2670" t="n">
        <v>0</v>
      </c>
      <c r="AH2670" t="inlineStr">
        <is>
          <t>#¿NOMBRE?</t>
        </is>
      </c>
      <c r="AI2670" t="inlineStr">
        <is>
          <t>6,5</t>
        </is>
      </c>
      <c r="AJ2670" t="n">
        <v>0</v>
      </c>
      <c r="AK2670" t="inlineStr">
        <is>
          <t>4,5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n">
        <v>637</v>
      </c>
      <c r="B2674" t="inlineStr">
        <is>
          <t>Ankorstore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inlineStr">
        <is>
          <t>0,00</t>
        </is>
      </c>
      <c r="Y2674" t="n">
        <v>0</v>
      </c>
      <c r="Z2674" t="n">
        <v>0</v>
      </c>
      <c r="AA2674" t="n">
        <v>0</v>
      </c>
      <c r="AB2674" t="inlineStr">
        <is>
          <t>0,00</t>
        </is>
      </c>
      <c r="AC2674" t="inlineStr">
        <is>
          <t>0,00</t>
        </is>
      </c>
      <c r="AD2674" t="inlineStr">
        <is>
          <t>0,00</t>
        </is>
      </c>
      <c r="AE2674" t="inlineStr">
        <is>
          <t>0,00</t>
        </is>
      </c>
      <c r="AF2674" t="n">
        <v>0</v>
      </c>
      <c r="AG2674" t="n">
        <v>0</v>
      </c>
      <c r="AH2674" t="inlineStr">
        <is>
          <t>#¿NOMBRE?</t>
        </is>
      </c>
      <c r="AI2674" t="inlineStr">
        <is>
          <t>6,5</t>
        </is>
      </c>
      <c r="AJ2674" t="n">
        <v>0</v>
      </c>
      <c r="AK2674" t="inlineStr">
        <is>
          <t>4,5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n">
        <v>638</v>
      </c>
      <c r="B2678" t="inlineStr">
        <is>
          <t>Néctar Shop</t>
        </is>
      </c>
      <c r="C2678" t="inlineStr">
        <is>
          <t>Pilar</t>
        </is>
      </c>
      <c r="D2678" t="inlineStr">
        <is>
          <t>Pilar de la Calle García</t>
        </is>
      </c>
      <c r="E2678" t="inlineStr">
        <is>
          <t>07854159G</t>
        </is>
      </c>
      <c r="F2678" t="inlineStr">
        <is>
          <t>Avd. de Mirat, 19</t>
        </is>
      </c>
      <c r="G2678" t="inlineStr">
        <is>
          <t>37002 Salamanca</t>
        </is>
      </c>
      <c r="H2678" t="inlineStr">
        <is>
          <t>Salamanca</t>
        </is>
      </c>
      <c r="I2678" t="n">
        <v>1</v>
      </c>
      <c r="J2678" t="n">
        <v>0</v>
      </c>
      <c r="K2678" t="inlineStr">
        <is>
          <t>axanat@gmail.com</t>
        </is>
      </c>
      <c r="L2678">
        <f>+34659301639</f>
        <v/>
      </c>
      <c r="M2678" t="n">
        <v>1</v>
      </c>
      <c r="N2678" t="n">
        <v>5</v>
      </c>
      <c r="O2678" t="n">
        <v>0</v>
      </c>
      <c r="P2678" t="n">
        <v>15</v>
      </c>
      <c r="Q2678" t="n">
        <v>0</v>
      </c>
      <c r="R2678" t="inlineStr">
        <is>
          <t>Ninguna</t>
        </is>
      </c>
      <c r="S2678" t="inlineStr">
        <is>
          <t>Sector Eco Central</t>
        </is>
      </c>
      <c r="T2678" t="b">
        <v>1</v>
      </c>
      <c r="U2678" t="inlineStr">
        <is>
          <t>27/2/2023</t>
        </is>
      </c>
      <c r="V2678" t="n">
        <v>0</v>
      </c>
      <c r="W2678" t="inlineStr">
        <is>
          <t>https://docs.google.com/open?id=1lIcgYErL5tQRXsaJMfFxGeF8aJATI-aO53DI-ShipXM</t>
        </is>
      </c>
      <c r="X2678" t="inlineStr">
        <is>
          <t>0,00</t>
        </is>
      </c>
      <c r="Y2678" t="inlineStr">
        <is>
          <t>34,55</t>
        </is>
      </c>
      <c r="Z2678" t="inlineStr">
        <is>
          <t>103,65</t>
        </is>
      </c>
      <c r="AA2678" t="n">
        <v>0</v>
      </c>
      <c r="AB2678" t="inlineStr">
        <is>
          <t>138,20</t>
        </is>
      </c>
      <c r="AC2678" t="inlineStr">
        <is>
          <t>29,02</t>
        </is>
      </c>
      <c r="AD2678" t="inlineStr">
        <is>
          <t>7,19</t>
        </is>
      </c>
      <c r="AE2678" t="inlineStr">
        <is>
          <t>174,41</t>
        </is>
      </c>
      <c r="AF2678" t="n">
        <v>0</v>
      </c>
      <c r="AG2678" t="n">
        <v>5</v>
      </c>
      <c r="AH2678" t="n">
        <v>15</v>
      </c>
      <c r="AI2678" t="inlineStr">
        <is>
          <t>6,91</t>
        </is>
      </c>
      <c r="AJ2678" t="inlineStr">
        <is>
          <t>Notas: 1) oferta portes gratis,  2) tfno fijo: 923211093,  3) SEPA: primer recibo a la vista /cuenta bancaria ES5321032200180035839180</t>
        </is>
      </c>
      <c r="AK2678" t="inlineStr">
        <is>
          <t>4,5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n">
        <v>639</v>
      </c>
      <c r="B2682" t="inlineStr">
        <is>
          <t>Mon Ecológic</t>
        </is>
      </c>
      <c r="C2682" t="inlineStr">
        <is>
          <t>Maria</t>
        </is>
      </c>
      <c r="D2682" t="inlineStr">
        <is>
          <t>EXPORT GOURMET. SL</t>
        </is>
      </c>
      <c r="E2682" t="inlineStr">
        <is>
          <t>B98551484</t>
        </is>
      </c>
      <c r="F2682" t="inlineStr">
        <is>
          <t>Avenida Daniel Gil 35 bajo C</t>
        </is>
      </c>
      <c r="G2682" t="n">
        <v>46870</v>
      </c>
      <c r="H2682" t="inlineStr">
        <is>
          <t>Ontinyent</t>
        </is>
      </c>
      <c r="I2682" t="n">
        <v>1</v>
      </c>
      <c r="J2682" t="n">
        <v>0</v>
      </c>
      <c r="K2682" t="inlineStr">
        <is>
          <t>info@egpgourmet.com</t>
        </is>
      </c>
      <c r="L2682" t="n">
        <v>0</v>
      </c>
      <c r="M2682" t="n">
        <v>0</v>
      </c>
      <c r="N2682" t="n">
        <v>10</v>
      </c>
      <c r="O2682" t="n">
        <v>5</v>
      </c>
      <c r="P2682" t="n">
        <v>10</v>
      </c>
      <c r="Q2682" t="n">
        <v>5</v>
      </c>
      <c r="R2682" t="n">
        <v>0</v>
      </c>
      <c r="S2682" t="n">
        <v>0</v>
      </c>
      <c r="T2682" t="b">
        <v>0</v>
      </c>
      <c r="U2682" t="inlineStr">
        <is>
          <t>27/2/2023</t>
        </is>
      </c>
      <c r="V2682" t="inlineStr">
        <is>
          <t>dgo3cuj4vvtmq5xc0105dgo3cuja58sh</t>
        </is>
      </c>
      <c r="W2682" t="inlineStr">
        <is>
          <t>https://docs.google.com/open?id=1K8Q3xWrlGvtET292PPZQShnLiJS9btwQYhSK9MzVBxk</t>
        </is>
      </c>
      <c r="X2682" t="inlineStr">
        <is>
          <t>32,50</t>
        </is>
      </c>
      <c r="Y2682" t="n">
        <v>65</v>
      </c>
      <c r="Z2682" t="n">
        <v>65</v>
      </c>
      <c r="AA2682" t="inlineStr">
        <is>
          <t>22,5</t>
        </is>
      </c>
      <c r="AB2682" t="inlineStr">
        <is>
          <t>185,00</t>
        </is>
      </c>
      <c r="AC2682" t="inlineStr">
        <is>
          <t>38,85</t>
        </is>
      </c>
      <c r="AD2682" t="inlineStr">
        <is>
          <t>0,00</t>
        </is>
      </c>
      <c r="AE2682" t="inlineStr">
        <is>
          <t>223,85</t>
        </is>
      </c>
      <c r="AF2682" t="n">
        <v>5</v>
      </c>
      <c r="AG2682" t="n">
        <v>10</v>
      </c>
      <c r="AH2682" t="inlineStr">
        <is>
          <t>#¿NOMBRE?</t>
        </is>
      </c>
      <c r="AI2682" t="inlineStr">
        <is>
          <t>6,5</t>
        </is>
      </c>
      <c r="AJ2682" t="n">
        <v>0</v>
      </c>
      <c r="AK2682" t="inlineStr">
        <is>
          <t>4,5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n">
        <v>640</v>
      </c>
      <c r="B2686" t="inlineStr">
        <is>
          <t>Bizislow</t>
        </is>
      </c>
      <c r="C2686" t="inlineStr">
        <is>
          <t>Sonia Hernandez Diaz</t>
        </is>
      </c>
      <c r="D2686" t="inlineStr">
        <is>
          <t>Sonia Hernandez Diaz</t>
        </is>
      </c>
      <c r="E2686" t="inlineStr">
        <is>
          <t>72398352X</t>
        </is>
      </c>
      <c r="F2686" t="inlineStr">
        <is>
          <t>Arteagabeitia, 10</t>
        </is>
      </c>
      <c r="G2686" t="n">
        <v>48902</v>
      </c>
      <c r="H2686" t="inlineStr">
        <is>
          <t>Barakaldo</t>
        </is>
      </c>
      <c r="I2686" t="n">
        <v>1</v>
      </c>
      <c r="J2686" t="n">
        <v>0</v>
      </c>
      <c r="K2686" t="inlineStr">
        <is>
          <t>ecosostenible@bizislow.com</t>
        </is>
      </c>
      <c r="L2686">
        <f>+34656252485</f>
        <v/>
      </c>
      <c r="M2686" t="n">
        <v>1</v>
      </c>
      <c r="N2686" t="n">
        <v>20</v>
      </c>
      <c r="O2686" t="n">
        <v>20</v>
      </c>
      <c r="P2686" t="n">
        <v>20</v>
      </c>
      <c r="Q2686" t="n">
        <v>0</v>
      </c>
      <c r="R2686" t="n">
        <v>0</v>
      </c>
      <c r="S2686" t="n">
        <v>0</v>
      </c>
      <c r="T2686" t="b">
        <v>0</v>
      </c>
      <c r="U2686" t="inlineStr">
        <is>
          <t>27/2/2023</t>
        </is>
      </c>
      <c r="V2686" t="n">
        <v>0</v>
      </c>
      <c r="W2686" t="inlineStr">
        <is>
          <t>https://docs.google.com/open?id=1QJZhxp9d5_6vegdY9UsndxjddIwboBncUxWx8lHQfCU</t>
        </is>
      </c>
      <c r="X2686" t="inlineStr">
        <is>
          <t>130,00</t>
        </is>
      </c>
      <c r="Y2686" t="n">
        <v>130</v>
      </c>
      <c r="Z2686" t="n">
        <v>130</v>
      </c>
      <c r="AA2686" t="n">
        <v>0</v>
      </c>
      <c r="AB2686" t="inlineStr">
        <is>
          <t>390,00</t>
        </is>
      </c>
      <c r="AC2686" t="inlineStr">
        <is>
          <t>81,90</t>
        </is>
      </c>
      <c r="AD2686" t="inlineStr">
        <is>
          <t>20,28</t>
        </is>
      </c>
      <c r="AE2686" t="inlineStr">
        <is>
          <t>492,18</t>
        </is>
      </c>
      <c r="AF2686" t="n">
        <v>20</v>
      </c>
      <c r="AG2686" t="n">
        <v>20</v>
      </c>
      <c r="AH2686" t="inlineStr">
        <is>
          <t>#¿NOMBRE?</t>
        </is>
      </c>
      <c r="AI2686" t="inlineStr">
        <is>
          <t>6,5</t>
        </is>
      </c>
      <c r="AJ2686" t="inlineStr">
        <is>
          <t>Transfer</t>
        </is>
      </c>
      <c r="AK2686" t="inlineStr">
        <is>
          <t>4,5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n">
        <v>641</v>
      </c>
      <c r="B2690" t="inlineStr">
        <is>
          <t>herbolario rosa vivero</t>
        </is>
      </c>
      <c r="C2690" t="inlineStr">
        <is>
          <t>rosa</t>
        </is>
      </c>
      <c r="D2690" t="inlineStr">
        <is>
          <t>herbolario rosa vivero</t>
        </is>
      </c>
      <c r="E2690" t="inlineStr">
        <is>
          <t>09285622q</t>
        </is>
      </c>
      <c r="F2690" t="inlineStr">
        <is>
          <t>imperial 21 bajo</t>
        </is>
      </c>
      <c r="G2690" t="n">
        <v>47003</v>
      </c>
      <c r="H2690" t="inlineStr">
        <is>
          <t>valladolid</t>
        </is>
      </c>
      <c r="I2690" t="n">
        <v>1</v>
      </c>
      <c r="J2690" t="n">
        <v>0</v>
      </c>
      <c r="K2690" t="inlineStr">
        <is>
          <t>mviveroreyero@gmail.com</t>
        </is>
      </c>
      <c r="L2690">
        <f>+34983353350</f>
        <v/>
      </c>
      <c r="M2690" t="n">
        <v>1</v>
      </c>
      <c r="N2690" t="n">
        <v>14</v>
      </c>
      <c r="O2690" t="n">
        <v>0</v>
      </c>
      <c r="P2690" t="n">
        <v>6</v>
      </c>
      <c r="Q2690" t="n">
        <v>0</v>
      </c>
      <c r="R2690" t="n">
        <v>0</v>
      </c>
      <c r="S2690" t="n">
        <v>0</v>
      </c>
      <c r="T2690" t="b">
        <v>0</v>
      </c>
      <c r="U2690" t="inlineStr">
        <is>
          <t>27/2/2023</t>
        </is>
      </c>
      <c r="V2690" t="inlineStr">
        <is>
          <t>kxuve3a0rkh47q1airw4c4ikxuve3a5r</t>
        </is>
      </c>
      <c r="W2690" t="inlineStr">
        <is>
          <t>https://docs.google.com/open?id=1K7-TibYdpx03IH66HqxGvRT1H8cQSnCZwllFnkFQt_I</t>
        </is>
      </c>
      <c r="X2690" t="inlineStr">
        <is>
          <t>0,00</t>
        </is>
      </c>
      <c r="Y2690" t="n">
        <v>91</v>
      </c>
      <c r="Z2690" t="n">
        <v>39</v>
      </c>
      <c r="AA2690" t="n">
        <v>0</v>
      </c>
      <c r="AB2690" t="inlineStr">
        <is>
          <t>130,00</t>
        </is>
      </c>
      <c r="AC2690" t="inlineStr">
        <is>
          <t>27,30</t>
        </is>
      </c>
      <c r="AD2690" t="inlineStr">
        <is>
          <t>6,76</t>
        </is>
      </c>
      <c r="AE2690" t="inlineStr">
        <is>
          <t>164,06</t>
        </is>
      </c>
      <c r="AF2690" t="n">
        <v>0</v>
      </c>
      <c r="AG2690" t="n">
        <v>14</v>
      </c>
      <c r="AH2690" t="inlineStr">
        <is>
          <t>#¿NOMBRE?</t>
        </is>
      </c>
      <c r="AI2690" t="inlineStr">
        <is>
          <t>6,5</t>
        </is>
      </c>
      <c r="AJ2690" t="inlineStr">
        <is>
          <t>Transfer</t>
        </is>
      </c>
      <c r="AK2690" t="inlineStr">
        <is>
          <t>4,5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n">
        <v>642</v>
      </c>
      <c r="B2694" t="inlineStr">
        <is>
          <t>Supercoop Manresa</t>
        </is>
      </c>
      <c r="C2694" t="inlineStr">
        <is>
          <t>Daniel Tiñena Bueno</t>
        </is>
      </c>
      <c r="D2694" t="inlineStr">
        <is>
          <t>SUPERCOOP MANRESA, S.C.C.L.</t>
        </is>
      </c>
      <c r="E2694" t="inlineStr">
        <is>
          <t>F67520098</t>
        </is>
      </c>
      <c r="F2694" t="inlineStr">
        <is>
          <t>Carrer Muralla del Carme 5 - Mercat Puigmercadal, local num. 2.</t>
        </is>
      </c>
      <c r="G2694" t="n">
        <v>8241</v>
      </c>
      <c r="H2694" t="inlineStr">
        <is>
          <t>Manresa</t>
        </is>
      </c>
      <c r="I2694" t="n">
        <v>1</v>
      </c>
      <c r="J2694" t="n">
        <v>0</v>
      </c>
      <c r="K2694" t="inlineStr">
        <is>
          <t>compres@supercoopmanresa.cat</t>
        </is>
      </c>
      <c r="L2694">
        <f>+34623611492</f>
        <v/>
      </c>
      <c r="M2694" t="n">
        <v>0</v>
      </c>
      <c r="N2694" t="n">
        <v>6</v>
      </c>
      <c r="O2694" t="n">
        <v>6</v>
      </c>
      <c r="P2694" t="n">
        <v>6</v>
      </c>
      <c r="Q2694" t="n">
        <v>6</v>
      </c>
      <c r="R2694" t="n">
        <v>0</v>
      </c>
      <c r="S2694" t="n">
        <v>0</v>
      </c>
      <c r="T2694" t="b">
        <v>0</v>
      </c>
      <c r="U2694" s="1" t="n">
        <v>45141</v>
      </c>
      <c r="V2694" t="inlineStr">
        <is>
          <t>3k88i3ucvd3kz6wiyfrx1gavujfcu0hh</t>
        </is>
      </c>
      <c r="W2694" t="inlineStr">
        <is>
          <t>https://docs.google.com/open?id=1tJkyBNKIp6mg3Gl0mPeWXkatt3qofx_uTbYMzNHGWUE</t>
        </is>
      </c>
      <c r="X2694" t="inlineStr">
        <is>
          <t>39,00</t>
        </is>
      </c>
      <c r="Y2694" t="n">
        <v>39</v>
      </c>
      <c r="Z2694" t="n">
        <v>39</v>
      </c>
      <c r="AA2694" t="n">
        <v>27</v>
      </c>
      <c r="AB2694" t="inlineStr">
        <is>
          <t>144,00</t>
        </is>
      </c>
      <c r="AC2694" t="inlineStr">
        <is>
          <t>30,24</t>
        </is>
      </c>
      <c r="AD2694" t="inlineStr">
        <is>
          <t>0,00</t>
        </is>
      </c>
      <c r="AE2694" t="inlineStr">
        <is>
          <t>174,24</t>
        </is>
      </c>
      <c r="AF2694" t="n">
        <v>6</v>
      </c>
      <c r="AG2694" t="n">
        <v>6</v>
      </c>
      <c r="AH2694" t="inlineStr">
        <is>
          <t>#¿NOMBRE?</t>
        </is>
      </c>
      <c r="AI2694" t="inlineStr">
        <is>
          <t>6,5</t>
        </is>
      </c>
      <c r="AJ2694" t="inlineStr">
        <is>
          <t>Transfer</t>
        </is>
      </c>
      <c r="AK2694" t="inlineStr">
        <is>
          <t>4,5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n">
        <v>643</v>
      </c>
      <c r="B2698" t="inlineStr">
        <is>
          <t>Asubío</t>
        </is>
      </c>
      <c r="C2698" t="inlineStr">
        <is>
          <t>Purificación Caldelas Rodríguez</t>
        </is>
      </c>
      <c r="D2698" t="inlineStr">
        <is>
          <t>Purificación Caldelas Rodríguez</t>
        </is>
      </c>
      <c r="E2698" t="inlineStr">
        <is>
          <t>76718542H</t>
        </is>
      </c>
      <c r="F2698" t="inlineStr">
        <is>
          <t>Rúa Maior 31 Baixo</t>
        </is>
      </c>
      <c r="G2698" t="n">
        <v>32600</v>
      </c>
      <c r="H2698" t="inlineStr">
        <is>
          <t>Verín</t>
        </is>
      </c>
      <c r="I2698" t="n">
        <v>1</v>
      </c>
      <c r="J2698" t="n">
        <v>0</v>
      </c>
      <c r="K2698" t="inlineStr">
        <is>
          <t>asubiotenda@yahoo.es</t>
        </is>
      </c>
      <c r="L2698">
        <f>+34615343879</f>
        <v/>
      </c>
      <c r="M2698" t="n">
        <v>1</v>
      </c>
      <c r="N2698" t="n">
        <v>9</v>
      </c>
      <c r="O2698" t="n">
        <v>2</v>
      </c>
      <c r="P2698" t="n">
        <v>9</v>
      </c>
      <c r="Q2698" t="n">
        <v>0</v>
      </c>
      <c r="R2698" t="n">
        <v>0</v>
      </c>
      <c r="S2698" t="n">
        <v>0</v>
      </c>
      <c r="T2698" t="b">
        <v>0</v>
      </c>
      <c r="U2698" t="inlineStr">
        <is>
          <t>27/02/2023</t>
        </is>
      </c>
      <c r="V2698" t="inlineStr">
        <is>
          <t>2o2tnpmzs9wauobwt2o2tnp6xdnz214a</t>
        </is>
      </c>
      <c r="W2698" t="inlineStr">
        <is>
          <t>https://docs.google.com/open?id=1oahWGg-cCnGjWBAuUsxQY6Sop5HOSA_64SsJPdkAuc8</t>
        </is>
      </c>
      <c r="X2698" t="inlineStr">
        <is>
          <t>13,00</t>
        </is>
      </c>
      <c r="Y2698" t="inlineStr">
        <is>
          <t>58,5</t>
        </is>
      </c>
      <c r="Z2698" t="inlineStr">
        <is>
          <t>58,5</t>
        </is>
      </c>
      <c r="AA2698" t="n">
        <v>0</v>
      </c>
      <c r="AB2698" t="inlineStr">
        <is>
          <t>130,00</t>
        </is>
      </c>
      <c r="AC2698" t="inlineStr">
        <is>
          <t>27,30</t>
        </is>
      </c>
      <c r="AD2698" t="inlineStr">
        <is>
          <t>6,76</t>
        </is>
      </c>
      <c r="AE2698" t="inlineStr">
        <is>
          <t>164,06</t>
        </is>
      </c>
      <c r="AF2698" t="n">
        <v>2</v>
      </c>
      <c r="AG2698" t="n">
        <v>9</v>
      </c>
      <c r="AH2698" t="inlineStr">
        <is>
          <t>#¿NOMBRE?</t>
        </is>
      </c>
      <c r="AI2698" t="inlineStr">
        <is>
          <t>6,5</t>
        </is>
      </c>
      <c r="AJ2698" t="inlineStr">
        <is>
          <t>Transfer</t>
        </is>
      </c>
      <c r="AK2698" t="inlineStr">
        <is>
          <t>4,5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n">
        <v>644</v>
      </c>
      <c r="B2702" t="inlineStr">
        <is>
          <t>Fuente de Vida Oviedo</t>
        </is>
      </c>
      <c r="C2702" t="inlineStr">
        <is>
          <t>Alejandra</t>
        </is>
      </c>
      <c r="D2702" t="inlineStr">
        <is>
          <t>Alejandra Palacios</t>
        </is>
      </c>
      <c r="E2702" t="inlineStr">
        <is>
          <t>09424687t</t>
        </is>
      </c>
      <c r="F2702" t="inlineStr">
        <is>
          <t>C.Silla del Rey 18 Bajo</t>
        </is>
      </c>
      <c r="G2702" t="n">
        <v>33013</v>
      </c>
      <c r="H2702" t="inlineStr">
        <is>
          <t>Oviedo</t>
        </is>
      </c>
      <c r="I2702" t="n">
        <v>1</v>
      </c>
      <c r="J2702" t="n">
        <v>0</v>
      </c>
      <c r="K2702" t="inlineStr">
        <is>
          <t>fuentedevidaovd@gmail.com</t>
        </is>
      </c>
      <c r="L2702">
        <f>+34686844571</f>
        <v/>
      </c>
      <c r="M2702" t="n">
        <v>1</v>
      </c>
      <c r="N2702" t="n">
        <v>4</v>
      </c>
      <c r="O2702" t="n">
        <v>10</v>
      </c>
      <c r="P2702" t="n">
        <v>6</v>
      </c>
      <c r="Q2702" t="n">
        <v>1</v>
      </c>
      <c r="R2702" t="inlineStr">
        <is>
          <t>PackD1</t>
        </is>
      </c>
      <c r="S2702" t="n">
        <v>0</v>
      </c>
      <c r="T2702" t="b">
        <v>0</v>
      </c>
      <c r="U2702" t="inlineStr">
        <is>
          <t>27/02/2023</t>
        </is>
      </c>
      <c r="V2702" t="inlineStr">
        <is>
          <t>mw2pttbbsd3yfdynx2ondmw2p84q122r</t>
        </is>
      </c>
      <c r="W2702" t="inlineStr">
        <is>
          <t>https://docs.google.com/open?id=1jk_sj0sXLAu68u_jOSKjJR0rPkv0z2CfQx9OxC8W5ak</t>
        </is>
      </c>
      <c r="X2702" t="inlineStr">
        <is>
          <t>65,00</t>
        </is>
      </c>
      <c r="Y2702" t="n">
        <v>26</v>
      </c>
      <c r="Z2702" t="n">
        <v>39</v>
      </c>
      <c r="AA2702" t="inlineStr">
        <is>
          <t>4,5</t>
        </is>
      </c>
      <c r="AB2702" t="inlineStr">
        <is>
          <t>134,50</t>
        </is>
      </c>
      <c r="AC2702" t="inlineStr">
        <is>
          <t>28,25</t>
        </is>
      </c>
      <c r="AD2702" t="inlineStr">
        <is>
          <t>6,99</t>
        </is>
      </c>
      <c r="AE2702" t="inlineStr">
        <is>
          <t>169,74</t>
        </is>
      </c>
      <c r="AF2702" t="n">
        <v>10</v>
      </c>
      <c r="AG2702" t="n">
        <v>4</v>
      </c>
      <c r="AH2702" t="inlineStr">
        <is>
          <t>#¿NOMBRE?</t>
        </is>
      </c>
      <c r="AI2702" t="inlineStr">
        <is>
          <t>6,5</t>
        </is>
      </c>
      <c r="AJ2702" t="inlineStr">
        <is>
          <t>Transfer</t>
        </is>
      </c>
      <c r="AK2702" t="inlineStr">
        <is>
          <t>4,5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n">
        <v>645</v>
      </c>
      <c r="B2706" t="inlineStr">
        <is>
          <t>Marcris</t>
        </is>
      </c>
      <c r="C2706" t="inlineStr">
        <is>
          <t>Marino</t>
        </is>
      </c>
      <c r="D2706" t="inlineStr">
        <is>
          <t>Sánchez García Cristina 00280286L S.L.N.E</t>
        </is>
      </c>
      <c r="E2706" t="inlineStr">
        <is>
          <t>B35770528</t>
        </is>
      </c>
      <c r="F2706" t="inlineStr">
        <is>
          <t>Calle Aigües, 11</t>
        </is>
      </c>
      <c r="G2706" t="n">
        <v>8391</v>
      </c>
      <c r="H2706" t="inlineStr">
        <is>
          <t>Tiana</t>
        </is>
      </c>
      <c r="I2706" t="n">
        <v>1</v>
      </c>
      <c r="J2706" t="n">
        <v>0</v>
      </c>
      <c r="K2706" t="inlineStr">
        <is>
          <t>info@marcris.net</t>
        </is>
      </c>
      <c r="L2706">
        <f>+34678868735</f>
        <v/>
      </c>
      <c r="M2706" t="n">
        <v>0</v>
      </c>
      <c r="N2706" t="n">
        <v>480</v>
      </c>
      <c r="O2706" t="n">
        <v>0</v>
      </c>
      <c r="P2706" t="n">
        <v>240</v>
      </c>
      <c r="Q2706" t="n">
        <v>140</v>
      </c>
      <c r="R2706" t="inlineStr">
        <is>
          <t>Muestras: LA10FL5SU4</t>
        </is>
      </c>
      <c r="S2706" t="n">
        <v>0</v>
      </c>
      <c r="T2706" t="b">
        <v>0</v>
      </c>
      <c r="U2706" t="inlineStr">
        <is>
          <t>27/02/2023</t>
        </is>
      </c>
      <c r="V2706" t="inlineStr">
        <is>
          <t>ram8qy7gofmm5sc43lnxqiram8r11wqj</t>
        </is>
      </c>
      <c r="W2706" t="inlineStr">
        <is>
          <t>https://docs.google.com/open?id=19infrQZoZgDB4GYQX0sU_Jg7fqUy7LSkhYeWZuMBxYA</t>
        </is>
      </c>
      <c r="X2706" t="inlineStr">
        <is>
          <t>0,00</t>
        </is>
      </c>
      <c r="Y2706" t="n">
        <v>2088</v>
      </c>
      <c r="Z2706" t="n">
        <v>1044</v>
      </c>
      <c r="AA2706" t="n">
        <v>462</v>
      </c>
      <c r="AB2706" t="inlineStr">
        <is>
          <t>3.594,00</t>
        </is>
      </c>
      <c r="AC2706" t="inlineStr">
        <is>
          <t>754,74</t>
        </is>
      </c>
      <c r="AD2706" t="inlineStr">
        <is>
          <t>0,00</t>
        </is>
      </c>
      <c r="AE2706" t="inlineStr">
        <is>
          <t>4348,74</t>
        </is>
      </c>
      <c r="AF2706" t="n">
        <v>0</v>
      </c>
      <c r="AG2706" t="n">
        <v>480</v>
      </c>
      <c r="AH2706" t="inlineStr">
        <is>
          <t>#¿NOMBRE?</t>
        </is>
      </c>
      <c r="AI2706" t="inlineStr">
        <is>
          <t>4,35</t>
        </is>
      </c>
      <c r="AJ2706" t="inlineStr">
        <is>
          <t>SEPA: 60 dias // IBAN: ES03 2100 0877 8502 0021 6962</t>
        </is>
      </c>
      <c r="AK2706" t="inlineStr">
        <is>
          <t>3,3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n">
        <v>646</v>
      </c>
      <c r="B2710" t="inlineStr">
        <is>
          <t>Esencia</t>
        </is>
      </c>
      <c r="C2710" t="inlineStr">
        <is>
          <t>David</t>
        </is>
      </c>
      <c r="D2710" t="inlineStr">
        <is>
          <t>Aragonesa de Productos Aromáticos, s.l.</t>
        </is>
      </c>
      <c r="E2710" t="inlineStr">
        <is>
          <t>B22168264</t>
        </is>
      </c>
      <c r="F2710" t="inlineStr">
        <is>
          <t>La Magantina, 36, nave 17 a</t>
        </is>
      </c>
      <c r="G2710" t="n">
        <v>22006</v>
      </c>
      <c r="H2710" t="inlineStr">
        <is>
          <t>Huesca</t>
        </is>
      </c>
      <c r="I2710" t="n">
        <v>1</v>
      </c>
      <c r="J2710" t="n">
        <v>0</v>
      </c>
      <c r="K2710" t="inlineStr">
        <is>
          <t>info@productosaromaticos.com</t>
        </is>
      </c>
      <c r="L2710">
        <f>+34647641703</f>
        <v/>
      </c>
      <c r="M2710" t="n">
        <v>0</v>
      </c>
      <c r="N2710" t="n">
        <v>10</v>
      </c>
      <c r="O2710" t="n">
        <v>10</v>
      </c>
      <c r="P2710" t="n">
        <v>6</v>
      </c>
      <c r="Q2710" t="n">
        <v>5</v>
      </c>
      <c r="R2710" t="n">
        <v>0</v>
      </c>
      <c r="S2710" t="n">
        <v>0</v>
      </c>
      <c r="T2710" t="n">
        <v>0</v>
      </c>
      <c r="U2710" t="inlineStr">
        <is>
          <t>27/02/2023</t>
        </is>
      </c>
      <c r="V2710" t="n">
        <v>0</v>
      </c>
      <c r="W2710" t="inlineStr">
        <is>
          <t>https://docs.google.com/open?id=1JDYm7BuQeaWMxiH5IUc29Iuq62Q6Eyzg66ES84vJRk0</t>
        </is>
      </c>
      <c r="X2710" t="inlineStr">
        <is>
          <t>50,00</t>
        </is>
      </c>
      <c r="Y2710" t="n">
        <v>50</v>
      </c>
      <c r="Z2710" t="n">
        <v>30</v>
      </c>
      <c r="AA2710" t="inlineStr">
        <is>
          <t>22,5</t>
        </is>
      </c>
      <c r="AB2710" t="inlineStr">
        <is>
          <t>152,50</t>
        </is>
      </c>
      <c r="AC2710" t="inlineStr">
        <is>
          <t>32,03</t>
        </is>
      </c>
      <c r="AD2710" t="inlineStr">
        <is>
          <t>0,00</t>
        </is>
      </c>
      <c r="AE2710" t="inlineStr">
        <is>
          <t>184,53</t>
        </is>
      </c>
      <c r="AF2710" t="n">
        <v>10</v>
      </c>
      <c r="AG2710" t="n">
        <v>10</v>
      </c>
      <c r="AH2710" t="inlineStr">
        <is>
          <t>#¿NOMBRE?</t>
        </is>
      </c>
      <c r="AI2710" t="n">
        <v>5</v>
      </c>
      <c r="AJ2710" t="inlineStr">
        <is>
          <t>Transfer</t>
        </is>
      </c>
      <c r="AK2710" t="inlineStr">
        <is>
          <t>4,5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</row>
    <row r="2714">
      <c r="A2714" t="n">
        <v>647</v>
      </c>
      <c r="B2714" t="inlineStr">
        <is>
          <t>WeAreBond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inlineStr">
        <is>
          <t>0,00</t>
        </is>
      </c>
      <c r="Y2714" t="n">
        <v>0</v>
      </c>
      <c r="Z2714" t="n">
        <v>0</v>
      </c>
      <c r="AA2714" t="n">
        <v>0</v>
      </c>
      <c r="AB2714" t="inlineStr">
        <is>
          <t>0,00</t>
        </is>
      </c>
      <c r="AC2714" t="inlineStr">
        <is>
          <t>0,00</t>
        </is>
      </c>
      <c r="AD2714" t="inlineStr">
        <is>
          <t>0,00</t>
        </is>
      </c>
      <c r="AE2714" t="inlineStr">
        <is>
          <t>0,00</t>
        </is>
      </c>
      <c r="AF2714" t="n">
        <v>0</v>
      </c>
      <c r="AG2714" t="n">
        <v>0</v>
      </c>
      <c r="AH2714" t="inlineStr">
        <is>
          <t>#¿NOMBRE?</t>
        </is>
      </c>
      <c r="AI2714" t="inlineStr">
        <is>
          <t>6,5</t>
        </is>
      </c>
      <c r="AJ2714" t="n">
        <v>0</v>
      </c>
      <c r="AK2714" t="inlineStr">
        <is>
          <t>4,5</t>
        </is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</row>
    <row r="2718">
      <c r="A2718" t="n">
        <v>648</v>
      </c>
      <c r="B2718" t="inlineStr">
        <is>
          <t>Toni&amp;Meri follow your dreams</t>
        </is>
      </c>
      <c r="C2718" t="inlineStr">
        <is>
          <t>Meritxell Sole</t>
        </is>
      </c>
      <c r="D2718" t="inlineStr">
        <is>
          <t>Toni&amp;Meri follow your dreams</t>
        </is>
      </c>
      <c r="E2718" t="inlineStr">
        <is>
          <t>L_714921 V</t>
        </is>
      </c>
      <c r="F2718" t="inlineStr">
        <is>
          <t>Carrer de l aigueta num 6</t>
        </is>
      </c>
      <c r="G2718" t="inlineStr">
        <is>
          <t>AD500</t>
        </is>
      </c>
      <c r="H2718" t="inlineStr">
        <is>
          <t>Andorra la vella</t>
        </is>
      </c>
      <c r="I2718" t="n">
        <v>0</v>
      </c>
      <c r="J2718" t="inlineStr">
        <is>
          <t>Carrer el Llinàs Xalet desig</t>
        </is>
      </c>
      <c r="K2718" t="inlineStr">
        <is>
          <t>toniandmerifollowyourdreams@gmail.com</t>
        </is>
      </c>
      <c r="L2718">
        <f>+376354612</f>
        <v/>
      </c>
      <c r="M2718" t="n">
        <v>0</v>
      </c>
      <c r="N2718" t="n">
        <v>30</v>
      </c>
      <c r="O2718" t="n">
        <v>30</v>
      </c>
      <c r="P2718" t="n">
        <v>0</v>
      </c>
      <c r="Q2718" t="n">
        <v>0</v>
      </c>
      <c r="R2718" t="n">
        <v>0</v>
      </c>
      <c r="S2718" t="n">
        <v>0</v>
      </c>
      <c r="T2718" t="b">
        <v>0</v>
      </c>
      <c r="U2718" t="inlineStr">
        <is>
          <t>27/02/2023</t>
        </is>
      </c>
      <c r="V2718" t="inlineStr">
        <is>
          <t>bkbop5qtwuxplg1lbkb9lqcbnhleksjj</t>
        </is>
      </c>
      <c r="W2718" t="inlineStr">
        <is>
          <t>https://docs.google.com/open?id=1mQY85acJBOm3zZ6S9Mqig98CvujV04_M00fBlEHql7E</t>
        </is>
      </c>
      <c r="X2718" t="inlineStr">
        <is>
          <t>159,00</t>
        </is>
      </c>
      <c r="Y2718" t="n">
        <v>159</v>
      </c>
      <c r="Z2718" t="n">
        <v>0</v>
      </c>
      <c r="AA2718" t="n">
        <v>0</v>
      </c>
      <c r="AB2718" t="inlineStr">
        <is>
          <t>318,00</t>
        </is>
      </c>
      <c r="AC2718" t="inlineStr">
        <is>
          <t>66,78</t>
        </is>
      </c>
      <c r="AD2718" t="inlineStr">
        <is>
          <t>0,00</t>
        </is>
      </c>
      <c r="AE2718" t="inlineStr">
        <is>
          <t>384,78</t>
        </is>
      </c>
      <c r="AF2718" t="n">
        <v>30</v>
      </c>
      <c r="AG2718" t="n">
        <v>30</v>
      </c>
      <c r="AH2718" t="inlineStr">
        <is>
          <t>#¿NOMBRE?</t>
        </is>
      </c>
      <c r="AI2718" t="inlineStr">
        <is>
          <t>5,3</t>
        </is>
      </c>
      <c r="AJ2718" t="inlineStr">
        <is>
          <t>Transfer</t>
        </is>
      </c>
      <c r="AK2718" t="inlineStr">
        <is>
          <t>4,2</t>
        </is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</row>
    <row r="2722">
      <c r="A2722" t="n">
        <v>649</v>
      </c>
      <c r="B2722" t="inlineStr">
        <is>
          <t>Menorca Neta</t>
        </is>
      </c>
      <c r="C2722" t="inlineStr">
        <is>
          <t>Jordi</t>
        </is>
      </c>
      <c r="D2722" t="inlineStr">
        <is>
          <t>Menorca Neta S.L.</t>
        </is>
      </c>
      <c r="E2722" t="inlineStr">
        <is>
          <t>B57259962</t>
        </is>
      </c>
      <c r="F2722" t="inlineStr">
        <is>
          <t>C/ Cap de Cavalleria nº 15-B</t>
        </is>
      </c>
      <c r="G2722" t="n">
        <v>7714</v>
      </c>
      <c r="H2722" t="inlineStr">
        <is>
          <t>Maó</t>
        </is>
      </c>
      <c r="I2722" t="n">
        <v>1</v>
      </c>
      <c r="J2722" t="n">
        <v>0</v>
      </c>
      <c r="K2722" t="inlineStr">
        <is>
          <t>info@menorcaneta.com</t>
        </is>
      </c>
      <c r="L2722">
        <f>+34683633853</f>
        <v/>
      </c>
      <c r="M2722" t="n">
        <v>0</v>
      </c>
      <c r="N2722" t="n">
        <v>100</v>
      </c>
      <c r="O2722" t="n">
        <v>0</v>
      </c>
      <c r="P2722" t="n">
        <v>100</v>
      </c>
      <c r="Q2722" t="n">
        <v>100</v>
      </c>
      <c r="R2722" t="n">
        <v>0</v>
      </c>
      <c r="S2722" t="n">
        <v>0</v>
      </c>
      <c r="T2722" t="b">
        <v>0</v>
      </c>
      <c r="U2722" t="inlineStr">
        <is>
          <t>27/02/2023</t>
        </is>
      </c>
      <c r="V2722" t="inlineStr">
        <is>
          <t>ebytwi2esdzojvajebytwdvmwk6gr02t</t>
        </is>
      </c>
      <c r="W2722" t="inlineStr">
        <is>
          <t>https://docs.google.com/open?id=1bNtDquadBYlzkpiGefBCY9PCvKT5FX3GccnnZE9eXIE</t>
        </is>
      </c>
      <c r="X2722" t="inlineStr">
        <is>
          <t>0,00</t>
        </is>
      </c>
      <c r="Y2722" t="n">
        <v>550</v>
      </c>
      <c r="Z2722" t="n">
        <v>550</v>
      </c>
      <c r="AA2722" t="n">
        <v>365</v>
      </c>
      <c r="AB2722" t="inlineStr">
        <is>
          <t>1.465,00</t>
        </is>
      </c>
      <c r="AC2722" t="inlineStr">
        <is>
          <t>307,65</t>
        </is>
      </c>
      <c r="AD2722" t="inlineStr">
        <is>
          <t>0,00</t>
        </is>
      </c>
      <c r="AE2722" t="inlineStr">
        <is>
          <t>1772,65</t>
        </is>
      </c>
      <c r="AF2722" t="n">
        <v>0</v>
      </c>
      <c r="AG2722" t="n">
        <v>100</v>
      </c>
      <c r="AH2722" t="inlineStr">
        <is>
          <t>#¿NOMBRE?</t>
        </is>
      </c>
      <c r="AI2722" t="inlineStr">
        <is>
          <t>5,5</t>
        </is>
      </c>
      <c r="AJ2722" t="inlineStr">
        <is>
          <t>Transfer // IBAN: ES27 0061 0145 1400 5187 0401</t>
        </is>
      </c>
      <c r="AK2722" t="inlineStr">
        <is>
          <t>3,65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</row>
    <row r="2726">
      <c r="A2726" t="n">
        <v>650</v>
      </c>
      <c r="B2726" t="inlineStr">
        <is>
          <t>Restore Shop</t>
        </is>
      </c>
      <c r="C2726" t="inlineStr">
        <is>
          <t>Mimi</t>
        </is>
      </c>
      <c r="D2726" t="inlineStr">
        <is>
          <t>Shimu Project S.L.</t>
        </is>
      </c>
      <c r="E2726" t="inlineStr">
        <is>
          <t>B98747298</t>
        </is>
      </c>
      <c r="F2726" t="inlineStr">
        <is>
          <t>C/Vallehermoso 41</t>
        </is>
      </c>
      <c r="G2726" t="n">
        <v>28015</v>
      </c>
      <c r="H2726" t="inlineStr">
        <is>
          <t>Madrid</t>
        </is>
      </c>
      <c r="I2726" t="n">
        <v>0</v>
      </c>
      <c r="J2726" t="inlineStr">
        <is>
          <t>C/San Bernardo 95, 7º Izq.</t>
        </is>
      </c>
      <c r="K2726" t="inlineStr">
        <is>
          <t>hola@restore7.online</t>
        </is>
      </c>
      <c r="L2726">
        <f>+34669649729</f>
        <v/>
      </c>
      <c r="M2726" t="n">
        <v>0</v>
      </c>
      <c r="N2726" t="n">
        <v>0</v>
      </c>
      <c r="O2726" t="n">
        <v>15</v>
      </c>
      <c r="P2726" t="n">
        <v>0</v>
      </c>
      <c r="Q2726" t="n">
        <v>5</v>
      </c>
      <c r="R2726" t="n">
        <v>0</v>
      </c>
      <c r="S2726" t="inlineStr">
        <is>
          <t>SectorEco</t>
        </is>
      </c>
      <c r="T2726" t="b">
        <v>1</v>
      </c>
      <c r="U2726" t="inlineStr">
        <is>
          <t>28/02/2023</t>
        </is>
      </c>
      <c r="V2726" t="inlineStr">
        <is>
          <t>i6bhbes25erx2i6bhbp5joi095jl5f77</t>
        </is>
      </c>
      <c r="W2726" t="inlineStr">
        <is>
          <t>https://docs.google.com/open?id=1Gsq4hwMM-NyWxXbJnaPJfa5cnb_j27HW93MjR52-NwI</t>
        </is>
      </c>
      <c r="X2726" t="inlineStr">
        <is>
          <t>103,65</t>
        </is>
      </c>
      <c r="Y2726" t="n">
        <v>0</v>
      </c>
      <c r="Z2726" t="n">
        <v>0</v>
      </c>
      <c r="AA2726" t="inlineStr">
        <is>
          <t>22,5</t>
        </is>
      </c>
      <c r="AB2726" t="inlineStr">
        <is>
          <t>126,15</t>
        </is>
      </c>
      <c r="AC2726" t="inlineStr">
        <is>
          <t>26,49</t>
        </is>
      </c>
      <c r="AD2726" t="inlineStr">
        <is>
          <t>0,00</t>
        </is>
      </c>
      <c r="AE2726" t="inlineStr">
        <is>
          <t>152,64</t>
        </is>
      </c>
      <c r="AF2726" t="n">
        <v>15</v>
      </c>
      <c r="AG2726" t="n">
        <v>0</v>
      </c>
      <c r="AH2726" t="inlineStr">
        <is>
          <t>#¿NOMBRE?</t>
        </is>
      </c>
      <c r="AI2726" t="inlineStr">
        <is>
          <t>6,91</t>
        </is>
      </c>
      <c r="AJ2726" t="inlineStr">
        <is>
          <t>giro 30 días // IBAN: ES8500496114052616283714</t>
        </is>
      </c>
      <c r="AK2726" t="inlineStr">
        <is>
          <t>4,5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n">
        <v>651</v>
      </c>
      <c r="B2730" t="inlineStr">
        <is>
          <t>Dietisur</t>
        </is>
      </c>
      <c r="C2730" t="inlineStr">
        <is>
          <t>Dietisur</t>
        </is>
      </c>
      <c r="D2730" t="inlineStr">
        <is>
          <t>Dietisur SL</t>
        </is>
      </c>
      <c r="E2730" t="inlineStr">
        <is>
          <t>B41478298</t>
        </is>
      </c>
      <c r="F2730" t="inlineStr">
        <is>
          <t>Ctra.Sevilla-Cádiz Km.555-7</t>
        </is>
      </c>
      <c r="G2730" t="n">
        <v>41703</v>
      </c>
      <c r="H2730" t="inlineStr">
        <is>
          <t>Dos Hermanas - Sevilla</t>
        </is>
      </c>
      <c r="I2730" t="n">
        <v>1</v>
      </c>
      <c r="J2730" t="n">
        <v>0</v>
      </c>
      <c r="K2730" t="inlineStr">
        <is>
          <t>dietisur@dietisur.es</t>
        </is>
      </c>
      <c r="L2730">
        <f>+34954692158</f>
        <v/>
      </c>
      <c r="M2730" t="n">
        <v>0</v>
      </c>
      <c r="N2730" t="n">
        <v>30</v>
      </c>
      <c r="O2730" t="n">
        <v>30</v>
      </c>
      <c r="P2730" t="n">
        <v>30</v>
      </c>
      <c r="Q2730" t="n">
        <v>12</v>
      </c>
      <c r="R2730" t="n">
        <v>0</v>
      </c>
      <c r="S2730" t="n">
        <v>0</v>
      </c>
      <c r="T2730" t="b">
        <v>0</v>
      </c>
      <c r="U2730" s="1" t="n">
        <v>44960</v>
      </c>
      <c r="V2730" t="inlineStr">
        <is>
          <t>13ydar6w7iss6zls13ydard40b67m4zr</t>
        </is>
      </c>
      <c r="W2730" t="inlineStr">
        <is>
          <t>https://docs.google.com/open?id=1mF7QPhqOAXL1xOB6F6qhWHBsUrMvVIroqj9GmkMsaS4</t>
        </is>
      </c>
      <c r="X2730" t="inlineStr">
        <is>
          <t>150,00</t>
        </is>
      </c>
      <c r="Y2730" t="n">
        <v>150</v>
      </c>
      <c r="Z2730" t="n">
        <v>150</v>
      </c>
      <c r="AA2730" t="inlineStr">
        <is>
          <t>43,8</t>
        </is>
      </c>
      <c r="AB2730" t="inlineStr">
        <is>
          <t>493,80</t>
        </is>
      </c>
      <c r="AC2730" t="inlineStr">
        <is>
          <t>103,70</t>
        </is>
      </c>
      <c r="AD2730" t="inlineStr">
        <is>
          <t>0,00</t>
        </is>
      </c>
      <c r="AE2730" t="inlineStr">
        <is>
          <t>597,50</t>
        </is>
      </c>
      <c r="AF2730" t="n">
        <v>30</v>
      </c>
      <c r="AG2730" t="n">
        <v>30</v>
      </c>
      <c r="AH2730" t="inlineStr">
        <is>
          <t>#¿NOMBRE?</t>
        </is>
      </c>
      <c r="AI2730" t="n">
        <v>5</v>
      </c>
      <c r="AJ2730" t="inlineStr">
        <is>
          <t>Transfer</t>
        </is>
      </c>
      <c r="AK2730" t="inlineStr">
        <is>
          <t>3,65</t>
        </is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</row>
    <row r="2734">
      <c r="A2734" t="n">
        <v>652</v>
      </c>
      <c r="B2734" t="inlineStr">
        <is>
          <t>Pangea</t>
        </is>
      </c>
      <c r="C2734" t="inlineStr">
        <is>
          <t>Conchi, Marimar, Alicia</t>
        </is>
      </c>
      <c r="D2734" t="inlineStr">
        <is>
          <t>Pangea Ecotienda</t>
        </is>
      </c>
      <c r="E2734" t="inlineStr">
        <is>
          <t>E10476570</t>
        </is>
      </c>
      <c r="F2734" t="inlineStr">
        <is>
          <t>Avda. la Salle 11</t>
        </is>
      </c>
      <c r="G2734" t="n">
        <v>10600</v>
      </c>
      <c r="H2734" t="inlineStr">
        <is>
          <t>Plasencia</t>
        </is>
      </c>
      <c r="I2734" t="n">
        <v>1</v>
      </c>
      <c r="J2734" t="n">
        <v>0</v>
      </c>
      <c r="K2734" t="inlineStr">
        <is>
          <t>pangeaecotienda@hotmail.com</t>
        </is>
      </c>
      <c r="L2734">
        <f>+34639904444</f>
        <v/>
      </c>
      <c r="M2734" t="n">
        <v>1</v>
      </c>
      <c r="N2734" t="n">
        <v>10</v>
      </c>
      <c r="O2734" t="n">
        <v>10</v>
      </c>
      <c r="P2734" t="n">
        <v>0</v>
      </c>
      <c r="Q2734" t="n">
        <v>0</v>
      </c>
      <c r="R2734" t="inlineStr">
        <is>
          <t>Muestra: SU1</t>
        </is>
      </c>
      <c r="S2734" t="inlineStr">
        <is>
          <t>SE Castilla la Mancha</t>
        </is>
      </c>
      <c r="T2734" t="b">
        <v>1</v>
      </c>
      <c r="U2734" s="1" t="n">
        <v>44988</v>
      </c>
      <c r="V2734" t="inlineStr">
        <is>
          <t>v6ubej58iwlc216mabg3v6ubmj63ztxj</t>
        </is>
      </c>
      <c r="W2734" t="inlineStr">
        <is>
          <t>https://docs.google.com/open?id=1h2tCPB8UP7v0iO6NxtaHosdV3jiGAYS5JKIaUOWW72w</t>
        </is>
      </c>
      <c r="X2734" t="inlineStr">
        <is>
          <t>69,10</t>
        </is>
      </c>
      <c r="Y2734" t="inlineStr">
        <is>
          <t>69,1</t>
        </is>
      </c>
      <c r="Z2734" t="n">
        <v>0</v>
      </c>
      <c r="AA2734" t="n">
        <v>0</v>
      </c>
      <c r="AB2734" t="inlineStr">
        <is>
          <t>138,20</t>
        </is>
      </c>
      <c r="AC2734" t="inlineStr">
        <is>
          <t>29,02</t>
        </is>
      </c>
      <c r="AD2734" t="inlineStr">
        <is>
          <t>7,19</t>
        </is>
      </c>
      <c r="AE2734" t="inlineStr">
        <is>
          <t>174,41</t>
        </is>
      </c>
      <c r="AF2734" t="n">
        <v>10</v>
      </c>
      <c r="AG2734" t="n">
        <v>10</v>
      </c>
      <c r="AH2734" t="inlineStr">
        <is>
          <t>#¿NOMBRE?</t>
        </is>
      </c>
      <c r="AI2734" t="inlineStr">
        <is>
          <t>6,91</t>
        </is>
      </c>
      <c r="AJ2734" t="inlineStr">
        <is>
          <t>Transfer</t>
        </is>
      </c>
      <c r="AK2734" t="inlineStr">
        <is>
          <t>4,5</t>
        </is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</row>
    <row r="2738">
      <c r="A2738" t="n">
        <v>653</v>
      </c>
      <c r="B2738" t="inlineStr">
        <is>
          <t>Tresors de Tanit. S.L.U.</t>
        </is>
      </c>
      <c r="C2738" t="inlineStr">
        <is>
          <t>Nicoleta</t>
        </is>
      </c>
      <c r="D2738" t="inlineStr">
        <is>
          <t>Tresors de Tanit S.L.U.</t>
        </is>
      </c>
      <c r="E2738" t="inlineStr">
        <is>
          <t>B65767675</t>
        </is>
      </c>
      <c r="F2738" t="inlineStr">
        <is>
          <t>C/Asturias, 65</t>
        </is>
      </c>
      <c r="G2738" t="n">
        <v>8012</v>
      </c>
      <c r="H2738" t="inlineStr">
        <is>
          <t>Barcelona</t>
        </is>
      </c>
      <c r="I2738" t="n">
        <v>1</v>
      </c>
      <c r="J2738" t="n">
        <v>0</v>
      </c>
      <c r="K2738" t="inlineStr">
        <is>
          <t>info@tiendatanit.com</t>
        </is>
      </c>
      <c r="L2738">
        <f>+34646285701</f>
        <v/>
      </c>
      <c r="M2738" t="n">
        <v>0</v>
      </c>
      <c r="N2738" t="n">
        <v>48</v>
      </c>
      <c r="O2738" t="n">
        <v>24</v>
      </c>
      <c r="P2738" t="n">
        <v>24</v>
      </c>
      <c r="Q2738" t="n">
        <v>12</v>
      </c>
      <c r="R2738" t="n">
        <v>0</v>
      </c>
      <c r="S2738" t="n">
        <v>0</v>
      </c>
      <c r="T2738" t="b">
        <v>0</v>
      </c>
      <c r="U2738" s="1" t="n">
        <v>44988</v>
      </c>
      <c r="V2738" t="inlineStr">
        <is>
          <t>dgb4fibklcg2ltnejuvs889dgb4f71wc</t>
        </is>
      </c>
      <c r="W2738" t="inlineStr">
        <is>
          <t>https://docs.google.com/open?id=1_qTu4DICKS0MnUOG5KeTvGhrZEQX5v8ZBArSMi1yzxs</t>
        </is>
      </c>
      <c r="X2738" t="inlineStr">
        <is>
          <t>156,00</t>
        </is>
      </c>
      <c r="Y2738" t="n">
        <v>312</v>
      </c>
      <c r="Z2738" t="n">
        <v>156</v>
      </c>
      <c r="AA2738" t="n">
        <v>54</v>
      </c>
      <c r="AB2738" t="inlineStr">
        <is>
          <t>678,00</t>
        </is>
      </c>
      <c r="AC2738" t="inlineStr">
        <is>
          <t>142,38</t>
        </is>
      </c>
      <c r="AD2738" t="inlineStr">
        <is>
          <t>0,00</t>
        </is>
      </c>
      <c r="AE2738" t="inlineStr">
        <is>
          <t>820,38</t>
        </is>
      </c>
      <c r="AF2738" t="n">
        <v>24</v>
      </c>
      <c r="AG2738" t="n">
        <v>48</v>
      </c>
      <c r="AH2738" t="inlineStr">
        <is>
          <t>#¿NOMBRE?</t>
        </is>
      </c>
      <c r="AI2738" t="inlineStr">
        <is>
          <t>6,5</t>
        </is>
      </c>
      <c r="AJ2738" t="inlineStr">
        <is>
          <t>Transfer</t>
        </is>
      </c>
      <c r="AK2738" t="inlineStr">
        <is>
          <t>4,5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</row>
    <row r="2742">
      <c r="A2742" t="n">
        <v>654</v>
      </c>
      <c r="B2742" t="inlineStr">
        <is>
          <t>La Pebrella Herboristeria CB</t>
        </is>
      </c>
      <c r="C2742" t="inlineStr">
        <is>
          <t>Teresa Garcia</t>
        </is>
      </c>
      <c r="D2742" t="inlineStr">
        <is>
          <t>La Pebrella Herboristeria CB</t>
        </is>
      </c>
      <c r="E2742" t="inlineStr">
        <is>
          <t>E98951312</t>
        </is>
      </c>
      <c r="F2742" t="inlineStr">
        <is>
          <t>Valencia, 54</t>
        </is>
      </c>
      <c r="G2742" t="n">
        <v>46680</v>
      </c>
      <c r="H2742" t="inlineStr">
        <is>
          <t>Algemesi</t>
        </is>
      </c>
      <c r="I2742" t="n">
        <v>1</v>
      </c>
      <c r="J2742" t="n">
        <v>0</v>
      </c>
      <c r="K2742" t="inlineStr">
        <is>
          <t>teresa@lapebrellaherboristeria.es</t>
        </is>
      </c>
      <c r="L2742">
        <f>+34629532338</f>
        <v/>
      </c>
      <c r="M2742" t="n">
        <v>1</v>
      </c>
      <c r="N2742" t="n">
        <v>5</v>
      </c>
      <c r="O2742" t="n">
        <v>0</v>
      </c>
      <c r="P2742" t="n">
        <v>15</v>
      </c>
      <c r="Q2742" t="n">
        <v>0</v>
      </c>
      <c r="R2742" t="n">
        <v>0</v>
      </c>
      <c r="S2742" t="n">
        <v>0</v>
      </c>
      <c r="T2742" t="b">
        <v>0</v>
      </c>
      <c r="U2742" s="1" t="n">
        <v>44988</v>
      </c>
      <c r="V2742" t="inlineStr">
        <is>
          <t>h5pbppv5a0bnctqkh5pbppvm7ln4ifr1</t>
        </is>
      </c>
      <c r="W2742" t="inlineStr">
        <is>
          <t>https://docs.google.com/open?id=1he86sOc3k4bTjvcGIkBmATFGzCCKsmD70gHGoaDy4L0</t>
        </is>
      </c>
      <c r="X2742" t="inlineStr">
        <is>
          <t>0,00</t>
        </is>
      </c>
      <c r="Y2742" t="inlineStr">
        <is>
          <t>32,5</t>
        </is>
      </c>
      <c r="Z2742" t="inlineStr">
        <is>
          <t>97,5</t>
        </is>
      </c>
      <c r="AA2742" t="n">
        <v>0</v>
      </c>
      <c r="AB2742" t="inlineStr">
        <is>
          <t>130,00</t>
        </is>
      </c>
      <c r="AC2742" t="inlineStr">
        <is>
          <t>27,30</t>
        </is>
      </c>
      <c r="AD2742" t="inlineStr">
        <is>
          <t>6,76</t>
        </is>
      </c>
      <c r="AE2742" t="inlineStr">
        <is>
          <t>164,06</t>
        </is>
      </c>
      <c r="AF2742" t="n">
        <v>0</v>
      </c>
      <c r="AG2742" t="n">
        <v>5</v>
      </c>
      <c r="AH2742" t="inlineStr">
        <is>
          <t>#¿NOMBRE?</t>
        </is>
      </c>
      <c r="AI2742" t="inlineStr">
        <is>
          <t>6,5</t>
        </is>
      </c>
      <c r="AJ2742" t="inlineStr">
        <is>
          <t>transfer</t>
        </is>
      </c>
      <c r="AK2742" t="inlineStr">
        <is>
          <t>4,5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</row>
    <row r="2746">
      <c r="A2746" t="n">
        <v>655</v>
      </c>
      <c r="B2746" t="inlineStr">
        <is>
          <t>Naturalment</t>
        </is>
      </c>
      <c r="C2746" t="inlineStr">
        <is>
          <t>Anna Moreno Estrada</t>
        </is>
      </c>
      <c r="D2746" t="inlineStr">
        <is>
          <t>Associació naturalment de l'Anoia</t>
        </is>
      </c>
      <c r="E2746" t="inlineStr">
        <is>
          <t>G65946808</t>
        </is>
      </c>
      <c r="F2746" t="inlineStr">
        <is>
          <t>Avinguda Unió, 72</t>
        </is>
      </c>
      <c r="G2746" t="n">
        <v>8719</v>
      </c>
      <c r="H2746" t="inlineStr">
        <is>
          <t>Castellolí</t>
        </is>
      </c>
      <c r="I2746" t="n">
        <v>1</v>
      </c>
      <c r="J2746" t="n">
        <v>0</v>
      </c>
      <c r="K2746" t="inlineStr">
        <is>
          <t>cooperativa.consum.naturalment@gmail.com</t>
        </is>
      </c>
      <c r="L2746" t="n">
        <v>626711289</v>
      </c>
      <c r="M2746" t="n">
        <v>0</v>
      </c>
      <c r="N2746" t="n">
        <v>37</v>
      </c>
      <c r="O2746" t="n">
        <v>5</v>
      </c>
      <c r="P2746" t="n">
        <v>10</v>
      </c>
      <c r="Q2746" t="n">
        <v>9</v>
      </c>
      <c r="R2746" t="n">
        <v>0</v>
      </c>
      <c r="S2746" t="n">
        <v>0</v>
      </c>
      <c r="T2746" t="n">
        <v>0</v>
      </c>
      <c r="U2746" s="1" t="n">
        <v>44988</v>
      </c>
      <c r="V2746" t="n">
        <v>0</v>
      </c>
      <c r="W2746" t="inlineStr">
        <is>
          <t>https://docs.google.com/open?id=13BuuOK3II5_en-Hj2gPQbHgGD1DeUejg2x2CADKm5Ao</t>
        </is>
      </c>
      <c r="X2746" t="inlineStr">
        <is>
          <t>32,50</t>
        </is>
      </c>
      <c r="Y2746" t="inlineStr">
        <is>
          <t>240,5</t>
        </is>
      </c>
      <c r="Z2746" t="n">
        <v>65</v>
      </c>
      <c r="AA2746" t="inlineStr">
        <is>
          <t>40,5</t>
        </is>
      </c>
      <c r="AB2746" t="inlineStr">
        <is>
          <t>378,50</t>
        </is>
      </c>
      <c r="AC2746" t="inlineStr">
        <is>
          <t>79,49</t>
        </is>
      </c>
      <c r="AD2746" t="inlineStr">
        <is>
          <t>0,00</t>
        </is>
      </c>
      <c r="AE2746" t="inlineStr">
        <is>
          <t>457,99</t>
        </is>
      </c>
      <c r="AF2746" t="n">
        <v>5</v>
      </c>
      <c r="AG2746" t="n">
        <v>37</v>
      </c>
      <c r="AH2746" t="inlineStr">
        <is>
          <t>#¿NOMBRE?</t>
        </is>
      </c>
      <c r="AI2746" t="inlineStr">
        <is>
          <t>6,5</t>
        </is>
      </c>
      <c r="AJ2746" t="inlineStr">
        <is>
          <t>Transfer</t>
        </is>
      </c>
      <c r="AK2746" t="inlineStr">
        <is>
          <t>4,5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</row>
    <row r="2750">
      <c r="A2750" t="n">
        <v>656</v>
      </c>
      <c r="B2750" t="inlineStr">
        <is>
          <t>Mamasunción</t>
        </is>
      </c>
      <c r="C2750" t="inlineStr">
        <is>
          <t>Xosé</t>
        </is>
      </c>
      <c r="D2750" t="inlineStr">
        <is>
          <t>Xosé Filloy González</t>
        </is>
      </c>
      <c r="E2750" t="inlineStr">
        <is>
          <t>76822838D</t>
        </is>
      </c>
      <c r="F2750" t="inlineStr">
        <is>
          <t>Rúa Trasdeza, 96, Baixo</t>
        </is>
      </c>
      <c r="G2750" t="n">
        <v>36540</v>
      </c>
      <c r="H2750" t="inlineStr">
        <is>
          <t>Silleda</t>
        </is>
      </c>
      <c r="I2750" t="n">
        <v>1</v>
      </c>
      <c r="J2750" t="n">
        <v>0</v>
      </c>
      <c r="K2750" t="inlineStr">
        <is>
          <t>mamasuncion.silleda@gmail.com</t>
        </is>
      </c>
      <c r="L2750">
        <f>+34604082463</f>
        <v/>
      </c>
      <c r="M2750" t="n">
        <v>1</v>
      </c>
      <c r="N2750" t="n">
        <v>18</v>
      </c>
      <c r="O2750" t="n">
        <v>4</v>
      </c>
      <c r="P2750" t="n">
        <v>18</v>
      </c>
      <c r="Q2750" t="n">
        <v>0</v>
      </c>
      <c r="R2750" t="n">
        <v>0</v>
      </c>
      <c r="S2750" t="n">
        <v>0</v>
      </c>
      <c r="T2750" t="b">
        <v>0</v>
      </c>
      <c r="U2750" s="1" t="n">
        <v>44988</v>
      </c>
      <c r="V2750" t="inlineStr">
        <is>
          <t>7xm65pgwwb0wdg7xmf29rakdpr6wwv2b</t>
        </is>
      </c>
      <c r="W2750" t="inlineStr">
        <is>
          <t>https://docs.google.com/open?id=1BKnLG6RAS7JdrMcjNq2AHpZqCxLL1PfVxhGdW4KUh6g</t>
        </is>
      </c>
      <c r="X2750" t="inlineStr">
        <is>
          <t>26,00</t>
        </is>
      </c>
      <c r="Y2750" t="n">
        <v>117</v>
      </c>
      <c r="Z2750" t="n">
        <v>117</v>
      </c>
      <c r="AA2750" t="n">
        <v>0</v>
      </c>
      <c r="AB2750" t="inlineStr">
        <is>
          <t>260,00</t>
        </is>
      </c>
      <c r="AC2750" t="inlineStr">
        <is>
          <t>54,60</t>
        </is>
      </c>
      <c r="AD2750" t="inlineStr">
        <is>
          <t>13,52</t>
        </is>
      </c>
      <c r="AE2750" t="inlineStr">
        <is>
          <t>328,12</t>
        </is>
      </c>
      <c r="AF2750" t="n">
        <v>4</v>
      </c>
      <c r="AG2750" t="n">
        <v>18</v>
      </c>
      <c r="AH2750" t="inlineStr">
        <is>
          <t>#¿NOMBRE?</t>
        </is>
      </c>
      <c r="AI2750" t="inlineStr">
        <is>
          <t>6,5</t>
        </is>
      </c>
      <c r="AJ2750" t="inlineStr">
        <is>
          <t>Transfer</t>
        </is>
      </c>
      <c r="AK2750" t="inlineStr">
        <is>
          <t>4,5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</row>
    <row r="2754">
      <c r="A2754" t="n">
        <v>657</v>
      </c>
      <c r="B2754" t="inlineStr">
        <is>
          <t>DROGUERIA VELLVE</t>
        </is>
      </c>
      <c r="C2754" t="inlineStr">
        <is>
          <t>MONTSE VELLVÉ PINART</t>
        </is>
      </c>
      <c r="D2754" t="inlineStr">
        <is>
          <t>MONTSE VELLVE PINART</t>
        </is>
      </c>
      <c r="E2754" t="inlineStr">
        <is>
          <t>77611027B</t>
        </is>
      </c>
      <c r="F2754" t="inlineStr">
        <is>
          <t>DR.SAMSÓ, 21</t>
        </is>
      </c>
      <c r="G2754" t="n">
        <v>8310</v>
      </c>
      <c r="H2754" t="inlineStr">
        <is>
          <t>ARGENTONA</t>
        </is>
      </c>
      <c r="I2754" t="n">
        <v>1</v>
      </c>
      <c r="J2754" t="n">
        <v>0</v>
      </c>
      <c r="K2754" t="inlineStr">
        <is>
          <t>MVELLVEP@HOTMAIL.COM</t>
        </is>
      </c>
      <c r="L2754">
        <f>+34656847276</f>
        <v/>
      </c>
      <c r="M2754" t="n">
        <v>1</v>
      </c>
      <c r="N2754" t="n">
        <v>10</v>
      </c>
      <c r="O2754" t="n">
        <v>5</v>
      </c>
      <c r="P2754" t="n">
        <v>10</v>
      </c>
      <c r="Q2754" t="n">
        <v>0</v>
      </c>
      <c r="R2754" t="n">
        <v>0</v>
      </c>
      <c r="S2754" t="n">
        <v>0</v>
      </c>
      <c r="T2754" t="b">
        <v>0</v>
      </c>
      <c r="U2754" s="1" t="n">
        <v>45080</v>
      </c>
      <c r="V2754" t="inlineStr">
        <is>
          <t>vv5hqicwm5jb1yluvv5hqo2nlrwtsoqc</t>
        </is>
      </c>
      <c r="W2754" t="inlineStr">
        <is>
          <t>https://docs.google.com/open?id=1FD1lgxowAIYe1c9-rKC1xnL0b4dKIAuA-v5_LPueDHw</t>
        </is>
      </c>
      <c r="X2754" t="inlineStr">
        <is>
          <t>32,50</t>
        </is>
      </c>
      <c r="Y2754" t="n">
        <v>65</v>
      </c>
      <c r="Z2754" t="n">
        <v>65</v>
      </c>
      <c r="AA2754" t="n">
        <v>0</v>
      </c>
      <c r="AB2754" t="inlineStr">
        <is>
          <t>162,50</t>
        </is>
      </c>
      <c r="AC2754" t="inlineStr">
        <is>
          <t>34,13</t>
        </is>
      </c>
      <c r="AD2754" t="inlineStr">
        <is>
          <t>8,45</t>
        </is>
      </c>
      <c r="AE2754" t="inlineStr">
        <is>
          <t>205,08</t>
        </is>
      </c>
      <c r="AF2754" t="n">
        <v>5</v>
      </c>
      <c r="AG2754" t="n">
        <v>10</v>
      </c>
      <c r="AH2754" t="inlineStr">
        <is>
          <t>#¿NOMBRE?</t>
        </is>
      </c>
      <c r="AI2754" t="inlineStr">
        <is>
          <t>6,5</t>
        </is>
      </c>
      <c r="AJ2754" t="inlineStr">
        <is>
          <t>Transfer</t>
        </is>
      </c>
      <c r="AK2754" t="inlineStr">
        <is>
          <t>4,5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</row>
    <row r="2758">
      <c r="A2758" t="n">
        <v>658</v>
      </c>
      <c r="B2758" t="inlineStr">
        <is>
          <t>ecoteca</t>
        </is>
      </c>
      <c r="C2758" t="inlineStr">
        <is>
          <t>laia</t>
        </is>
      </c>
      <c r="D2758" t="inlineStr">
        <is>
          <t>eulalia hernandez pallas</t>
        </is>
      </c>
      <c r="E2758" t="inlineStr">
        <is>
          <t>44000699c</t>
        </is>
      </c>
      <c r="F2758" t="inlineStr">
        <is>
          <t>providencia, 20</t>
        </is>
      </c>
      <c r="G2758" t="n">
        <v>8024</v>
      </c>
      <c r="H2758" t="inlineStr">
        <is>
          <t>barcelona</t>
        </is>
      </c>
      <c r="I2758" t="n">
        <v>1</v>
      </c>
      <c r="J2758" t="n">
        <v>0</v>
      </c>
      <c r="K2758" t="inlineStr">
        <is>
          <t>laiona.hernandez@gmail.com</t>
        </is>
      </c>
      <c r="L2758">
        <f>+34687307036</f>
        <v/>
      </c>
      <c r="M2758" t="n">
        <v>1</v>
      </c>
      <c r="N2758" t="n">
        <v>10</v>
      </c>
      <c r="O2758" t="n">
        <v>5</v>
      </c>
      <c r="P2758" t="n">
        <v>5</v>
      </c>
      <c r="Q2758" t="n">
        <v>0</v>
      </c>
      <c r="R2758" t="n">
        <v>0</v>
      </c>
      <c r="S2758" t="n">
        <v>0</v>
      </c>
      <c r="T2758" t="b">
        <v>0</v>
      </c>
      <c r="U2758" s="1" t="n">
        <v>45080</v>
      </c>
      <c r="V2758" t="inlineStr">
        <is>
          <t>r9b7r964p32fhl07w4r9b7r2adwt23wx</t>
        </is>
      </c>
      <c r="W2758" t="inlineStr">
        <is>
          <t>https://docs.google.com/open?id=1-tK3TRWNdU71nhaD_AM3OTK2Ej7wnYhiZvNelZXflYc</t>
        </is>
      </c>
      <c r="X2758" t="inlineStr">
        <is>
          <t>32,50</t>
        </is>
      </c>
      <c r="Y2758" t="n">
        <v>65</v>
      </c>
      <c r="Z2758" t="inlineStr">
        <is>
          <t>32,5</t>
        </is>
      </c>
      <c r="AA2758" t="n">
        <v>0</v>
      </c>
      <c r="AB2758" t="inlineStr">
        <is>
          <t>130,00</t>
        </is>
      </c>
      <c r="AC2758" t="inlineStr">
        <is>
          <t>27,30</t>
        </is>
      </c>
      <c r="AD2758" t="inlineStr">
        <is>
          <t>6,76</t>
        </is>
      </c>
      <c r="AE2758" t="inlineStr">
        <is>
          <t>164,06</t>
        </is>
      </c>
      <c r="AF2758" t="n">
        <v>5</v>
      </c>
      <c r="AG2758" t="n">
        <v>10</v>
      </c>
      <c r="AH2758" t="inlineStr">
        <is>
          <t>#¿NOMBRE?</t>
        </is>
      </c>
      <c r="AI2758" t="inlineStr">
        <is>
          <t>6,5</t>
        </is>
      </c>
      <c r="AJ2758" t="inlineStr">
        <is>
          <t>giro 30 días // IBAN: ES55 0182 6315 0402 0015 5572</t>
        </is>
      </c>
      <c r="AK2758" t="inlineStr">
        <is>
          <t>4,5</t>
        </is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</row>
    <row r="2762">
      <c r="A2762" t="n">
        <v>659</v>
      </c>
      <c r="B2762" t="inlineStr">
        <is>
          <t>Factura Beginner's Mind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inlineStr">
        <is>
          <t>https://docs.google.com/open?id=1LW1dwyVvBCKJzTQ13hC3cAbSIP9zalpoxbT5wVRBLSk</t>
        </is>
      </c>
      <c r="X2762" t="inlineStr">
        <is>
          <t>0,00</t>
        </is>
      </c>
      <c r="Y2762" t="n">
        <v>0</v>
      </c>
      <c r="Z2762" t="n">
        <v>0</v>
      </c>
      <c r="AA2762" t="n">
        <v>0</v>
      </c>
      <c r="AB2762" t="inlineStr">
        <is>
          <t>0,00</t>
        </is>
      </c>
      <c r="AC2762" t="inlineStr">
        <is>
          <t>0,00</t>
        </is>
      </c>
      <c r="AD2762" t="inlineStr">
        <is>
          <t>0,00</t>
        </is>
      </c>
      <c r="AE2762" t="inlineStr">
        <is>
          <t>0,00</t>
        </is>
      </c>
      <c r="AF2762" t="n">
        <v>0</v>
      </c>
      <c r="AG2762" t="n">
        <v>0</v>
      </c>
      <c r="AH2762" t="inlineStr">
        <is>
          <t>#¿NOMBRE?</t>
        </is>
      </c>
      <c r="AI2762" t="inlineStr">
        <is>
          <t>6,5</t>
        </is>
      </c>
      <c r="AJ2762" t="n">
        <v>0</v>
      </c>
      <c r="AK2762" t="inlineStr">
        <is>
          <t>4,5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</row>
    <row r="2766">
      <c r="A2766" t="n">
        <v>660</v>
      </c>
      <c r="B2766" t="inlineStr">
        <is>
          <t>Beginner's Mind rectificada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inlineStr">
        <is>
          <t>https://docs.google.com/open?id=1MVJjne3BcLyK_vHG1t94X3667-xfaNWa5z4XQEZ2XzE</t>
        </is>
      </c>
      <c r="X2766" t="inlineStr">
        <is>
          <t>0,00</t>
        </is>
      </c>
      <c r="Y2766" t="n">
        <v>0</v>
      </c>
      <c r="Z2766" t="n">
        <v>0</v>
      </c>
      <c r="AA2766" t="n">
        <v>0</v>
      </c>
      <c r="AB2766" t="inlineStr">
        <is>
          <t>0,00</t>
        </is>
      </c>
      <c r="AC2766" t="inlineStr">
        <is>
          <t>0,00</t>
        </is>
      </c>
      <c r="AD2766" t="inlineStr">
        <is>
          <t>0,00</t>
        </is>
      </c>
      <c r="AE2766" t="inlineStr">
        <is>
          <t>0,00</t>
        </is>
      </c>
      <c r="AF2766" t="n">
        <v>0</v>
      </c>
      <c r="AG2766" t="n">
        <v>0</v>
      </c>
      <c r="AH2766" t="inlineStr">
        <is>
          <t>#¿NOMBRE?</t>
        </is>
      </c>
      <c r="AI2766" t="inlineStr">
        <is>
          <t>6,5</t>
        </is>
      </c>
      <c r="AJ2766" t="n">
        <v>0</v>
      </c>
      <c r="AK2766" t="inlineStr">
        <is>
          <t>4,5</t>
        </is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</row>
    <row r="2770">
      <c r="A2770" t="n">
        <v>661</v>
      </c>
      <c r="B2770" t="inlineStr">
        <is>
          <t>CA LA ROSA</t>
        </is>
      </c>
      <c r="C2770" t="inlineStr">
        <is>
          <t>Rosa</t>
        </is>
      </c>
      <c r="D2770" t="inlineStr">
        <is>
          <t>Rosa Roig Fabregat</t>
        </is>
      </c>
      <c r="E2770" t="inlineStr">
        <is>
          <t>38086395M</t>
        </is>
      </c>
      <c r="F2770" t="inlineStr">
        <is>
          <t>C/Carme 99 (tenda)</t>
        </is>
      </c>
      <c r="G2770" t="n">
        <v>8380</v>
      </c>
      <c r="H2770" t="inlineStr">
        <is>
          <t>Malgrat de Mar</t>
        </is>
      </c>
      <c r="I2770" t="n">
        <v>1</v>
      </c>
      <c r="J2770" t="n">
        <v>0</v>
      </c>
      <c r="K2770" t="inlineStr">
        <is>
          <t>rosaroig1@hotmail.com</t>
        </is>
      </c>
      <c r="L2770">
        <f>+34606233072</f>
        <v/>
      </c>
      <c r="M2770" t="n">
        <v>0</v>
      </c>
      <c r="N2770" t="n">
        <v>0</v>
      </c>
      <c r="O2770" t="n">
        <v>0</v>
      </c>
      <c r="P2770" t="n">
        <v>16</v>
      </c>
      <c r="Q2770" t="n">
        <v>4</v>
      </c>
      <c r="R2770" t="n">
        <v>0</v>
      </c>
      <c r="S2770" t="n">
        <v>0</v>
      </c>
      <c r="T2770" t="b">
        <v>0</v>
      </c>
      <c r="U2770" s="1" t="n">
        <v>45110</v>
      </c>
      <c r="V2770" t="inlineStr">
        <is>
          <t>gqa5arigqy4d7q2qiv2m9ux0ek9gqa5a</t>
        </is>
      </c>
      <c r="W2770" t="inlineStr">
        <is>
          <t>https://docs.google.com/open?id=12tfRYJHMtQe-HtyAiwR3A7VCGnUT5gPEw9otakL46XQ</t>
        </is>
      </c>
      <c r="X2770" t="inlineStr">
        <is>
          <t>0,00</t>
        </is>
      </c>
      <c r="Y2770" t="n">
        <v>0</v>
      </c>
      <c r="Z2770" t="n">
        <v>104</v>
      </c>
      <c r="AA2770" t="n">
        <v>18</v>
      </c>
      <c r="AB2770" t="inlineStr">
        <is>
          <t>122,00</t>
        </is>
      </c>
      <c r="AC2770" t="inlineStr">
        <is>
          <t>25,62</t>
        </is>
      </c>
      <c r="AD2770" t="inlineStr">
        <is>
          <t>0,00</t>
        </is>
      </c>
      <c r="AE2770" t="inlineStr">
        <is>
          <t>147,62</t>
        </is>
      </c>
      <c r="AF2770" t="n">
        <v>0</v>
      </c>
      <c r="AG2770" t="n">
        <v>0</v>
      </c>
      <c r="AH2770" t="inlineStr">
        <is>
          <t>#¿NOMBRE?</t>
        </is>
      </c>
      <c r="AI2770" t="inlineStr">
        <is>
          <t>6,5</t>
        </is>
      </c>
      <c r="AJ2770" t="inlineStr">
        <is>
          <t>Transfer</t>
        </is>
      </c>
      <c r="AK2770" t="inlineStr">
        <is>
          <t>4,5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</row>
    <row r="2774">
      <c r="A2774" t="n">
        <v>662</v>
      </c>
      <c r="B2774" t="inlineStr">
        <is>
          <t>Marcris</t>
        </is>
      </c>
      <c r="C2774" t="inlineStr">
        <is>
          <t>Marino</t>
        </is>
      </c>
      <c r="D2774" t="inlineStr">
        <is>
          <t>Sánchez García Cristina 00280286L S.L.N.E</t>
        </is>
      </c>
      <c r="E2774" t="inlineStr">
        <is>
          <t>B35770528</t>
        </is>
      </c>
      <c r="F2774" t="inlineStr">
        <is>
          <t>Calle Aigües, 11</t>
        </is>
      </c>
      <c r="G2774" t="n">
        <v>8391</v>
      </c>
      <c r="H2774" t="inlineStr">
        <is>
          <t>Tiana</t>
        </is>
      </c>
      <c r="I2774" t="n">
        <v>1</v>
      </c>
      <c r="J2774" t="n">
        <v>0</v>
      </c>
      <c r="K2774" t="inlineStr">
        <is>
          <t>info@marcris.net</t>
        </is>
      </c>
      <c r="L2774">
        <f>+34678868735</f>
        <v/>
      </c>
      <c r="M2774" t="n">
        <v>0</v>
      </c>
      <c r="N2774" t="n">
        <v>0</v>
      </c>
      <c r="O2774" t="n">
        <v>240</v>
      </c>
      <c r="P2774" t="n">
        <v>0</v>
      </c>
      <c r="Q2774" t="n">
        <v>0</v>
      </c>
      <c r="R2774" t="inlineStr">
        <is>
          <t>NA5</t>
        </is>
      </c>
      <c r="S2774" t="n">
        <v>0</v>
      </c>
      <c r="T2774" t="b">
        <v>0</v>
      </c>
      <c r="U2774" s="1" t="n">
        <v>45110</v>
      </c>
      <c r="V2774" t="inlineStr">
        <is>
          <t>ram8qy7gofmm5sc43lnxqiram8r11wqj</t>
        </is>
      </c>
      <c r="W2774" t="inlineStr">
        <is>
          <t>https://docs.google.com/open?id=1j2uEgkcr29Ua_kn5mabqlkKJUUNA_Y6sPefM4ANNG9Q</t>
        </is>
      </c>
      <c r="X2774" t="inlineStr">
        <is>
          <t>1.044,00</t>
        </is>
      </c>
      <c r="Y2774" t="n">
        <v>0</v>
      </c>
      <c r="Z2774" t="n">
        <v>0</v>
      </c>
      <c r="AA2774" t="n">
        <v>0</v>
      </c>
      <c r="AB2774" t="inlineStr">
        <is>
          <t>1.044,00</t>
        </is>
      </c>
      <c r="AC2774" t="inlineStr">
        <is>
          <t>219,24</t>
        </is>
      </c>
      <c r="AD2774" t="inlineStr">
        <is>
          <t>0,00</t>
        </is>
      </c>
      <c r="AE2774" t="inlineStr">
        <is>
          <t>1263,24</t>
        </is>
      </c>
      <c r="AF2774" t="n">
        <v>240</v>
      </c>
      <c r="AG2774" t="n">
        <v>0</v>
      </c>
      <c r="AH2774" t="inlineStr">
        <is>
          <t>#¿NOMBRE?</t>
        </is>
      </c>
      <c r="AI2774" t="inlineStr">
        <is>
          <t>4,35</t>
        </is>
      </c>
      <c r="AJ2774" t="inlineStr">
        <is>
          <t>SEPA: 60 dias // IBAN: ES03 2100 0877 8502 0021 6962</t>
        </is>
      </c>
      <c r="AK2774" t="inlineStr">
        <is>
          <t>3,3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</row>
    <row r="2778">
      <c r="A2778" t="n">
        <v>663</v>
      </c>
      <c r="B2778" t="inlineStr">
        <is>
          <t>PARAFARMACIA MAMALOLA</t>
        </is>
      </c>
      <c r="C2778" t="inlineStr">
        <is>
          <t>JESUS M CASTELLO</t>
        </is>
      </c>
      <c r="D2778" t="inlineStr">
        <is>
          <t>PARAFARMACIA MAMALOLA</t>
        </is>
      </c>
      <c r="E2778" t="inlineStr">
        <is>
          <t>B84627587</t>
        </is>
      </c>
      <c r="F2778" t="inlineStr">
        <is>
          <t>PLAZA DEL POSTIGUILLO, 4 LOCAL</t>
        </is>
      </c>
      <c r="G2778" t="n">
        <v>28410</v>
      </c>
      <c r="H2778" t="inlineStr">
        <is>
          <t>MANZANARES EL REAL</t>
        </is>
      </c>
      <c r="I2778" t="n">
        <v>1</v>
      </c>
      <c r="J2778" t="n">
        <v>0</v>
      </c>
      <c r="K2778" t="inlineStr">
        <is>
          <t>parafarmaciamamalola@gmail.com</t>
        </is>
      </c>
      <c r="L2778">
        <f>+34609242710</f>
        <v/>
      </c>
      <c r="M2778" t="n">
        <v>0</v>
      </c>
      <c r="N2778" t="n">
        <v>5</v>
      </c>
      <c r="O2778" t="n">
        <v>0</v>
      </c>
      <c r="P2778" t="n">
        <v>5</v>
      </c>
      <c r="Q2778" t="n">
        <v>0</v>
      </c>
      <c r="R2778" t="n">
        <v>0</v>
      </c>
      <c r="S2778" t="n">
        <v>0</v>
      </c>
      <c r="T2778" t="b">
        <v>0</v>
      </c>
      <c r="U2778" s="1" t="n">
        <v>45141</v>
      </c>
      <c r="V2778" t="inlineStr">
        <is>
          <t>25vv3mjn6fooq7fyu4ne625vv3mjb7jm</t>
        </is>
      </c>
      <c r="W2778" t="inlineStr">
        <is>
          <t>https://docs.google.com/open?id=1F25YzS06iJA2xQNTmQbj10R1qnSogXhUlulxeMpoYYg</t>
        </is>
      </c>
      <c r="X2778" t="inlineStr">
        <is>
          <t>0,00</t>
        </is>
      </c>
      <c r="Y2778" t="inlineStr">
        <is>
          <t>32,5</t>
        </is>
      </c>
      <c r="Z2778" t="inlineStr">
        <is>
          <t>32,5</t>
        </is>
      </c>
      <c r="AA2778" t="n">
        <v>0</v>
      </c>
      <c r="AB2778" t="inlineStr">
        <is>
          <t>65,00</t>
        </is>
      </c>
      <c r="AC2778" t="inlineStr">
        <is>
          <t>13,65</t>
        </is>
      </c>
      <c r="AD2778" t="inlineStr">
        <is>
          <t>0,00</t>
        </is>
      </c>
      <c r="AE2778" t="inlineStr">
        <is>
          <t>78,65</t>
        </is>
      </c>
      <c r="AF2778" t="n">
        <v>0</v>
      </c>
      <c r="AG2778" t="n">
        <v>5</v>
      </c>
      <c r="AH2778" t="inlineStr">
        <is>
          <t>#¿NOMBRE?</t>
        </is>
      </c>
      <c r="AI2778" t="inlineStr">
        <is>
          <t>6,5</t>
        </is>
      </c>
      <c r="AJ2778" t="inlineStr">
        <is>
          <t>Transfer</t>
        </is>
      </c>
      <c r="AK2778" t="inlineStr">
        <is>
          <t>4,5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</row>
    <row r="2782">
      <c r="A2782" t="n">
        <v>664</v>
      </c>
      <c r="B2782" t="inlineStr">
        <is>
          <t>ACTIVA'T ECO</t>
        </is>
      </c>
      <c r="C2782" t="inlineStr">
        <is>
          <t>NÚRIA BERGÉ PEIRÓ</t>
        </is>
      </c>
      <c r="D2782" t="inlineStr">
        <is>
          <t>Nuria Luisa Bergé Peiró</t>
        </is>
      </c>
      <c r="E2782" t="inlineStr">
        <is>
          <t>35029810M</t>
        </is>
      </c>
      <c r="F2782" t="inlineStr">
        <is>
          <t>Taquígraf Garriga, n. 21 Local</t>
        </is>
      </c>
      <c r="G2782" t="n">
        <v>8292</v>
      </c>
      <c r="H2782" t="inlineStr">
        <is>
          <t>ESPARREGUERA</t>
        </is>
      </c>
      <c r="I2782" t="n">
        <v>1</v>
      </c>
      <c r="J2782" t="n">
        <v>0</v>
      </c>
      <c r="K2782" t="inlineStr">
        <is>
          <t>activateco.esparreguera@gmail.com</t>
        </is>
      </c>
      <c r="L2782">
        <f>+34610309050</f>
        <v/>
      </c>
      <c r="M2782" t="n">
        <v>1</v>
      </c>
      <c r="N2782" t="n">
        <v>15</v>
      </c>
      <c r="O2782" t="n">
        <v>6</v>
      </c>
      <c r="P2782" t="n">
        <v>6</v>
      </c>
      <c r="Q2782" t="n">
        <v>0</v>
      </c>
      <c r="R2782" t="inlineStr">
        <is>
          <t>LA1 = tarjeta sellada</t>
        </is>
      </c>
      <c r="S2782" t="n">
        <v>0</v>
      </c>
      <c r="T2782" t="b">
        <v>0</v>
      </c>
      <c r="U2782" s="1" t="n">
        <v>45141</v>
      </c>
      <c r="V2782" t="inlineStr">
        <is>
          <t>5mmuc07rwub1dcby5mmuc9n9z9w41fbi</t>
        </is>
      </c>
      <c r="W2782" t="inlineStr">
        <is>
          <t>https://docs.google.com/open?id=1o-dYPBoVcDoTo0Kk47j6ANRe6bEHu5mfd5tu6vnjcLg</t>
        </is>
      </c>
      <c r="X2782" t="inlineStr">
        <is>
          <t>39,00</t>
        </is>
      </c>
      <c r="Y2782" t="inlineStr">
        <is>
          <t>97,5</t>
        </is>
      </c>
      <c r="Z2782" t="n">
        <v>39</v>
      </c>
      <c r="AA2782" t="n">
        <v>0</v>
      </c>
      <c r="AB2782" t="inlineStr">
        <is>
          <t>175,50</t>
        </is>
      </c>
      <c r="AC2782" t="inlineStr">
        <is>
          <t>36,86</t>
        </is>
      </c>
      <c r="AD2782" t="inlineStr">
        <is>
          <t>9,13</t>
        </is>
      </c>
      <c r="AE2782" t="inlineStr">
        <is>
          <t>221,48</t>
        </is>
      </c>
      <c r="AF2782" t="n">
        <v>6</v>
      </c>
      <c r="AG2782" t="n">
        <v>15</v>
      </c>
      <c r="AH2782" t="inlineStr">
        <is>
          <t>#¿NOMBRE?</t>
        </is>
      </c>
      <c r="AI2782" t="inlineStr">
        <is>
          <t>6,5</t>
        </is>
      </c>
      <c r="AJ2782" t="inlineStr">
        <is>
          <t>Giro 30 días // IBAN: ES64 0182 1527 5202 0470 7018</t>
        </is>
      </c>
      <c r="AK2782" t="inlineStr">
        <is>
          <t>4,5</t>
        </is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</row>
    <row r="2786">
      <c r="A2786" t="n">
        <v>665</v>
      </c>
      <c r="B2786" t="inlineStr">
        <is>
          <t>Herbolario Navarro</t>
        </is>
      </c>
      <c r="C2786" t="inlineStr">
        <is>
          <t>Encargada de compras: Sonia</t>
        </is>
      </c>
      <c r="D2786" t="inlineStr">
        <is>
          <t>PEPE NAVARRO, SL</t>
        </is>
      </c>
      <c r="E2786" t="inlineStr">
        <is>
          <t>B-46432852</t>
        </is>
      </c>
      <c r="F2786" t="inlineStr">
        <is>
          <t>C/Partida de la Dama, 25</t>
        </is>
      </c>
      <c r="G2786" t="n">
        <v>46470</v>
      </c>
      <c r="H2786" t="inlineStr">
        <is>
          <t>Massanassa</t>
        </is>
      </c>
      <c r="I2786" t="n">
        <v>0</v>
      </c>
      <c r="J2786" t="inlineStr">
        <is>
          <t>ARZOBISPO MAYORAL, 20    46002 VALENCIA.</t>
        </is>
      </c>
      <c r="K2786" t="inlineStr">
        <is>
          <t>facturacion.logistica@herbolarionavarro.es</t>
        </is>
      </c>
      <c r="L2786" t="n">
        <v>34664644917</v>
      </c>
      <c r="M2786" t="n">
        <v>0</v>
      </c>
      <c r="N2786" t="n">
        <v>78</v>
      </c>
      <c r="O2786" t="n">
        <v>92</v>
      </c>
      <c r="P2786" t="n">
        <v>0</v>
      </c>
      <c r="Q2786" t="n">
        <v>0</v>
      </c>
      <c r="R2786" t="n">
        <v>0</v>
      </c>
      <c r="S2786" t="inlineStr">
        <is>
          <t>SectorEco</t>
        </is>
      </c>
      <c r="T2786" t="n">
        <v>1</v>
      </c>
      <c r="U2786" s="1" t="n">
        <v>45141</v>
      </c>
      <c r="V2786" t="n">
        <v>44714</v>
      </c>
      <c r="W2786" t="inlineStr">
        <is>
          <t>https://docs.google.com/open?id=1k4niithBOBl4Fdf3TgDWon0edxcZq8zr8wqF96XmRwM</t>
        </is>
      </c>
      <c r="X2786" t="inlineStr">
        <is>
          <t>499,56</t>
        </is>
      </c>
      <c r="Y2786" t="inlineStr">
        <is>
          <t>423,54</t>
        </is>
      </c>
      <c r="Z2786" t="n">
        <v>0</v>
      </c>
      <c r="AA2786" t="n">
        <v>0</v>
      </c>
      <c r="AB2786" t="inlineStr">
        <is>
          <t>923,10</t>
        </is>
      </c>
      <c r="AC2786" t="inlineStr">
        <is>
          <t>193,85</t>
        </is>
      </c>
      <c r="AD2786" t="inlineStr">
        <is>
          <t>0,00</t>
        </is>
      </c>
      <c r="AE2786" t="inlineStr">
        <is>
          <t>1116,95</t>
        </is>
      </c>
      <c r="AF2786" t="n">
        <v>92</v>
      </c>
      <c r="AG2786" t="n">
        <v>78</v>
      </c>
      <c r="AH2786" t="inlineStr">
        <is>
          <t>#¿NOMBRE?</t>
        </is>
      </c>
      <c r="AI2786" t="inlineStr">
        <is>
          <t>5,43</t>
        </is>
      </c>
      <c r="AJ2786" t="inlineStr">
        <is>
          <t>Transfer: 60 días // IBAN: ES58 0081 1518 9300 0157 6563</t>
        </is>
      </c>
      <c r="AK2786" t="inlineStr">
        <is>
          <t>4,5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</row>
    <row r="2790">
      <c r="A2790" t="n">
        <v>666</v>
      </c>
      <c r="B2790" t="inlineStr">
        <is>
          <t>Vitaeco</t>
        </is>
      </c>
      <c r="C2790" t="inlineStr">
        <is>
          <t>Monica</t>
        </is>
      </c>
      <c r="D2790" t="inlineStr">
        <is>
          <t>Monica Montes Llorente</t>
        </is>
      </c>
      <c r="E2790" t="inlineStr">
        <is>
          <t>45573933P</t>
        </is>
      </c>
      <c r="F2790" t="inlineStr">
        <is>
          <t>Calle Avellanos 5</t>
        </is>
      </c>
      <c r="G2790" t="n">
        <v>9003</v>
      </c>
      <c r="H2790" t="inlineStr">
        <is>
          <t>Burgos</t>
        </is>
      </c>
      <c r="I2790" t="n">
        <v>1</v>
      </c>
      <c r="J2790" t="n">
        <v>0</v>
      </c>
      <c r="K2790" t="inlineStr">
        <is>
          <t>vitaeco@hotmail.com</t>
        </is>
      </c>
      <c r="L2790">
        <f>+34655540782</f>
        <v/>
      </c>
      <c r="M2790" t="n">
        <v>1</v>
      </c>
      <c r="N2790" t="n">
        <v>4</v>
      </c>
      <c r="O2790" t="n">
        <v>2</v>
      </c>
      <c r="P2790" t="n">
        <v>7</v>
      </c>
      <c r="Q2790" t="n">
        <v>7</v>
      </c>
      <c r="R2790" t="inlineStr">
        <is>
          <t>LA1FL1 =bimestral (20 +2)</t>
        </is>
      </c>
      <c r="S2790" t="inlineStr">
        <is>
          <t>SECTOR ECO</t>
        </is>
      </c>
      <c r="T2790" t="b">
        <v>1</v>
      </c>
      <c r="U2790" s="1" t="n">
        <v>45141</v>
      </c>
      <c r="V2790" t="inlineStr">
        <is>
          <t>peadmvexnvrznnspeadngi2nhalevwvy</t>
        </is>
      </c>
      <c r="W2790" t="inlineStr">
        <is>
          <t>https://docs.google.com/open?id=1ByHzxXjS7aAhMIFasoefWn_bDbMhJUejvgXA7-qrWB4</t>
        </is>
      </c>
      <c r="X2790" t="inlineStr">
        <is>
          <t>13,82</t>
        </is>
      </c>
      <c r="Y2790" t="inlineStr">
        <is>
          <t>27,64</t>
        </is>
      </c>
      <c r="Z2790" t="inlineStr">
        <is>
          <t>48,37</t>
        </is>
      </c>
      <c r="AA2790" t="inlineStr">
        <is>
          <t>31,5</t>
        </is>
      </c>
      <c r="AB2790" t="inlineStr">
        <is>
          <t>121,33</t>
        </is>
      </c>
      <c r="AC2790" t="inlineStr">
        <is>
          <t>25,48</t>
        </is>
      </c>
      <c r="AD2790" t="inlineStr">
        <is>
          <t>6,31</t>
        </is>
      </c>
      <c r="AE2790" t="inlineStr">
        <is>
          <t>153,12</t>
        </is>
      </c>
      <c r="AF2790" t="n">
        <v>2</v>
      </c>
      <c r="AG2790" t="n">
        <v>4</v>
      </c>
      <c r="AH2790" t="inlineStr">
        <is>
          <t>#¿NOMBRE?</t>
        </is>
      </c>
      <c r="AI2790" t="inlineStr">
        <is>
          <t>6,91</t>
        </is>
      </c>
      <c r="AJ2790" t="inlineStr">
        <is>
          <t>Giro 30 días // IBAN: ES63 2100 2366 1602 0008 4867</t>
        </is>
      </c>
      <c r="AK2790" t="inlineStr">
        <is>
          <t>4,5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</row>
    <row r="2794">
      <c r="A2794" t="n">
        <v>667</v>
      </c>
      <c r="B2794" t="inlineStr">
        <is>
          <t>BON AREA</t>
        </is>
      </c>
      <c r="C2794" t="inlineStr">
        <is>
          <t>00002/93184</t>
        </is>
      </c>
      <c r="D2794" t="inlineStr">
        <is>
          <t>Corporación Alimentaria Guissona, S.A.</t>
        </is>
      </c>
      <c r="E2794" t="inlineStr">
        <is>
          <t>ESA25445131</t>
        </is>
      </c>
      <c r="F2794" t="inlineStr">
        <is>
          <t>Traspalau, 8</t>
        </is>
      </c>
      <c r="G2794" t="n">
        <v>25210</v>
      </c>
      <c r="H2794" t="inlineStr">
        <is>
          <t>Guissona, Lleida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450</v>
      </c>
      <c r="P2794" t="n">
        <v>450</v>
      </c>
      <c r="Q2794" t="n">
        <v>0</v>
      </c>
      <c r="R2794" t="n">
        <v>0</v>
      </c>
      <c r="S2794" t="n">
        <v>0</v>
      </c>
      <c r="T2794" t="n">
        <v>0</v>
      </c>
      <c r="U2794" s="1" t="n">
        <v>45200</v>
      </c>
      <c r="V2794" t="n">
        <v>0</v>
      </c>
      <c r="W2794" t="n">
        <v>1</v>
      </c>
      <c r="X2794" t="inlineStr">
        <is>
          <t>2.925,00</t>
        </is>
      </c>
      <c r="Y2794" t="n">
        <v>0</v>
      </c>
      <c r="Z2794" t="n">
        <v>2925</v>
      </c>
      <c r="AA2794" t="n">
        <v>0</v>
      </c>
      <c r="AB2794" t="inlineStr">
        <is>
          <t>5.850,00</t>
        </is>
      </c>
      <c r="AC2794" t="inlineStr">
        <is>
          <t>1228,50</t>
        </is>
      </c>
      <c r="AD2794" t="inlineStr">
        <is>
          <t>0,00</t>
        </is>
      </c>
      <c r="AE2794" t="inlineStr">
        <is>
          <t>7078,50</t>
        </is>
      </c>
      <c r="AF2794" t="n">
        <v>450</v>
      </c>
      <c r="AG2794" t="n">
        <v>0</v>
      </c>
      <c r="AH2794" t="inlineStr">
        <is>
          <t>#¿NOMBRE?</t>
        </is>
      </c>
      <c r="AI2794" t="inlineStr">
        <is>
          <t>6,5</t>
        </is>
      </c>
      <c r="AJ2794" t="inlineStr">
        <is>
          <t>Transfer 60 días</t>
        </is>
      </c>
      <c r="AK2794" t="inlineStr">
        <is>
          <t>4,5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</row>
    <row r="2798">
      <c r="A2798" t="n">
        <v>668</v>
      </c>
      <c r="B2798" t="inlineStr">
        <is>
          <t>BON AREA</t>
        </is>
      </c>
      <c r="C2798" t="inlineStr">
        <is>
          <t>00003/96704</t>
        </is>
      </c>
      <c r="D2798" t="inlineStr">
        <is>
          <t>Corporación Alimentaria Guissona, S.A.</t>
        </is>
      </c>
      <c r="E2798" t="inlineStr">
        <is>
          <t>ESA25445131</t>
        </is>
      </c>
      <c r="F2798" t="inlineStr">
        <is>
          <t>Traspalau, 8</t>
        </is>
      </c>
      <c r="G2798" t="n">
        <v>25210</v>
      </c>
      <c r="H2798" t="inlineStr">
        <is>
          <t>Guissona, Lleida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450</v>
      </c>
      <c r="P2798" t="n">
        <v>450</v>
      </c>
      <c r="Q2798" t="n">
        <v>0</v>
      </c>
      <c r="R2798" t="n">
        <v>0</v>
      </c>
      <c r="S2798" t="n">
        <v>0</v>
      </c>
      <c r="T2798" t="n">
        <v>0</v>
      </c>
      <c r="U2798" t="inlineStr">
        <is>
          <t>23/02/2023</t>
        </is>
      </c>
      <c r="V2798" t="n">
        <v>0</v>
      </c>
      <c r="W2798" t="n">
        <v>1</v>
      </c>
      <c r="X2798" t="inlineStr">
        <is>
          <t>2.925,00</t>
        </is>
      </c>
      <c r="Y2798" t="n">
        <v>0</v>
      </c>
      <c r="Z2798" t="n">
        <v>2925</v>
      </c>
      <c r="AA2798" t="n">
        <v>0</v>
      </c>
      <c r="AB2798" t="inlineStr">
        <is>
          <t>5.850,00</t>
        </is>
      </c>
      <c r="AC2798" t="inlineStr">
        <is>
          <t>1228,50</t>
        </is>
      </c>
      <c r="AD2798" t="inlineStr">
        <is>
          <t>0,00</t>
        </is>
      </c>
      <c r="AE2798" t="inlineStr">
        <is>
          <t>7078,50</t>
        </is>
      </c>
      <c r="AF2798" t="n">
        <v>450</v>
      </c>
      <c r="AG2798" t="n">
        <v>0</v>
      </c>
      <c r="AH2798" t="inlineStr">
        <is>
          <t>#¿NOMBRE?</t>
        </is>
      </c>
      <c r="AI2798" t="inlineStr">
        <is>
          <t>6,5</t>
        </is>
      </c>
      <c r="AJ2798" t="inlineStr">
        <is>
          <t>Transfer 60 días</t>
        </is>
      </c>
      <c r="AK2798" t="inlineStr">
        <is>
          <t>4,5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</row>
    <row r="2802">
      <c r="A2802" t="n">
        <v>669</v>
      </c>
      <c r="B2802" t="inlineStr">
        <is>
          <t>BON AREA</t>
        </is>
      </c>
      <c r="C2802" t="inlineStr">
        <is>
          <t>00004/97657</t>
        </is>
      </c>
      <c r="D2802" t="inlineStr">
        <is>
          <t>Corporación Alimentaria Guissona, S.A.</t>
        </is>
      </c>
      <c r="E2802" t="inlineStr">
        <is>
          <t>ESA25445131</t>
        </is>
      </c>
      <c r="F2802" t="inlineStr">
        <is>
          <t>Traspalau, 8</t>
        </is>
      </c>
      <c r="G2802" t="n">
        <v>25210</v>
      </c>
      <c r="H2802" t="inlineStr">
        <is>
          <t>Guissona, Lleida</t>
        </is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900</v>
      </c>
      <c r="P2802" t="n">
        <v>900</v>
      </c>
      <c r="Q2802" t="n">
        <v>0</v>
      </c>
      <c r="R2802" t="n">
        <v>0</v>
      </c>
      <c r="S2802" t="n">
        <v>0</v>
      </c>
      <c r="T2802" t="n">
        <v>0</v>
      </c>
      <c r="U2802" t="inlineStr">
        <is>
          <t>15/05/2023</t>
        </is>
      </c>
      <c r="V2802" t="n">
        <v>0</v>
      </c>
      <c r="W2802" t="n">
        <v>1</v>
      </c>
      <c r="X2802" t="inlineStr">
        <is>
          <t>5.850,00</t>
        </is>
      </c>
      <c r="Y2802" t="n">
        <v>0</v>
      </c>
      <c r="Z2802" t="n">
        <v>5850</v>
      </c>
      <c r="AA2802" t="n">
        <v>0</v>
      </c>
      <c r="AB2802" t="inlineStr">
        <is>
          <t>11.700,00</t>
        </is>
      </c>
      <c r="AC2802" t="inlineStr">
        <is>
          <t>2457,00</t>
        </is>
      </c>
      <c r="AD2802" t="inlineStr">
        <is>
          <t>0,00</t>
        </is>
      </c>
      <c r="AE2802" t="inlineStr">
        <is>
          <t>14157,00</t>
        </is>
      </c>
      <c r="AF2802" t="n">
        <v>900</v>
      </c>
      <c r="AG2802" t="n">
        <v>0</v>
      </c>
      <c r="AH2802" t="inlineStr">
        <is>
          <t>#¿NOMBRE?</t>
        </is>
      </c>
      <c r="AI2802" t="inlineStr">
        <is>
          <t>6,5</t>
        </is>
      </c>
      <c r="AJ2802" t="inlineStr">
        <is>
          <t>Transfer 60 días</t>
        </is>
      </c>
      <c r="AK2802" t="inlineStr">
        <is>
          <t>4,5</t>
        </is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</row>
    <row r="2806">
      <c r="A2806" t="n">
        <v>670</v>
      </c>
      <c r="B2806" t="inlineStr">
        <is>
          <t>BON AREA</t>
        </is>
      </c>
      <c r="C2806" t="inlineStr">
        <is>
          <t>00005/98514</t>
        </is>
      </c>
      <c r="D2806" t="inlineStr">
        <is>
          <t>Corporación Alimentaria Guissona, S.A.</t>
        </is>
      </c>
      <c r="E2806" t="inlineStr">
        <is>
          <t>ESA25445131</t>
        </is>
      </c>
      <c r="F2806" t="inlineStr">
        <is>
          <t>Traspalau, 8</t>
        </is>
      </c>
      <c r="G2806" t="n">
        <v>25210</v>
      </c>
      <c r="H2806" t="inlineStr">
        <is>
          <t>Guissona, Lleida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450</v>
      </c>
      <c r="P2806" t="n">
        <v>900</v>
      </c>
      <c r="Q2806" t="n">
        <v>0</v>
      </c>
      <c r="R2806" t="n">
        <v>0</v>
      </c>
      <c r="S2806" t="n">
        <v>0</v>
      </c>
      <c r="T2806" t="n">
        <v>0</v>
      </c>
      <c r="U2806" t="inlineStr">
        <is>
          <t>22/05/2023</t>
        </is>
      </c>
      <c r="V2806" t="n">
        <v>0</v>
      </c>
      <c r="W2806" t="n">
        <v>1</v>
      </c>
      <c r="X2806" t="inlineStr">
        <is>
          <t>2.925,00</t>
        </is>
      </c>
      <c r="Y2806" t="n">
        <v>0</v>
      </c>
      <c r="Z2806" t="n">
        <v>5850</v>
      </c>
      <c r="AA2806" t="n">
        <v>0</v>
      </c>
      <c r="AB2806" t="inlineStr">
        <is>
          <t>8.775,00</t>
        </is>
      </c>
      <c r="AC2806" t="inlineStr">
        <is>
          <t>1842,75</t>
        </is>
      </c>
      <c r="AD2806" t="inlineStr">
        <is>
          <t>0,00</t>
        </is>
      </c>
      <c r="AE2806" t="inlineStr">
        <is>
          <t>10617,75</t>
        </is>
      </c>
      <c r="AF2806" t="n">
        <v>450</v>
      </c>
      <c r="AG2806" t="n">
        <v>0</v>
      </c>
      <c r="AH2806" t="inlineStr">
        <is>
          <t>#¿NOMBRE?</t>
        </is>
      </c>
      <c r="AI2806" t="inlineStr">
        <is>
          <t>6,5</t>
        </is>
      </c>
      <c r="AJ2806" t="inlineStr">
        <is>
          <t>Transfer 60 días</t>
        </is>
      </c>
      <c r="AK2806" t="inlineStr">
        <is>
          <t>4,5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</row>
    <row r="2810">
      <c r="A2810" t="n">
        <v>671</v>
      </c>
      <c r="B2810" t="inlineStr">
        <is>
          <t>Dragonería Granel</t>
        </is>
      </c>
      <c r="C2810" t="inlineStr">
        <is>
          <t>Inés</t>
        </is>
      </c>
      <c r="D2810" t="inlineStr">
        <is>
          <t>Inés Martín Perdomo</t>
        </is>
      </c>
      <c r="E2810" t="inlineStr">
        <is>
          <t>47046535N</t>
        </is>
      </c>
      <c r="F2810" t="inlineStr">
        <is>
          <t>Calle del Carmen, 9</t>
        </is>
      </c>
      <c r="G2810" t="n">
        <v>28470</v>
      </c>
      <c r="H2810" t="inlineStr">
        <is>
          <t>Cercedilla</t>
        </is>
      </c>
      <c r="I2810" t="n">
        <v>0</v>
      </c>
      <c r="J2810" t="inlineStr">
        <is>
          <t>Calle del Gorrión, parcela 16, chalet 12, 28470, Cercedilla (Madrid)</t>
        </is>
      </c>
      <c r="K2810" t="inlineStr">
        <is>
          <t>javier@dragoneriagranel.es</t>
        </is>
      </c>
      <c r="L2810">
        <f>+34684239397</f>
        <v/>
      </c>
      <c r="M2810" t="n">
        <v>1</v>
      </c>
      <c r="N2810" t="n">
        <v>10</v>
      </c>
      <c r="O2810" t="n">
        <v>10</v>
      </c>
      <c r="P2810" t="n">
        <v>0</v>
      </c>
      <c r="Q2810" t="n">
        <v>0</v>
      </c>
      <c r="R2810" t="n">
        <v>0</v>
      </c>
      <c r="S2810" t="n">
        <v>0</v>
      </c>
      <c r="T2810" t="b">
        <v>0</v>
      </c>
      <c r="U2810" t="inlineStr">
        <is>
          <t>30/12/1899</t>
        </is>
      </c>
      <c r="V2810" t="inlineStr">
        <is>
          <t>v5psta2hz3wjlncv5pst2eh0g4k77gya</t>
        </is>
      </c>
      <c r="W2810" t="n">
        <v>1</v>
      </c>
      <c r="X2810" t="inlineStr">
        <is>
          <t>65,00</t>
        </is>
      </c>
      <c r="Y2810" t="n">
        <v>65</v>
      </c>
      <c r="Z2810" t="n">
        <v>0</v>
      </c>
      <c r="AA2810" t="n">
        <v>0</v>
      </c>
      <c r="AB2810" t="inlineStr">
        <is>
          <t>130,00</t>
        </is>
      </c>
      <c r="AC2810" t="inlineStr">
        <is>
          <t>27,30</t>
        </is>
      </c>
      <c r="AD2810" t="inlineStr">
        <is>
          <t>6,76</t>
        </is>
      </c>
      <c r="AE2810" t="inlineStr">
        <is>
          <t>164,06</t>
        </is>
      </c>
      <c r="AF2810" t="n">
        <v>10</v>
      </c>
      <c r="AG2810" t="n">
        <v>10</v>
      </c>
      <c r="AH2810" t="inlineStr">
        <is>
          <t>#¿NOMBRE?</t>
        </is>
      </c>
      <c r="AI2810" t="inlineStr">
        <is>
          <t>6,5</t>
        </is>
      </c>
      <c r="AJ2810" t="inlineStr">
        <is>
          <t>Transfer</t>
        </is>
      </c>
      <c r="AK2810" t="inlineStr">
        <is>
          <t>4,5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</row>
    <row r="2814">
      <c r="A2814" t="n">
        <v>672</v>
      </c>
      <c r="B2814" t="inlineStr">
        <is>
          <t>TERRANOSTRA (Laboratori d'Abastiment cooperatiu)</t>
        </is>
      </c>
      <c r="C2814" t="inlineStr">
        <is>
          <t>Caro</t>
        </is>
      </c>
      <c r="D2814" t="inlineStr">
        <is>
          <t>Laboratori d'Abastiment cooperatiu</t>
        </is>
      </c>
      <c r="E2814" t="inlineStr">
        <is>
          <t>F01736784</t>
        </is>
      </c>
      <c r="F2814" t="inlineStr">
        <is>
          <t>c/  Alfons el magnànim 24 baixos</t>
        </is>
      </c>
      <c r="G2814" t="n">
        <v>7004</v>
      </c>
      <c r="H2814" t="inlineStr">
        <is>
          <t>Palma de Mallorca</t>
        </is>
      </c>
      <c r="I2814" t="n">
        <v>1</v>
      </c>
      <c r="J2814" t="n">
        <v>0</v>
      </c>
      <c r="K2814" t="inlineStr">
        <is>
          <t>moksha.repiso@terranostra.coop</t>
        </is>
      </c>
      <c r="L2814">
        <f>+34666658633</f>
        <v/>
      </c>
      <c r="M2814" t="n">
        <v>0</v>
      </c>
      <c r="N2814" t="n">
        <v>15</v>
      </c>
      <c r="O2814" t="n">
        <v>2</v>
      </c>
      <c r="P2814" t="n">
        <v>3</v>
      </c>
      <c r="Q2814" t="n">
        <v>0</v>
      </c>
      <c r="R2814" t="n">
        <v>0</v>
      </c>
      <c r="S2814" t="n">
        <v>0</v>
      </c>
      <c r="T2814" t="b">
        <v>0</v>
      </c>
      <c r="U2814" s="1" t="n">
        <v>45172</v>
      </c>
      <c r="V2814" t="inlineStr">
        <is>
          <t>rzg2gp2oe6r31n8qrzgufn0lm0tlka8k</t>
        </is>
      </c>
      <c r="W2814" t="inlineStr">
        <is>
          <t>https://docs.google.com/open?id=1cWU1sbSs0UQwkHjRPEDbMYFwKKnUxackiK4JAAvQwwA</t>
        </is>
      </c>
      <c r="X2814" t="inlineStr">
        <is>
          <t>13,00</t>
        </is>
      </c>
      <c r="Y2814" t="inlineStr">
        <is>
          <t>97,5</t>
        </is>
      </c>
      <c r="Z2814" t="inlineStr">
        <is>
          <t>19,5</t>
        </is>
      </c>
      <c r="AA2814" t="n">
        <v>0</v>
      </c>
      <c r="AB2814" t="inlineStr">
        <is>
          <t>130,00</t>
        </is>
      </c>
      <c r="AC2814" t="inlineStr">
        <is>
          <t>27,30</t>
        </is>
      </c>
      <c r="AD2814" t="inlineStr">
        <is>
          <t>0,00</t>
        </is>
      </c>
      <c r="AE2814" t="inlineStr">
        <is>
          <t>157,30</t>
        </is>
      </c>
      <c r="AF2814" t="n">
        <v>2</v>
      </c>
      <c r="AG2814" t="n">
        <v>15</v>
      </c>
      <c r="AH2814" t="inlineStr">
        <is>
          <t>#¿NOMBRE?</t>
        </is>
      </c>
      <c r="AI2814" t="inlineStr">
        <is>
          <t>6,5</t>
        </is>
      </c>
      <c r="AJ2814" t="inlineStr">
        <is>
          <t>Transfer</t>
        </is>
      </c>
      <c r="AK2814" t="inlineStr">
        <is>
          <t>4,5</t>
        </is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</row>
    <row r="2818">
      <c r="A2818" t="n">
        <v>673</v>
      </c>
      <c r="B2818" t="inlineStr">
        <is>
          <t>Biopompas Sant Cugat</t>
        </is>
      </c>
      <c r="C2818" t="inlineStr">
        <is>
          <t>Anna de Simone</t>
        </is>
      </c>
      <c r="D2818" t="inlineStr">
        <is>
          <t>VERDE PRESENTE SL</t>
        </is>
      </c>
      <c r="E2818" t="inlineStr">
        <is>
          <t>B67080622</t>
        </is>
      </c>
      <c r="F2818" t="inlineStr">
        <is>
          <t>AVINGUDA LLUÍS COMPANYS, 18-20 LOCAL 1</t>
        </is>
      </c>
      <c r="G2818" t="n">
        <v>8172</v>
      </c>
      <c r="H2818" t="inlineStr">
        <is>
          <t>SANT CUGAT DEL VALLÈS</t>
        </is>
      </c>
      <c r="I2818" t="n">
        <v>1</v>
      </c>
      <c r="J2818" t="n">
        <v>0</v>
      </c>
      <c r="K2818" t="inlineStr">
        <is>
          <t>biopompas.santcugat@gmail.com</t>
        </is>
      </c>
      <c r="L2818">
        <f>+34931987396</f>
        <v/>
      </c>
      <c r="M2818" t="n">
        <v>0</v>
      </c>
      <c r="N2818" t="n">
        <v>6</v>
      </c>
      <c r="O2818" t="n">
        <v>10</v>
      </c>
      <c r="P2818" t="n">
        <v>4</v>
      </c>
      <c r="Q2818" t="n">
        <v>4</v>
      </c>
      <c r="R2818" t="n">
        <v>0</v>
      </c>
      <c r="S2818" t="n">
        <v>0</v>
      </c>
      <c r="T2818" t="b">
        <v>0</v>
      </c>
      <c r="U2818" t="inlineStr">
        <is>
          <t>13/03/2023</t>
        </is>
      </c>
      <c r="V2818" t="inlineStr">
        <is>
          <t>jbho0jtq7tp7a1jbhxvqbx55hlpxze9m</t>
        </is>
      </c>
      <c r="W2818" t="inlineStr">
        <is>
          <t>https://docs.google.com/open?id=1Z725kpxsZjwQZaZrzh5nHoQ0MGWkCRxAiclEaLwX6G0</t>
        </is>
      </c>
      <c r="X2818" t="inlineStr">
        <is>
          <t>65,00</t>
        </is>
      </c>
      <c r="Y2818" t="n">
        <v>39</v>
      </c>
      <c r="Z2818" t="n">
        <v>26</v>
      </c>
      <c r="AA2818" t="n">
        <v>18</v>
      </c>
      <c r="AB2818" t="inlineStr">
        <is>
          <t>148,00</t>
        </is>
      </c>
      <c r="AC2818" t="inlineStr">
        <is>
          <t>31,08</t>
        </is>
      </c>
      <c r="AD2818" t="inlineStr">
        <is>
          <t>0,00</t>
        </is>
      </c>
      <c r="AE2818" t="inlineStr">
        <is>
          <t>179,08</t>
        </is>
      </c>
      <c r="AF2818" t="n">
        <v>10</v>
      </c>
      <c r="AG2818" t="n">
        <v>6</v>
      </c>
      <c r="AH2818" t="inlineStr">
        <is>
          <t>#¿NOMBRE?</t>
        </is>
      </c>
      <c r="AI2818" t="inlineStr">
        <is>
          <t>6,5</t>
        </is>
      </c>
      <c r="AJ2818" t="inlineStr">
        <is>
          <t>Transfer</t>
        </is>
      </c>
      <c r="AK2818" t="inlineStr">
        <is>
          <t>4,5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</row>
    <row r="2822">
      <c r="A2822" t="n">
        <v>674</v>
      </c>
      <c r="B2822" t="inlineStr">
        <is>
          <t>Red Grupos de Consumo de la Sierra Oeste Madrid</t>
        </is>
      </c>
      <c r="C2822" t="inlineStr">
        <is>
          <t>Hortensia</t>
        </is>
      </c>
      <c r="D2822" t="inlineStr">
        <is>
          <t>Red GC Sierra Oeste</t>
        </is>
      </c>
      <c r="E2822" t="inlineStr">
        <is>
          <t>02629727E</t>
        </is>
      </c>
      <c r="F2822" t="inlineStr">
        <is>
          <t>Calle Agustín García Gasco 11</t>
        </is>
      </c>
      <c r="G2822" t="n">
        <v>28610</v>
      </c>
      <c r="H2822" t="inlineStr">
        <is>
          <t>Villamanta</t>
        </is>
      </c>
      <c r="I2822" t="n">
        <v>1</v>
      </c>
      <c r="J2822" t="n">
        <v>0</v>
      </c>
      <c r="K2822" t="inlineStr">
        <is>
          <t>hortensia.arellano@yahoo.es</t>
        </is>
      </c>
      <c r="L2822">
        <f>+34646821033</f>
        <v/>
      </c>
      <c r="M2822" t="n">
        <v>0</v>
      </c>
      <c r="N2822" t="n">
        <v>21</v>
      </c>
      <c r="O2822" t="n">
        <v>19</v>
      </c>
      <c r="P2822" t="n">
        <v>4</v>
      </c>
      <c r="Q2822" t="n">
        <v>16</v>
      </c>
      <c r="R2822" t="n">
        <v>0</v>
      </c>
      <c r="S2822" t="n">
        <v>0</v>
      </c>
      <c r="T2822" t="b">
        <v>0</v>
      </c>
      <c r="U2822" t="inlineStr">
        <is>
          <t>13/03/2023</t>
        </is>
      </c>
      <c r="V2822" t="inlineStr">
        <is>
          <t>z7bfi2tdbqdu37z7bfitpsnahzzjvbta</t>
        </is>
      </c>
      <c r="W2822" t="inlineStr">
        <is>
          <t>https://docs.google.com/open?id=1Y5FAVPnoj48-6-vDuGheUX7hURM2MBJrwSYS7o6K-EI</t>
        </is>
      </c>
      <c r="X2822" t="inlineStr">
        <is>
          <t>133,38</t>
        </is>
      </c>
      <c r="Y2822" t="inlineStr">
        <is>
          <t>147,42</t>
        </is>
      </c>
      <c r="Z2822" t="inlineStr">
        <is>
          <t>28,08</t>
        </is>
      </c>
      <c r="AA2822" t="n">
        <v>72</v>
      </c>
      <c r="AB2822" t="inlineStr">
        <is>
          <t>380,88</t>
        </is>
      </c>
      <c r="AC2822" t="inlineStr">
        <is>
          <t>79,98</t>
        </is>
      </c>
      <c r="AD2822" t="inlineStr">
        <is>
          <t>0,00</t>
        </is>
      </c>
      <c r="AE2822" t="inlineStr">
        <is>
          <t>460,86</t>
        </is>
      </c>
      <c r="AF2822" t="n">
        <v>19</v>
      </c>
      <c r="AG2822" t="n">
        <v>21</v>
      </c>
      <c r="AH2822" t="inlineStr">
        <is>
          <t>#¿NOMBRE?</t>
        </is>
      </c>
      <c r="AI2822" t="inlineStr">
        <is>
          <t>7,02</t>
        </is>
      </c>
      <c r="AJ2822" t="inlineStr">
        <is>
          <t>Transfer</t>
        </is>
      </c>
      <c r="AK2822" t="inlineStr">
        <is>
          <t>4,5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</row>
    <row r="2826">
      <c r="A2826" t="n">
        <v>675</v>
      </c>
      <c r="B2826" t="inlineStr">
        <is>
          <t>Verdesperanza</t>
        </is>
      </c>
      <c r="C2826" t="inlineStr">
        <is>
          <t>Esperanza Barrera Verdugo</t>
        </is>
      </c>
      <c r="D2826" t="inlineStr">
        <is>
          <t>Esperanza Barrera Verdugo</t>
        </is>
      </c>
      <c r="E2826" t="inlineStr">
        <is>
          <t>52629217L</t>
        </is>
      </c>
      <c r="F2826" t="inlineStr">
        <is>
          <t>Carrer General O'Donnell 31</t>
        </is>
      </c>
      <c r="G2826" t="n">
        <v>8830</v>
      </c>
      <c r="H2826" t="inlineStr">
        <is>
          <t>Sant Boi</t>
        </is>
      </c>
      <c r="I2826" t="n">
        <v>1</v>
      </c>
      <c r="J2826" t="n">
        <v>0</v>
      </c>
      <c r="K2826" t="inlineStr">
        <is>
          <t>espebarrera@gmail.com</t>
        </is>
      </c>
      <c r="L2826">
        <f>+34609382326</f>
        <v/>
      </c>
      <c r="M2826" t="n">
        <v>1</v>
      </c>
      <c r="N2826" t="n">
        <v>10</v>
      </c>
      <c r="O2826" t="n">
        <v>0</v>
      </c>
      <c r="P2826" t="n">
        <v>10</v>
      </c>
      <c r="Q2826" t="n">
        <v>6</v>
      </c>
      <c r="R2826" t="inlineStr">
        <is>
          <t>15 tarjetas</t>
        </is>
      </c>
      <c r="S2826" t="n">
        <v>0</v>
      </c>
      <c r="T2826" t="b">
        <v>0</v>
      </c>
      <c r="U2826" t="inlineStr">
        <is>
          <t>13/03/2023</t>
        </is>
      </c>
      <c r="V2826" t="inlineStr">
        <is>
          <t>dda6k8jwesrwfyo4tdda6k8qh0ri2lhg</t>
        </is>
      </c>
      <c r="W2826" t="inlineStr">
        <is>
          <t>https://docs.google.com/open?id=1XQUYLODbdotGVaNiXCG9bsA3RnKNGowD9bnp5K2A5T0</t>
        </is>
      </c>
      <c r="X2826" t="inlineStr">
        <is>
          <t>0,00</t>
        </is>
      </c>
      <c r="Y2826" t="n">
        <v>65</v>
      </c>
      <c r="Z2826" t="n">
        <v>65</v>
      </c>
      <c r="AA2826" t="n">
        <v>27</v>
      </c>
      <c r="AB2826" t="inlineStr">
        <is>
          <t>157,00</t>
        </is>
      </c>
      <c r="AC2826" t="inlineStr">
        <is>
          <t>32,97</t>
        </is>
      </c>
      <c r="AD2826" t="inlineStr">
        <is>
          <t>8,16</t>
        </is>
      </c>
      <c r="AE2826" t="inlineStr">
        <is>
          <t>198,13</t>
        </is>
      </c>
      <c r="AF2826" t="n">
        <v>0</v>
      </c>
      <c r="AG2826" t="n">
        <v>10</v>
      </c>
      <c r="AH2826" t="inlineStr">
        <is>
          <t>#¿NOMBRE?</t>
        </is>
      </c>
      <c r="AI2826" t="inlineStr">
        <is>
          <t>6,5</t>
        </is>
      </c>
      <c r="AJ2826" t="inlineStr">
        <is>
          <t>Transfer</t>
        </is>
      </c>
      <c r="AK2826" t="inlineStr">
        <is>
          <t>4,5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</row>
    <row r="2830">
      <c r="A2830" t="n">
        <v>676</v>
      </c>
      <c r="B2830" t="inlineStr">
        <is>
          <t>PEBROT VERMELL</t>
        </is>
      </c>
      <c r="C2830" t="inlineStr">
        <is>
          <t>Anna Arcos Segura</t>
        </is>
      </c>
      <c r="D2830" t="inlineStr">
        <is>
          <t>Anna Arcos Segura</t>
        </is>
      </c>
      <c r="E2830" t="inlineStr">
        <is>
          <t>79280605L</t>
        </is>
      </c>
      <c r="F2830" t="inlineStr">
        <is>
          <t>ANGEL GUIMERA 2</t>
        </is>
      </c>
      <c r="G2830" t="n">
        <v>8620</v>
      </c>
      <c r="H2830" t="inlineStr">
        <is>
          <t>SANT VICENÇ DELS HORTS</t>
        </is>
      </c>
      <c r="I2830" t="n">
        <v>1</v>
      </c>
      <c r="J2830" t="n">
        <v>0</v>
      </c>
      <c r="K2830" t="inlineStr">
        <is>
          <t>annaarcos@gmail.com</t>
        </is>
      </c>
      <c r="L2830">
        <f>+34607193642</f>
        <v/>
      </c>
      <c r="M2830" t="n">
        <v>0</v>
      </c>
      <c r="N2830" t="n">
        <v>13</v>
      </c>
      <c r="O2830" t="n">
        <v>1</v>
      </c>
      <c r="P2830" t="n">
        <v>11</v>
      </c>
      <c r="Q2830" t="n">
        <v>0</v>
      </c>
      <c r="R2830" t="n">
        <v>0</v>
      </c>
      <c r="S2830" t="n">
        <v>0</v>
      </c>
      <c r="T2830" t="b">
        <v>0</v>
      </c>
      <c r="U2830" t="inlineStr">
        <is>
          <t>13/03/2023</t>
        </is>
      </c>
      <c r="V2830" t="inlineStr">
        <is>
          <t>q9o74rqmcg8hx2j88rfnq9o74r9pyd6z</t>
        </is>
      </c>
      <c r="W2830" t="inlineStr">
        <is>
          <t>https://docs.google.com/open?id=1fiWwxi0WAuY-QpJ2OB9q2tOKwhdrrILXY6b60y8kXJM</t>
        </is>
      </c>
      <c r="X2830" t="inlineStr">
        <is>
          <t>7,02</t>
        </is>
      </c>
      <c r="Y2830" t="inlineStr">
        <is>
          <t>91,26</t>
        </is>
      </c>
      <c r="Z2830" t="inlineStr">
        <is>
          <t>77,22</t>
        </is>
      </c>
      <c r="AA2830" t="n">
        <v>0</v>
      </c>
      <c r="AB2830" t="inlineStr">
        <is>
          <t>175,50</t>
        </is>
      </c>
      <c r="AC2830" t="inlineStr">
        <is>
          <t>36,86</t>
        </is>
      </c>
      <c r="AD2830" t="inlineStr">
        <is>
          <t>0,00</t>
        </is>
      </c>
      <c r="AE2830" t="inlineStr">
        <is>
          <t>212,36</t>
        </is>
      </c>
      <c r="AF2830" t="n">
        <v>1</v>
      </c>
      <c r="AG2830" t="n">
        <v>13</v>
      </c>
      <c r="AH2830" t="inlineStr">
        <is>
          <t>#¿NOMBRE?</t>
        </is>
      </c>
      <c r="AI2830" t="inlineStr">
        <is>
          <t>7,02</t>
        </is>
      </c>
      <c r="AJ2830" t="inlineStr">
        <is>
          <t>Transfer</t>
        </is>
      </c>
      <c r="AK2830" t="inlineStr">
        <is>
          <t>4,5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</row>
    <row r="2834">
      <c r="A2834" t="n">
        <v>677</v>
      </c>
      <c r="B2834" t="inlineStr">
        <is>
          <t>Petit Oh!</t>
        </is>
      </c>
      <c r="C2834" t="inlineStr">
        <is>
          <t>Nicole</t>
        </is>
      </c>
      <c r="D2834" t="inlineStr">
        <is>
          <t>Arrocito Investments SL</t>
        </is>
      </c>
      <c r="E2834" t="inlineStr">
        <is>
          <t>B63891659</t>
        </is>
      </c>
      <c r="F2834" t="inlineStr">
        <is>
          <t>C. Bertran 107, local derecha</t>
        </is>
      </c>
      <c r="G2834" t="n">
        <v>8023</v>
      </c>
      <c r="H2834" t="inlineStr">
        <is>
          <t>Barcelona</t>
        </is>
      </c>
      <c r="I2834" t="n">
        <v>1</v>
      </c>
      <c r="J2834" t="n">
        <v>0</v>
      </c>
      <c r="K2834" t="inlineStr">
        <is>
          <t>nicole@petitoh.com</t>
        </is>
      </c>
      <c r="L2834">
        <f>+34658436913</f>
        <v/>
      </c>
      <c r="M2834" t="n">
        <v>0</v>
      </c>
      <c r="N2834" t="n">
        <v>0</v>
      </c>
      <c r="O2834" t="n">
        <v>20</v>
      </c>
      <c r="P2834" t="n">
        <v>20</v>
      </c>
      <c r="Q2834" t="n">
        <v>0</v>
      </c>
      <c r="R2834" t="n">
        <v>0</v>
      </c>
      <c r="S2834" t="n">
        <v>0</v>
      </c>
      <c r="T2834" t="b">
        <v>0</v>
      </c>
      <c r="U2834" t="inlineStr">
        <is>
          <t>13/03/2023</t>
        </is>
      </c>
      <c r="V2834" t="inlineStr">
        <is>
          <t>iewndec9g7ez9r0uny14iewndec9acu0</t>
        </is>
      </c>
      <c r="W2834" t="inlineStr">
        <is>
          <t>https://docs.google.com/open?id=1COnqtCoEPkuht53T1SDU26zYRaphpjo6YpiWeGiQLVY</t>
        </is>
      </c>
      <c r="X2834" t="inlineStr">
        <is>
          <t>130,00</t>
        </is>
      </c>
      <c r="Y2834" t="n">
        <v>0</v>
      </c>
      <c r="Z2834" t="n">
        <v>130</v>
      </c>
      <c r="AA2834" t="n">
        <v>0</v>
      </c>
      <c r="AB2834" t="inlineStr">
        <is>
          <t>260,00</t>
        </is>
      </c>
      <c r="AC2834" t="inlineStr">
        <is>
          <t>54,60</t>
        </is>
      </c>
      <c r="AD2834" t="inlineStr">
        <is>
          <t>0,00</t>
        </is>
      </c>
      <c r="AE2834" t="inlineStr">
        <is>
          <t>314,60</t>
        </is>
      </c>
      <c r="AF2834" t="n">
        <v>20</v>
      </c>
      <c r="AG2834" t="n">
        <v>0</v>
      </c>
      <c r="AH2834" t="inlineStr">
        <is>
          <t>#¿NOMBRE?</t>
        </is>
      </c>
      <c r="AI2834" t="inlineStr">
        <is>
          <t>6,5</t>
        </is>
      </c>
      <c r="AJ2834" t="inlineStr">
        <is>
          <t>Transfer</t>
        </is>
      </c>
      <c r="AK2834" t="inlineStr">
        <is>
          <t>4,5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</row>
    <row r="2838">
      <c r="A2838" t="n">
        <v>678</v>
      </c>
      <c r="B2838" t="inlineStr">
        <is>
          <t>Meraki zero waste shop</t>
        </is>
      </c>
      <c r="C2838" t="inlineStr">
        <is>
          <t>Cecilia contartese</t>
        </is>
      </c>
      <c r="D2838" t="inlineStr">
        <is>
          <t>Meraki zero waste shop</t>
        </is>
      </c>
      <c r="E2838" t="inlineStr">
        <is>
          <t>F346766Y</t>
        </is>
      </c>
      <c r="F2838" t="inlineStr">
        <is>
          <t>Av Princep Benlloch n5 local 1</t>
        </is>
      </c>
      <c r="G2838" t="inlineStr">
        <is>
          <t>AD500</t>
        </is>
      </c>
      <c r="H2838" t="inlineStr">
        <is>
          <t>Andorra la vella</t>
        </is>
      </c>
      <c r="I2838" t="n">
        <v>1</v>
      </c>
      <c r="J2838" t="n">
        <v>0</v>
      </c>
      <c r="K2838" t="inlineStr">
        <is>
          <t>cecontartese@gmail.com</t>
        </is>
      </c>
      <c r="L2838">
        <f>+376384627</f>
        <v/>
      </c>
      <c r="M2838" t="n">
        <v>0</v>
      </c>
      <c r="N2838" t="n">
        <v>8</v>
      </c>
      <c r="O2838" t="n">
        <v>4</v>
      </c>
      <c r="P2838" t="n">
        <v>8</v>
      </c>
      <c r="Q2838" t="n">
        <v>6</v>
      </c>
      <c r="R2838" t="n">
        <v>0</v>
      </c>
      <c r="S2838" t="n">
        <v>0</v>
      </c>
      <c r="T2838" t="b">
        <v>0</v>
      </c>
      <c r="U2838" t="inlineStr">
        <is>
          <t>13/03/2023</t>
        </is>
      </c>
      <c r="V2838" t="inlineStr">
        <is>
          <t>lv3nkdb4ihmsluteunm1lv3nkdanehwk</t>
        </is>
      </c>
      <c r="W2838" t="inlineStr">
        <is>
          <t>https://docs.google.com/open?id=1HAxMv7qhzNt5KfmFwA8oCUvEHOVJJqAC-bGc2wXIi88</t>
        </is>
      </c>
      <c r="X2838" t="inlineStr">
        <is>
          <t>26,00</t>
        </is>
      </c>
      <c r="Y2838" t="n">
        <v>52</v>
      </c>
      <c r="Z2838" t="n">
        <v>52</v>
      </c>
      <c r="AA2838" t="n">
        <v>27</v>
      </c>
      <c r="AB2838" t="inlineStr">
        <is>
          <t>157,00</t>
        </is>
      </c>
      <c r="AC2838" t="inlineStr">
        <is>
          <t>32,97</t>
        </is>
      </c>
      <c r="AD2838" t="inlineStr">
        <is>
          <t>0,00</t>
        </is>
      </c>
      <c r="AE2838" t="inlineStr">
        <is>
          <t>189,97</t>
        </is>
      </c>
      <c r="AF2838" t="n">
        <v>4</v>
      </c>
      <c r="AG2838" t="n">
        <v>8</v>
      </c>
      <c r="AH2838" t="inlineStr">
        <is>
          <t>#¿NOMBRE?</t>
        </is>
      </c>
      <c r="AI2838" t="inlineStr">
        <is>
          <t>6,5</t>
        </is>
      </c>
      <c r="AJ2838" t="inlineStr">
        <is>
          <t>Transfer</t>
        </is>
      </c>
      <c r="AK2838" t="inlineStr">
        <is>
          <t>4,5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</row>
    <row r="2842">
      <c r="A2842" t="n">
        <v>679</v>
      </c>
      <c r="B2842" t="inlineStr">
        <is>
          <t>Bricer Warehouse</t>
        </is>
      </c>
      <c r="C2842" t="inlineStr">
        <is>
          <t>Cátia Costa</t>
        </is>
      </c>
      <c r="D2842" t="inlineStr">
        <is>
          <t>Bricer, Unipessoal, Lda</t>
        </is>
      </c>
      <c r="E2842" t="inlineStr">
        <is>
          <t>PT508555957</t>
        </is>
      </c>
      <c r="F2842" t="inlineStr">
        <is>
          <t>Rua Jornal de Sintra, Armazém L, Charneca de Baixo</t>
        </is>
      </c>
      <c r="G2842" t="inlineStr">
        <is>
          <t>2710-446</t>
        </is>
      </c>
      <c r="H2842" t="inlineStr">
        <is>
          <t>Sintra</t>
        </is>
      </c>
      <c r="I2842" t="n">
        <v>0</v>
      </c>
      <c r="J2842" t="inlineStr">
        <is>
          <t>Rua da Requeijada nº 30</t>
        </is>
      </c>
      <c r="K2842" t="inlineStr">
        <is>
          <t>ccosta@bricer.pt</t>
        </is>
      </c>
      <c r="L2842">
        <f>+351210939542</f>
        <v/>
      </c>
      <c r="M2842" t="n">
        <v>0</v>
      </c>
      <c r="N2842" t="n">
        <v>0</v>
      </c>
      <c r="O2842" t="n">
        <v>0</v>
      </c>
      <c r="P2842" t="n">
        <v>0</v>
      </c>
      <c r="Q2842" t="n">
        <v>210</v>
      </c>
      <c r="R2842" t="n">
        <v>0</v>
      </c>
      <c r="S2842" t="n">
        <v>0</v>
      </c>
      <c r="T2842" t="b">
        <v>0</v>
      </c>
      <c r="U2842" t="inlineStr">
        <is>
          <t>14/03/2023</t>
        </is>
      </c>
      <c r="V2842" t="n">
        <v>0</v>
      </c>
      <c r="W2842" t="inlineStr">
        <is>
          <t>https://docs.google.com/open?id=17vgsorP6kISXnDZiuoEtvnO7WodBDQq3p4CGWESpJl8</t>
        </is>
      </c>
      <c r="X2842" t="inlineStr">
        <is>
          <t>0,00</t>
        </is>
      </c>
      <c r="Y2842" t="n">
        <v>0</v>
      </c>
      <c r="Z2842" t="n">
        <v>0</v>
      </c>
      <c r="AA2842" t="inlineStr">
        <is>
          <t>564,9</t>
        </is>
      </c>
      <c r="AB2842" t="inlineStr">
        <is>
          <t>564,90</t>
        </is>
      </c>
      <c r="AC2842" t="inlineStr">
        <is>
          <t>118,63</t>
        </is>
      </c>
      <c r="AD2842" t="inlineStr">
        <is>
          <t>0,00</t>
        </is>
      </c>
      <c r="AE2842" t="inlineStr">
        <is>
          <t>683,53</t>
        </is>
      </c>
      <c r="AF2842" t="n">
        <v>0</v>
      </c>
      <c r="AG2842" t="n">
        <v>0</v>
      </c>
      <c r="AH2842" t="inlineStr">
        <is>
          <t>#¿NOMBRE?</t>
        </is>
      </c>
      <c r="AI2842" t="inlineStr">
        <is>
          <t>6,5</t>
        </is>
      </c>
      <c r="AJ2842" t="n">
        <v>0</v>
      </c>
      <c r="AK2842" t="inlineStr">
        <is>
          <t>2,69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</row>
    <row r="2846">
      <c r="A2846" t="n">
        <v>680</v>
      </c>
      <c r="B2846" t="inlineStr">
        <is>
          <t>El Cabàs</t>
        </is>
      </c>
      <c r="C2846" t="inlineStr">
        <is>
          <t>Margarida Clote</t>
        </is>
      </c>
      <c r="D2846" t="inlineStr">
        <is>
          <t>Margarida Clotet</t>
        </is>
      </c>
      <c r="E2846" t="inlineStr">
        <is>
          <t>77739150R</t>
        </is>
      </c>
      <c r="F2846" t="inlineStr">
        <is>
          <t>C/Raval No 20 baixos</t>
        </is>
      </c>
      <c r="G2846" t="n">
        <v>8695</v>
      </c>
      <c r="H2846" t="inlineStr">
        <is>
          <t>Bagà</t>
        </is>
      </c>
      <c r="I2846" t="n">
        <v>1</v>
      </c>
      <c r="J2846" t="n">
        <v>0</v>
      </c>
      <c r="K2846" t="inlineStr">
        <is>
          <t>cmc333pam@gmail.com</t>
        </is>
      </c>
      <c r="L2846">
        <f>+34610694338</f>
        <v/>
      </c>
      <c r="M2846" t="n">
        <v>1</v>
      </c>
      <c r="N2846" t="n">
        <v>14</v>
      </c>
      <c r="O2846" t="n">
        <v>0</v>
      </c>
      <c r="P2846" t="n">
        <v>6</v>
      </c>
      <c r="Q2846" t="n">
        <v>0</v>
      </c>
      <c r="R2846" t="inlineStr">
        <is>
          <t>4 quitamanchas</t>
        </is>
      </c>
      <c r="S2846" t="n">
        <v>0</v>
      </c>
      <c r="T2846" t="b">
        <v>0</v>
      </c>
      <c r="U2846" t="inlineStr">
        <is>
          <t>14/03/2023</t>
        </is>
      </c>
      <c r="V2846" t="inlineStr">
        <is>
          <t>1jjcyoum3lmu5chzp11jjcyiytqa2qfz</t>
        </is>
      </c>
      <c r="W2846" t="inlineStr">
        <is>
          <t>https://docs.google.com/open?id=1ap3Js_55kepQWJWGyt4GFn3VJn2ewjCi8FKkfJWs_nM</t>
        </is>
      </c>
      <c r="X2846" t="inlineStr">
        <is>
          <t>0,00</t>
        </is>
      </c>
      <c r="Y2846" t="n">
        <v>91</v>
      </c>
      <c r="Z2846" t="n">
        <v>39</v>
      </c>
      <c r="AA2846" t="n">
        <v>0</v>
      </c>
      <c r="AB2846" t="inlineStr">
        <is>
          <t>130,00</t>
        </is>
      </c>
      <c r="AC2846" t="inlineStr">
        <is>
          <t>27,30</t>
        </is>
      </c>
      <c r="AD2846" t="inlineStr">
        <is>
          <t>6,76</t>
        </is>
      </c>
      <c r="AE2846" t="inlineStr">
        <is>
          <t>164,06</t>
        </is>
      </c>
      <c r="AF2846" t="n">
        <v>0</v>
      </c>
      <c r="AG2846" t="n">
        <v>14</v>
      </c>
      <c r="AH2846" t="inlineStr">
        <is>
          <t>#¿NOMBRE?</t>
        </is>
      </c>
      <c r="AI2846" t="inlineStr">
        <is>
          <t>6,5</t>
        </is>
      </c>
      <c r="AJ2846" t="inlineStr">
        <is>
          <t>Transfer</t>
        </is>
      </c>
      <c r="AK2846" t="inlineStr">
        <is>
          <t>4,5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</row>
    <row r="2850">
      <c r="A2850" t="n">
        <v>681</v>
      </c>
      <c r="B2850" t="inlineStr">
        <is>
          <t>El Sitio</t>
        </is>
      </c>
      <c r="C2850" t="inlineStr">
        <is>
          <t>Sabine Willmann</t>
        </is>
      </c>
      <c r="D2850" t="inlineStr">
        <is>
          <t>Tigutan Canarias S.L.</t>
        </is>
      </c>
      <c r="E2850" t="inlineStr">
        <is>
          <t>B38477717</t>
        </is>
      </c>
      <c r="F2850" t="inlineStr">
        <is>
          <t>Calle La Carrera 26</t>
        </is>
      </c>
      <c r="G2850" t="n">
        <v>38911</v>
      </c>
      <c r="H2850" t="inlineStr">
        <is>
          <t>La Frontera</t>
        </is>
      </c>
      <c r="I2850" t="n">
        <v>1</v>
      </c>
      <c r="J2850" t="n">
        <v>0</v>
      </c>
      <c r="K2850" t="inlineStr">
        <is>
          <t>sabinwill@gmail.com</t>
        </is>
      </c>
      <c r="L2850">
        <f>+34696600976</f>
        <v/>
      </c>
      <c r="M2850" t="n">
        <v>0</v>
      </c>
      <c r="N2850" t="n">
        <v>4</v>
      </c>
      <c r="O2850" t="n">
        <v>2</v>
      </c>
      <c r="P2850" t="n">
        <v>2</v>
      </c>
      <c r="Q2850" t="n">
        <v>4</v>
      </c>
      <c r="R2850" t="n">
        <v>0</v>
      </c>
      <c r="S2850" t="n">
        <v>0</v>
      </c>
      <c r="T2850" t="b">
        <v>0</v>
      </c>
      <c r="U2850" t="inlineStr">
        <is>
          <t>14/03/2023</t>
        </is>
      </c>
      <c r="V2850" t="inlineStr">
        <is>
          <t>pda1lqwsyfsnud4yzvpda1l0mduu518p</t>
        </is>
      </c>
      <c r="W2850" t="inlineStr">
        <is>
          <t>https://docs.google.com/open?id=1nANgxjVwavnkQOpKjIDMS96EiyDrDLbGxJdSODrDwG0</t>
        </is>
      </c>
      <c r="X2850" t="inlineStr">
        <is>
          <t>13,00</t>
        </is>
      </c>
      <c r="Y2850" t="n">
        <v>26</v>
      </c>
      <c r="Z2850" t="n">
        <v>13</v>
      </c>
      <c r="AA2850" t="n">
        <v>18</v>
      </c>
      <c r="AB2850" t="inlineStr">
        <is>
          <t>70,00</t>
        </is>
      </c>
      <c r="AC2850" t="inlineStr">
        <is>
          <t>14,70</t>
        </is>
      </c>
      <c r="AD2850" t="inlineStr">
        <is>
          <t>0,00</t>
        </is>
      </c>
      <c r="AE2850" t="inlineStr">
        <is>
          <t>84,70</t>
        </is>
      </c>
      <c r="AF2850" t="n">
        <v>2</v>
      </c>
      <c r="AG2850" t="n">
        <v>4</v>
      </c>
      <c r="AH2850" t="inlineStr">
        <is>
          <t>#¿NOMBRE?</t>
        </is>
      </c>
      <c r="AI2850" t="inlineStr">
        <is>
          <t>6,5</t>
        </is>
      </c>
      <c r="AJ2850" t="inlineStr">
        <is>
          <t>Transfer</t>
        </is>
      </c>
      <c r="AK2850" t="inlineStr">
        <is>
          <t>4,5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</row>
    <row r="2854">
      <c r="A2854" t="n">
        <v>682</v>
      </c>
      <c r="B2854" t="inlineStr">
        <is>
          <t>Autoservicio Rafa- Ecotienda</t>
        </is>
      </c>
      <c r="C2854" t="inlineStr">
        <is>
          <t>Isabel Melguizo López</t>
        </is>
      </c>
      <c r="D2854" t="inlineStr">
        <is>
          <t>Isabel Melguizo López</t>
        </is>
      </c>
      <c r="E2854" t="inlineStr">
        <is>
          <t>24260365B</t>
        </is>
      </c>
      <c r="F2854" t="inlineStr">
        <is>
          <t>C/ Garcilaso de la Vega,9</t>
        </is>
      </c>
      <c r="G2854" t="n">
        <v>4880</v>
      </c>
      <c r="H2854" t="inlineStr">
        <is>
          <t>Tíjola</t>
        </is>
      </c>
      <c r="I2854" t="n">
        <v>0</v>
      </c>
      <c r="J2854" t="inlineStr">
        <is>
          <t>C/ Granada, 10, 04880 Tíjola, Almería</t>
        </is>
      </c>
      <c r="K2854" t="inlineStr">
        <is>
          <t>autoserviciorafa15@gmail.com</t>
        </is>
      </c>
      <c r="L2854">
        <f>+34607188454</f>
        <v/>
      </c>
      <c r="M2854" t="n">
        <v>1</v>
      </c>
      <c r="N2854" t="n">
        <v>6</v>
      </c>
      <c r="O2854" t="n">
        <v>6</v>
      </c>
      <c r="P2854" t="n">
        <v>6</v>
      </c>
      <c r="Q2854" t="n">
        <v>2</v>
      </c>
      <c r="R2854" t="n">
        <v>0</v>
      </c>
      <c r="S2854" t="n">
        <v>0</v>
      </c>
      <c r="T2854" t="b">
        <v>0</v>
      </c>
      <c r="U2854" t="inlineStr">
        <is>
          <t>14/03/2023</t>
        </is>
      </c>
      <c r="V2854" t="inlineStr">
        <is>
          <t>p41ont0sr1wak9t35rp41o358yifoqzc</t>
        </is>
      </c>
      <c r="W2854" t="inlineStr">
        <is>
          <t>https://docs.google.com/open?id=1H3u55B-iSCLeEs88ZZOX98m84tJYC6VC4-r3gOSeVvs</t>
        </is>
      </c>
      <c r="X2854" t="inlineStr">
        <is>
          <t>39,00</t>
        </is>
      </c>
      <c r="Y2854" t="n">
        <v>39</v>
      </c>
      <c r="Z2854" t="n">
        <v>39</v>
      </c>
      <c r="AA2854" t="n">
        <v>9</v>
      </c>
      <c r="AB2854" t="inlineStr">
        <is>
          <t>126,00</t>
        </is>
      </c>
      <c r="AC2854" t="inlineStr">
        <is>
          <t>26,46</t>
        </is>
      </c>
      <c r="AD2854" t="inlineStr">
        <is>
          <t>6,55</t>
        </is>
      </c>
      <c r="AE2854" t="inlineStr">
        <is>
          <t>159,01</t>
        </is>
      </c>
      <c r="AF2854" t="n">
        <v>6</v>
      </c>
      <c r="AG2854" t="n">
        <v>6</v>
      </c>
      <c r="AH2854" t="inlineStr">
        <is>
          <t>#¿NOMBRE?</t>
        </is>
      </c>
      <c r="AI2854" t="inlineStr">
        <is>
          <t>6,5</t>
        </is>
      </c>
      <c r="AJ2854" t="inlineStr">
        <is>
          <t>Transfer</t>
        </is>
      </c>
      <c r="AK2854" t="inlineStr">
        <is>
          <t>4,5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</row>
    <row r="2858">
      <c r="A2858" t="n">
        <v>683</v>
      </c>
      <c r="B2858" t="inlineStr">
        <is>
          <t>Trendsplant</t>
        </is>
      </c>
      <c r="C2858" t="inlineStr">
        <is>
          <t>Luis Guillen</t>
        </is>
      </c>
      <c r="D2858" t="inlineStr">
        <is>
          <t>Trendsplant SL</t>
        </is>
      </c>
      <c r="E2858" t="inlineStr">
        <is>
          <t>B54459532</t>
        </is>
      </c>
      <c r="F2858" t="inlineStr">
        <is>
          <t>Avenida del zodiaco 28</t>
        </is>
      </c>
      <c r="G2858" t="n">
        <v>3006</v>
      </c>
      <c r="H2858" t="inlineStr">
        <is>
          <t>Alicante</t>
        </is>
      </c>
      <c r="I2858" t="n">
        <v>0</v>
      </c>
      <c r="J2858" t="inlineStr">
        <is>
          <t>Calle pintor cabrera 14 03003 Alicante</t>
        </is>
      </c>
      <c r="K2858" t="inlineStr">
        <is>
          <t>trendsplant@gmail.com</t>
        </is>
      </c>
      <c r="L2858">
        <f>+34620383329</f>
        <v/>
      </c>
      <c r="M2858" t="n">
        <v>0</v>
      </c>
      <c r="N2858" t="n">
        <v>8</v>
      </c>
      <c r="O2858" t="n">
        <v>8</v>
      </c>
      <c r="P2858" t="n">
        <v>8</v>
      </c>
      <c r="Q2858" t="n">
        <v>0</v>
      </c>
      <c r="R2858" t="n">
        <v>0</v>
      </c>
      <c r="S2858" t="n">
        <v>0</v>
      </c>
      <c r="T2858" t="b">
        <v>0</v>
      </c>
      <c r="U2858" t="inlineStr">
        <is>
          <t>14/03/2023</t>
        </is>
      </c>
      <c r="V2858" t="inlineStr">
        <is>
          <t>bbzjs6zoimkrw02a3z6bbzj4spm8v6re</t>
        </is>
      </c>
      <c r="W2858" t="inlineStr">
        <is>
          <t>https://docs.google.com/open?id=160JtSs1zCzFNxj-p3GlofqrUkSvidRrOcdPVfjXBcwk</t>
        </is>
      </c>
      <c r="X2858" t="inlineStr">
        <is>
          <t>55,28</t>
        </is>
      </c>
      <c r="Y2858" t="inlineStr">
        <is>
          <t>55,28</t>
        </is>
      </c>
      <c r="Z2858" t="inlineStr">
        <is>
          <t>55,28</t>
        </is>
      </c>
      <c r="AA2858" t="n">
        <v>0</v>
      </c>
      <c r="AB2858" t="inlineStr">
        <is>
          <t>165,84</t>
        </is>
      </c>
      <c r="AC2858" t="inlineStr">
        <is>
          <t>34,83</t>
        </is>
      </c>
      <c r="AD2858" t="inlineStr">
        <is>
          <t>0,00</t>
        </is>
      </c>
      <c r="AE2858" t="inlineStr">
        <is>
          <t>200,67</t>
        </is>
      </c>
      <c r="AF2858" t="n">
        <v>0</v>
      </c>
      <c r="AG2858" t="n">
        <v>0</v>
      </c>
      <c r="AH2858" t="n">
        <v>0</v>
      </c>
      <c r="AI2858" t="inlineStr">
        <is>
          <t>6,91</t>
        </is>
      </c>
      <c r="AJ2858" t="inlineStr">
        <is>
          <t>Transfer</t>
        </is>
      </c>
      <c r="AK2858" t="inlineStr">
        <is>
          <t>4,5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</row>
    <row r="2862">
      <c r="A2862" t="n">
        <v>684</v>
      </c>
      <c r="B2862" t="inlineStr">
        <is>
          <t>Marcris</t>
        </is>
      </c>
      <c r="C2862" t="inlineStr">
        <is>
          <t>Marino</t>
        </is>
      </c>
      <c r="D2862" t="inlineStr">
        <is>
          <t>Sánchez García Cristina 00280286L S.L.N.E</t>
        </is>
      </c>
      <c r="E2862" t="inlineStr">
        <is>
          <t>B35770528</t>
        </is>
      </c>
      <c r="F2862" t="inlineStr">
        <is>
          <t>Calle Aigües, 11</t>
        </is>
      </c>
      <c r="G2862" t="n">
        <v>8391</v>
      </c>
      <c r="H2862" t="inlineStr">
        <is>
          <t>Tiana</t>
        </is>
      </c>
      <c r="I2862" t="n">
        <v>1</v>
      </c>
      <c r="J2862" t="n">
        <v>0</v>
      </c>
      <c r="K2862" t="inlineStr">
        <is>
          <t>info@marcris.net</t>
        </is>
      </c>
      <c r="L2862">
        <f>+34678868735</f>
        <v/>
      </c>
      <c r="M2862" t="n">
        <v>0</v>
      </c>
      <c r="N2862" t="n">
        <v>240</v>
      </c>
      <c r="O2862" t="n">
        <v>0</v>
      </c>
      <c r="P2862" t="n">
        <v>240</v>
      </c>
      <c r="Q2862" t="n">
        <v>126</v>
      </c>
      <c r="R2862" t="inlineStr">
        <is>
          <t>LA5FL5SU3QU3</t>
        </is>
      </c>
      <c r="S2862" t="inlineStr">
        <is>
          <t>160 quitamanchas</t>
        </is>
      </c>
      <c r="T2862" t="b">
        <v>0</v>
      </c>
      <c r="U2862" t="inlineStr">
        <is>
          <t>15/03/2023</t>
        </is>
      </c>
      <c r="V2862" t="inlineStr">
        <is>
          <t>ram8qy7gofmm5sc43lnxqiram8r11wqj</t>
        </is>
      </c>
      <c r="W2862" t="inlineStr">
        <is>
          <t>https://docs.google.com/open?id=1E87ZfJ865RtNfGsyJcMPXGHlnEPuqmgBXDeEN6r6Jrs</t>
        </is>
      </c>
      <c r="X2862" t="inlineStr">
        <is>
          <t>0,00</t>
        </is>
      </c>
      <c r="Y2862" t="n">
        <v>1044</v>
      </c>
      <c r="Z2862" t="n">
        <v>1044</v>
      </c>
      <c r="AA2862" t="inlineStr">
        <is>
          <t>415,8</t>
        </is>
      </c>
      <c r="AB2862" t="inlineStr">
        <is>
          <t>2.503,80</t>
        </is>
      </c>
      <c r="AC2862" t="inlineStr">
        <is>
          <t>525,80</t>
        </is>
      </c>
      <c r="AD2862" t="inlineStr">
        <is>
          <t>0,00</t>
        </is>
      </c>
      <c r="AE2862" t="inlineStr">
        <is>
          <t>3029,60</t>
        </is>
      </c>
      <c r="AF2862" t="n">
        <v>0</v>
      </c>
      <c r="AG2862" t="n">
        <v>240</v>
      </c>
      <c r="AH2862" t="inlineStr">
        <is>
          <t>#¿NOMBRE?</t>
        </is>
      </c>
      <c r="AI2862" t="inlineStr">
        <is>
          <t>4,35</t>
        </is>
      </c>
      <c r="AJ2862" t="inlineStr">
        <is>
          <t>SEPA: 60 dias // IBAN: ES03 2100 0877 8502 0021 6962</t>
        </is>
      </c>
      <c r="AK2862" t="inlineStr">
        <is>
          <t>3,3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</row>
    <row r="2866">
      <c r="A2866" t="n">
        <v>685</v>
      </c>
      <c r="B2866" t="inlineStr">
        <is>
          <t>Suryalila</t>
        </is>
      </c>
      <c r="C2866" t="inlineStr">
        <is>
          <t>NOELIA</t>
        </is>
      </c>
      <c r="D2866" t="inlineStr">
        <is>
          <t>SURYALILA S.L.</t>
        </is>
      </c>
      <c r="E2866" t="inlineStr">
        <is>
          <t>B11893955</t>
        </is>
      </c>
      <c r="F2866" t="inlineStr">
        <is>
          <t>CORTIJO LA FÁBRICA, PAGO DE PAJARETE 11650 VILLAMARTIN CADIZ</t>
        </is>
      </c>
      <c r="G2866" t="n">
        <v>11650</v>
      </c>
      <c r="H2866" t="inlineStr">
        <is>
          <t>VILLAMARTIN</t>
        </is>
      </c>
      <c r="I2866" t="n">
        <v>1</v>
      </c>
      <c r="J2866" t="n">
        <v>0</v>
      </c>
      <c r="K2866" t="inlineStr">
        <is>
          <t>suryalilashop@gmail.com</t>
        </is>
      </c>
      <c r="L2866">
        <f>+34633245914</f>
        <v/>
      </c>
      <c r="M2866" t="n">
        <v>1</v>
      </c>
      <c r="N2866" t="n">
        <v>10</v>
      </c>
      <c r="O2866" t="n">
        <v>0</v>
      </c>
      <c r="P2866" t="n">
        <v>10</v>
      </c>
      <c r="Q2866" t="n">
        <v>0</v>
      </c>
      <c r="R2866" t="n">
        <v>0</v>
      </c>
      <c r="S2866" t="n">
        <v>0</v>
      </c>
      <c r="T2866" t="b">
        <v>0</v>
      </c>
      <c r="U2866" t="inlineStr">
        <is>
          <t>15/03/2023</t>
        </is>
      </c>
      <c r="V2866" t="inlineStr">
        <is>
          <t>472x6y4ixs27n02hxi6xdx472xtylnet</t>
        </is>
      </c>
      <c r="W2866" t="inlineStr">
        <is>
          <t>https://docs.google.com/open?id=1srjnQeFIv-NV5UgSs6U0xTOfuP74AkHfpYRWGPa-7cI</t>
        </is>
      </c>
      <c r="X2866" t="inlineStr">
        <is>
          <t>0,00</t>
        </is>
      </c>
      <c r="Y2866" t="n">
        <v>65</v>
      </c>
      <c r="Z2866" t="n">
        <v>65</v>
      </c>
      <c r="AA2866" t="n">
        <v>0</v>
      </c>
      <c r="AB2866" t="inlineStr">
        <is>
          <t>130,00</t>
        </is>
      </c>
      <c r="AC2866" t="inlineStr">
        <is>
          <t>27,30</t>
        </is>
      </c>
      <c r="AD2866" t="inlineStr">
        <is>
          <t>6,76</t>
        </is>
      </c>
      <c r="AE2866" t="inlineStr">
        <is>
          <t>164,06</t>
        </is>
      </c>
      <c r="AF2866" t="n">
        <v>0</v>
      </c>
      <c r="AG2866" t="n">
        <v>10</v>
      </c>
      <c r="AH2866" t="inlineStr">
        <is>
          <t>#¿NOMBRE?</t>
        </is>
      </c>
      <c r="AI2866" t="inlineStr">
        <is>
          <t>6,5</t>
        </is>
      </c>
      <c r="AJ2866" t="inlineStr">
        <is>
          <t>Transfer</t>
        </is>
      </c>
      <c r="AK2866" t="inlineStr">
        <is>
          <t>4,5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</row>
    <row r="2870">
      <c r="A2870" t="n">
        <v>686</v>
      </c>
      <c r="B2870" t="inlineStr">
        <is>
          <t>SaBó SaBó</t>
        </is>
      </c>
      <c r="C2870" t="inlineStr">
        <is>
          <t>Roser Castells</t>
        </is>
      </c>
      <c r="D2870" t="inlineStr">
        <is>
          <t>SaBó SaBó, CB</t>
        </is>
      </c>
      <c r="E2870" t="inlineStr">
        <is>
          <t>E67607952</t>
        </is>
      </c>
      <c r="F2870" t="inlineStr">
        <is>
          <t>c. Castillejos, 275, local</t>
        </is>
      </c>
      <c r="G2870" t="n">
        <v>8025</v>
      </c>
      <c r="H2870" t="inlineStr">
        <is>
          <t>Barcelona</t>
        </is>
      </c>
      <c r="I2870" t="n">
        <v>0</v>
      </c>
      <c r="J2870" t="inlineStr">
        <is>
          <t>c. Nàpols, 343, 6-C, 08025 Barcelona</t>
        </is>
      </c>
      <c r="K2870" t="inlineStr">
        <is>
          <t>ecologiaagranel@gmail.com</t>
        </is>
      </c>
      <c r="L2870">
        <f>+34693007074</f>
        <v/>
      </c>
      <c r="M2870" t="n">
        <v>1</v>
      </c>
      <c r="N2870" t="n">
        <v>10</v>
      </c>
      <c r="O2870" t="n">
        <v>4</v>
      </c>
      <c r="P2870" t="n">
        <v>4</v>
      </c>
      <c r="Q2870" t="n">
        <v>2</v>
      </c>
      <c r="R2870" t="inlineStr">
        <is>
          <t>FL2= tarjetas selladas</t>
        </is>
      </c>
      <c r="S2870" t="n">
        <v>0</v>
      </c>
      <c r="T2870" t="b">
        <v>0</v>
      </c>
      <c r="U2870" t="inlineStr">
        <is>
          <t>15/03/2023</t>
        </is>
      </c>
      <c r="V2870" t="n">
        <v>0</v>
      </c>
      <c r="W2870" t="inlineStr">
        <is>
          <t>https://docs.google.com/open?id=1N-EqLUgOvyXOayiTPXdtaWVsly3Gadgq57u8FarQQVw</t>
        </is>
      </c>
      <c r="X2870" t="inlineStr">
        <is>
          <t>26,00</t>
        </is>
      </c>
      <c r="Y2870" t="n">
        <v>65</v>
      </c>
      <c r="Z2870" t="n">
        <v>26</v>
      </c>
      <c r="AA2870" t="n">
        <v>9</v>
      </c>
      <c r="AB2870" t="inlineStr">
        <is>
          <t>126,00</t>
        </is>
      </c>
      <c r="AC2870" t="inlineStr">
        <is>
          <t>26,46</t>
        </is>
      </c>
      <c r="AD2870" t="inlineStr">
        <is>
          <t>6,55</t>
        </is>
      </c>
      <c r="AE2870" t="inlineStr">
        <is>
          <t>159,01</t>
        </is>
      </c>
      <c r="AF2870" t="n">
        <v>4</v>
      </c>
      <c r="AG2870" t="n">
        <v>10</v>
      </c>
      <c r="AH2870" t="inlineStr">
        <is>
          <t>#¿NOMBRE?</t>
        </is>
      </c>
      <c r="AI2870" t="inlineStr">
        <is>
          <t>6,5</t>
        </is>
      </c>
      <c r="AJ2870" t="inlineStr">
        <is>
          <t>Transfer</t>
        </is>
      </c>
      <c r="AK2870" t="inlineStr">
        <is>
          <t>4,5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</row>
    <row r="2874">
      <c r="A2874" t="n">
        <v>687</v>
      </c>
      <c r="B2874" t="inlineStr">
        <is>
          <t>ACTIVA'T ECO</t>
        </is>
      </c>
      <c r="C2874" t="inlineStr">
        <is>
          <t>NÚRIA BERGÉ PEIRÓ</t>
        </is>
      </c>
      <c r="D2874" t="inlineStr">
        <is>
          <t>Nuria Luisa Bergé Peiró</t>
        </is>
      </c>
      <c r="E2874" t="inlineStr">
        <is>
          <t>35029810M</t>
        </is>
      </c>
      <c r="F2874" t="inlineStr">
        <is>
          <t>Taquígraf Garriga, n. 21 Local</t>
        </is>
      </c>
      <c r="G2874" t="n">
        <v>8292</v>
      </c>
      <c r="H2874" t="inlineStr">
        <is>
          <t>ESPARREGUERA</t>
        </is>
      </c>
      <c r="I2874" t="n">
        <v>1</v>
      </c>
      <c r="J2874" t="n">
        <v>0</v>
      </c>
      <c r="K2874" t="inlineStr">
        <is>
          <t>activateco.esparreguera@gmail.com</t>
        </is>
      </c>
      <c r="L2874">
        <f>+34610309050</f>
        <v/>
      </c>
      <c r="M2874" t="n">
        <v>1</v>
      </c>
      <c r="N2874" t="n">
        <v>0</v>
      </c>
      <c r="O2874" t="n">
        <v>0</v>
      </c>
      <c r="P2874" t="n">
        <v>0</v>
      </c>
      <c r="Q2874" t="n">
        <v>5</v>
      </c>
      <c r="R2874" t="inlineStr">
        <is>
          <t>5 quitamanchas</t>
        </is>
      </c>
      <c r="S2874" t="n">
        <v>0</v>
      </c>
      <c r="T2874" t="b">
        <v>0</v>
      </c>
      <c r="U2874" t="inlineStr">
        <is>
          <t>16/03/2023</t>
        </is>
      </c>
      <c r="V2874" t="inlineStr">
        <is>
          <t>5mmuc07rwub1dcby5mmuc9n9z9w41fbi</t>
        </is>
      </c>
      <c r="W2874" t="inlineStr">
        <is>
          <t>https://docs.google.com/open?id=1No5_aWU40wb2NB6V11kFwiRcn77TMBoHmPLfMznoH78</t>
        </is>
      </c>
      <c r="X2874" t="inlineStr">
        <is>
          <t>0,00</t>
        </is>
      </c>
      <c r="Y2874" t="n">
        <v>0</v>
      </c>
      <c r="Z2874" t="n">
        <v>0</v>
      </c>
      <c r="AA2874" t="inlineStr">
        <is>
          <t>22,5</t>
        </is>
      </c>
      <c r="AB2874" t="inlineStr">
        <is>
          <t>22,50</t>
        </is>
      </c>
      <c r="AC2874" t="inlineStr">
        <is>
          <t>4,73</t>
        </is>
      </c>
      <c r="AD2874" t="inlineStr">
        <is>
          <t>1,17</t>
        </is>
      </c>
      <c r="AE2874" t="inlineStr">
        <is>
          <t>28,40</t>
        </is>
      </c>
      <c r="AF2874" t="n">
        <v>0</v>
      </c>
      <c r="AG2874" t="n">
        <v>0</v>
      </c>
      <c r="AH2874" t="inlineStr">
        <is>
          <t>#¿NOMBRE?</t>
        </is>
      </c>
      <c r="AI2874" t="inlineStr">
        <is>
          <t>6,5</t>
        </is>
      </c>
      <c r="AJ2874" t="inlineStr">
        <is>
          <t>Giro 30 días // IBAN: ES64 0182 1527 5202 0470 7018</t>
        </is>
      </c>
      <c r="AK2874" t="inlineStr">
        <is>
          <t>4,5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</row>
    <row r="2878">
      <c r="A2878" t="n">
        <v>688</v>
      </c>
      <c r="B2878" t="inlineStr">
        <is>
          <t>YEBIO ECOMERCADOS S.l</t>
        </is>
      </c>
      <c r="C2878" t="inlineStr">
        <is>
          <t>NATALIA</t>
        </is>
      </c>
      <c r="D2878" t="inlineStr">
        <is>
          <t>YEBIO ECOMERCADOS S.l</t>
        </is>
      </c>
      <c r="E2878" t="inlineStr">
        <is>
          <t>B52537263</t>
        </is>
      </c>
      <c r="F2878" t="inlineStr">
        <is>
          <t>C/LUIS ARMIÑÁN 24-26</t>
        </is>
      </c>
      <c r="G2878" t="n">
        <v>33520</v>
      </c>
      <c r="H2878" t="inlineStr">
        <is>
          <t>NAVA</t>
        </is>
      </c>
      <c r="I2878" t="n">
        <v>1</v>
      </c>
      <c r="J2878" t="n">
        <v>0</v>
      </c>
      <c r="K2878" t="inlineStr">
        <is>
          <t>hola@yebio.es</t>
        </is>
      </c>
      <c r="L2878">
        <f>+34610840606</f>
        <v/>
      </c>
      <c r="M2878" t="n">
        <v>0</v>
      </c>
      <c r="N2878" t="n">
        <v>20</v>
      </c>
      <c r="O2878" t="n">
        <v>0</v>
      </c>
      <c r="P2878" t="n">
        <v>0</v>
      </c>
      <c r="Q2878" t="n">
        <v>20</v>
      </c>
      <c r="R2878" t="n">
        <v>0</v>
      </c>
      <c r="S2878" t="n">
        <v>0</v>
      </c>
      <c r="T2878" t="b">
        <v>0</v>
      </c>
      <c r="U2878" t="inlineStr">
        <is>
          <t>16/03/2023</t>
        </is>
      </c>
      <c r="V2878" t="inlineStr">
        <is>
          <t>ahhh8l4s71aownc4scahhh8losaxlje4</t>
        </is>
      </c>
      <c r="W2878" t="inlineStr">
        <is>
          <t>https://docs.google.com/open?id=1ScgjI5kBaMVavpHk8BdfUS1MtmpvPZJ_y46YLmhenfM</t>
        </is>
      </c>
      <c r="X2878" t="inlineStr">
        <is>
          <t>0,00</t>
        </is>
      </c>
      <c r="Y2878" t="n">
        <v>130</v>
      </c>
      <c r="Z2878" t="n">
        <v>0</v>
      </c>
      <c r="AA2878" t="n">
        <v>90</v>
      </c>
      <c r="AB2878" t="inlineStr">
        <is>
          <t>220,00</t>
        </is>
      </c>
      <c r="AC2878" t="inlineStr">
        <is>
          <t>46,20</t>
        </is>
      </c>
      <c r="AD2878" t="inlineStr">
        <is>
          <t>0,00</t>
        </is>
      </c>
      <c r="AE2878" t="inlineStr">
        <is>
          <t>266,20</t>
        </is>
      </c>
      <c r="AF2878" t="n">
        <v>0</v>
      </c>
      <c r="AG2878" t="n">
        <v>20</v>
      </c>
      <c r="AH2878" t="inlineStr">
        <is>
          <t>#¿NOMBRE?</t>
        </is>
      </c>
      <c r="AI2878" t="inlineStr">
        <is>
          <t>6,5</t>
        </is>
      </c>
      <c r="AJ2878" t="inlineStr">
        <is>
          <t>Transfer</t>
        </is>
      </c>
      <c r="AK2878" t="inlineStr">
        <is>
          <t>4,5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</row>
    <row r="2882">
      <c r="A2882" t="n">
        <v>689</v>
      </c>
      <c r="B2882" t="inlineStr">
        <is>
          <t>El racó de la rosa</t>
        </is>
      </c>
      <c r="C2882" t="inlineStr">
        <is>
          <t>Rosa Merlo Domingo</t>
        </is>
      </c>
      <c r="D2882" t="inlineStr">
        <is>
          <t>Rosa Merlo Domingo</t>
        </is>
      </c>
      <c r="E2882" t="inlineStr">
        <is>
          <t>47734866E</t>
        </is>
      </c>
      <c r="F2882" t="inlineStr">
        <is>
          <t>Av Mistral 10 local 2</t>
        </is>
      </c>
      <c r="G2882" t="n">
        <v>8015</v>
      </c>
      <c r="H2882" t="inlineStr">
        <is>
          <t>Barcelona</t>
        </is>
      </c>
      <c r="I2882" t="n">
        <v>1</v>
      </c>
      <c r="J2882" t="n">
        <v>0</v>
      </c>
      <c r="K2882" t="inlineStr">
        <is>
          <t>racodelarosa@gmail.com</t>
        </is>
      </c>
      <c r="L2882">
        <f>+34630943890</f>
        <v/>
      </c>
      <c r="M2882" t="n">
        <v>1</v>
      </c>
      <c r="N2882" t="n">
        <v>16</v>
      </c>
      <c r="O2882" t="n">
        <v>2</v>
      </c>
      <c r="P2882" t="n">
        <v>2</v>
      </c>
      <c r="Q2882" t="n">
        <v>0</v>
      </c>
      <c r="R2882" t="n">
        <v>0</v>
      </c>
      <c r="S2882" t="n">
        <v>0</v>
      </c>
      <c r="T2882" t="b">
        <v>0</v>
      </c>
      <c r="U2882" t="inlineStr">
        <is>
          <t>16/03/2023</t>
        </is>
      </c>
      <c r="V2882" t="inlineStr">
        <is>
          <t>ue1kvr6noxf0wndofzue1kvr652fsztz</t>
        </is>
      </c>
      <c r="W2882" t="inlineStr">
        <is>
          <t>https://docs.google.com/open?id=1-2tcRiztzZBkl83N4M8U9VmL5HtAWjonK-JSuVeC1ZQ</t>
        </is>
      </c>
      <c r="X2882" t="inlineStr">
        <is>
          <t>13,00</t>
        </is>
      </c>
      <c r="Y2882" t="n">
        <v>104</v>
      </c>
      <c r="Z2882" t="n">
        <v>13</v>
      </c>
      <c r="AA2882" t="n">
        <v>0</v>
      </c>
      <c r="AB2882" t="inlineStr">
        <is>
          <t>130,00</t>
        </is>
      </c>
      <c r="AC2882" t="inlineStr">
        <is>
          <t>27,30</t>
        </is>
      </c>
      <c r="AD2882" t="inlineStr">
        <is>
          <t>6,76</t>
        </is>
      </c>
      <c r="AE2882" t="inlineStr">
        <is>
          <t>164,06</t>
        </is>
      </c>
      <c r="AF2882" t="n">
        <v>2</v>
      </c>
      <c r="AG2882" t="n">
        <v>16</v>
      </c>
      <c r="AH2882" t="inlineStr">
        <is>
          <t>#¿NOMBRE?</t>
        </is>
      </c>
      <c r="AI2882" t="inlineStr">
        <is>
          <t>6,5</t>
        </is>
      </c>
      <c r="AJ2882" t="inlineStr">
        <is>
          <t>Transfer</t>
        </is>
      </c>
      <c r="AK2882" t="inlineStr">
        <is>
          <t>4,5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</row>
    <row r="2886">
      <c r="A2886" t="n">
        <v>690</v>
      </c>
      <c r="B2886" t="inlineStr">
        <is>
          <t>Factura Toni&amp;Meri</t>
        </is>
      </c>
      <c r="C2886" t="inlineStr">
        <is>
          <t>toniandmerifollowyourdreams@gmail.com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inlineStr">
        <is>
          <t>https://docs.google.com/open?id=1DrecvAOxqFRGeqHwD7qAXLQ6_FhEKktFsQMGMTgwup8</t>
        </is>
      </c>
      <c r="X2886" t="inlineStr">
        <is>
          <t>0,00</t>
        </is>
      </c>
      <c r="Y2886" t="n">
        <v>0</v>
      </c>
      <c r="Z2886" t="n">
        <v>0</v>
      </c>
      <c r="AA2886" t="n">
        <v>0</v>
      </c>
      <c r="AB2886" t="inlineStr">
        <is>
          <t>0,00</t>
        </is>
      </c>
      <c r="AC2886" t="inlineStr">
        <is>
          <t>0,00</t>
        </is>
      </c>
      <c r="AD2886" t="inlineStr">
        <is>
          <t>0,00</t>
        </is>
      </c>
      <c r="AE2886" t="inlineStr">
        <is>
          <t>0,00</t>
        </is>
      </c>
      <c r="AF2886" t="n">
        <v>0</v>
      </c>
      <c r="AG2886" t="n">
        <v>0</v>
      </c>
      <c r="AH2886" t="inlineStr">
        <is>
          <t>#¿NOMBRE?</t>
        </is>
      </c>
      <c r="AI2886" t="inlineStr">
        <is>
          <t>6,5</t>
        </is>
      </c>
      <c r="AJ2886" t="n">
        <v>0</v>
      </c>
      <c r="AK2886" t="inlineStr">
        <is>
          <t>4,5</t>
        </is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</row>
    <row r="2890">
      <c r="A2890" t="n">
        <v>691</v>
      </c>
      <c r="B2890" t="inlineStr">
        <is>
          <t>Factura rectificativa Toni&amp;Meri</t>
        </is>
      </c>
      <c r="C2890" t="inlineStr">
        <is>
          <t>toniandmerifollowyourdreams@gmail.com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inlineStr">
        <is>
          <t>https://docs.google.com/open?id=17gVLbw-1jje6pk45wcQma4cWdqEOEQPa2-7u88M-cUQ</t>
        </is>
      </c>
      <c r="X2890" t="inlineStr">
        <is>
          <t>0,00</t>
        </is>
      </c>
      <c r="Y2890" t="n">
        <v>0</v>
      </c>
      <c r="Z2890" t="n">
        <v>0</v>
      </c>
      <c r="AA2890" t="n">
        <v>0</v>
      </c>
      <c r="AB2890" t="inlineStr">
        <is>
          <t>0,00</t>
        </is>
      </c>
      <c r="AC2890" t="inlineStr">
        <is>
          <t>0,00</t>
        </is>
      </c>
      <c r="AD2890" t="inlineStr">
        <is>
          <t>0,00</t>
        </is>
      </c>
      <c r="AE2890" t="inlineStr">
        <is>
          <t>0,00</t>
        </is>
      </c>
      <c r="AF2890" t="n">
        <v>0</v>
      </c>
      <c r="AG2890" t="n">
        <v>0</v>
      </c>
      <c r="AH2890" t="inlineStr">
        <is>
          <t>#¿NOMBRE?</t>
        </is>
      </c>
      <c r="AI2890" t="inlineStr">
        <is>
          <t>6,5</t>
        </is>
      </c>
      <c r="AJ2890" t="n">
        <v>0</v>
      </c>
      <c r="AK2890" t="inlineStr">
        <is>
          <t>4,5</t>
        </is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</row>
    <row r="2894">
      <c r="A2894" t="n">
        <v>692</v>
      </c>
      <c r="B2894" t="inlineStr">
        <is>
          <t>Factura El Cabàs</t>
        </is>
      </c>
      <c r="C2894" t="inlineStr">
        <is>
          <t>cmc333pam@gmail.com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inlineStr">
        <is>
          <t>https://docs.google.com/open?id=1gbNYo8HXm4lNGIz8I5-No_OuuJKoOSXyk63-9xSmFKg</t>
        </is>
      </c>
      <c r="X2894" t="inlineStr">
        <is>
          <t>0,00</t>
        </is>
      </c>
      <c r="Y2894" t="n">
        <v>0</v>
      </c>
      <c r="Z2894" t="n">
        <v>0</v>
      </c>
      <c r="AA2894" t="n">
        <v>0</v>
      </c>
      <c r="AB2894" t="inlineStr">
        <is>
          <t>0,00</t>
        </is>
      </c>
      <c r="AC2894" t="inlineStr">
        <is>
          <t>0,00</t>
        </is>
      </c>
      <c r="AD2894" t="inlineStr">
        <is>
          <t>0,00</t>
        </is>
      </c>
      <c r="AE2894" t="inlineStr">
        <is>
          <t>0,00</t>
        </is>
      </c>
      <c r="AF2894" t="n">
        <v>0</v>
      </c>
      <c r="AG2894" t="n">
        <v>0</v>
      </c>
      <c r="AH2894" t="inlineStr">
        <is>
          <t>#¿NOMBRE?</t>
        </is>
      </c>
      <c r="AI2894" t="inlineStr">
        <is>
          <t>6,5</t>
        </is>
      </c>
      <c r="AJ2894" t="n">
        <v>0</v>
      </c>
      <c r="AK2894" t="inlineStr">
        <is>
          <t>4,5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</row>
    <row r="2898">
      <c r="A2898" t="n">
        <v>693</v>
      </c>
      <c r="B2898" t="inlineStr">
        <is>
          <t>Factura rectificativa El Cabàs</t>
        </is>
      </c>
      <c r="C2898" t="inlineStr">
        <is>
          <t>cmc333pam@gmail.com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inlineStr">
        <is>
          <t>https://docs.google.com/open?id=19LnNYIhH_qiKPSuhK0Kk3oVoCbzfV7VILKl93OK-sFE</t>
        </is>
      </c>
      <c r="X2898" t="inlineStr">
        <is>
          <t>0,00</t>
        </is>
      </c>
      <c r="Y2898" t="n">
        <v>0</v>
      </c>
      <c r="Z2898" t="n">
        <v>0</v>
      </c>
      <c r="AA2898" t="n">
        <v>0</v>
      </c>
      <c r="AB2898" t="inlineStr">
        <is>
          <t>0,00</t>
        </is>
      </c>
      <c r="AC2898" t="inlineStr">
        <is>
          <t>0,00</t>
        </is>
      </c>
      <c r="AD2898" t="inlineStr">
        <is>
          <t>0,00</t>
        </is>
      </c>
      <c r="AE2898" t="inlineStr">
        <is>
          <t>0,00</t>
        </is>
      </c>
      <c r="AF2898" t="n">
        <v>0</v>
      </c>
      <c r="AG2898" t="n">
        <v>0</v>
      </c>
      <c r="AH2898" t="inlineStr">
        <is>
          <t>#¿NOMBRE?</t>
        </is>
      </c>
      <c r="AI2898" t="inlineStr">
        <is>
          <t>6,5</t>
        </is>
      </c>
      <c r="AJ2898" t="n">
        <v>0</v>
      </c>
      <c r="AK2898" t="inlineStr">
        <is>
          <t>4,5</t>
        </is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</row>
    <row r="2902">
      <c r="A2902" t="n">
        <v>694</v>
      </c>
      <c r="B2902" t="inlineStr">
        <is>
          <t>ASOCIACION SI PUEDO-COLEGIO LOS ALAMOS</t>
        </is>
      </c>
      <c r="C2902" t="inlineStr">
        <is>
          <t>Noelia Gallardo</t>
        </is>
      </c>
      <c r="D2902" t="inlineStr">
        <is>
          <t>ASOCIACION SI PUEDO-COLEGIO LOS ALAMOS</t>
        </is>
      </c>
      <c r="E2902" t="inlineStr">
        <is>
          <t>G84676022</t>
        </is>
      </c>
      <c r="F2902" t="inlineStr">
        <is>
          <t>RONDA SUR 229</t>
        </is>
      </c>
      <c r="G2902" t="n">
        <v>28053</v>
      </c>
      <c r="H2902" t="inlineStr">
        <is>
          <t>MADRID</t>
        </is>
      </c>
      <c r="I2902" t="inlineStr">
        <is>
          <t>31/12/1899</t>
        </is>
      </c>
      <c r="J2902" t="inlineStr">
        <is>
          <t>30/12/1899</t>
        </is>
      </c>
      <c r="K2902" t="inlineStr">
        <is>
          <t>administracion@asociacionsipuedo.com</t>
        </is>
      </c>
      <c r="L2902">
        <f>+34619891493</f>
        <v/>
      </c>
      <c r="M2902" t="inlineStr">
        <is>
          <t>30/12/1899</t>
        </is>
      </c>
      <c r="N2902" t="n">
        <v>20</v>
      </c>
      <c r="O2902" t="n">
        <v>0</v>
      </c>
      <c r="P2902" t="n">
        <v>0</v>
      </c>
      <c r="Q2902" t="n">
        <v>0</v>
      </c>
      <c r="R2902" t="inlineStr">
        <is>
          <t>30/12/1899</t>
        </is>
      </c>
      <c r="S2902" t="inlineStr">
        <is>
          <t>30/12/1899</t>
        </is>
      </c>
      <c r="T2902" t="b">
        <v>0</v>
      </c>
      <c r="U2902" t="inlineStr">
        <is>
          <t>17/03/2023</t>
        </is>
      </c>
      <c r="V2902" t="inlineStr">
        <is>
          <t>xi2fhhuykwytpt5qfnxi2fhhme3c42zd</t>
        </is>
      </c>
      <c r="W2902" t="inlineStr">
        <is>
          <t>https://docs.google.com/open?id=1irSQb-uwjqCcsZTxXiN7AHpAL82rzMR3hkfQmBH3uGo</t>
        </is>
      </c>
      <c r="X2902" t="inlineStr">
        <is>
          <t>0,00</t>
        </is>
      </c>
      <c r="Y2902" t="n">
        <v>130</v>
      </c>
      <c r="Z2902" t="n">
        <v>0</v>
      </c>
      <c r="AA2902" t="n">
        <v>0</v>
      </c>
      <c r="AB2902" t="inlineStr">
        <is>
          <t>130,00</t>
        </is>
      </c>
      <c r="AC2902" t="inlineStr">
        <is>
          <t>27,30</t>
        </is>
      </c>
      <c r="AD2902" t="inlineStr">
        <is>
          <t>0,00</t>
        </is>
      </c>
      <c r="AE2902" t="inlineStr">
        <is>
          <t>157,30</t>
        </is>
      </c>
      <c r="AF2902" t="n">
        <v>0</v>
      </c>
      <c r="AG2902" t="n">
        <v>20</v>
      </c>
      <c r="AH2902" t="inlineStr">
        <is>
          <t>#¿NOMBRE?</t>
        </is>
      </c>
      <c r="AI2902" t="inlineStr">
        <is>
          <t>6,5</t>
        </is>
      </c>
      <c r="AJ2902" t="inlineStr">
        <is>
          <t>Transfer</t>
        </is>
      </c>
      <c r="AK2902" t="inlineStr">
        <is>
          <t>4,5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</row>
    <row r="2906">
      <c r="A2906" t="n">
        <v>695</v>
      </c>
      <c r="B2906" t="inlineStr">
        <is>
          <t>Marcris</t>
        </is>
      </c>
      <c r="C2906" t="inlineStr">
        <is>
          <t>Marino</t>
        </is>
      </c>
      <c r="D2906" t="inlineStr">
        <is>
          <t>Sánchez García Cristina 00280286L S.L.N.E</t>
        </is>
      </c>
      <c r="E2906" t="inlineStr">
        <is>
          <t>B35770528</t>
        </is>
      </c>
      <c r="F2906" t="inlineStr">
        <is>
          <t>Calle Aigües, 11</t>
        </is>
      </c>
      <c r="G2906" t="n">
        <v>8391</v>
      </c>
      <c r="H2906" t="inlineStr">
        <is>
          <t>Tiana</t>
        </is>
      </c>
      <c r="I2906" t="n">
        <v>1</v>
      </c>
      <c r="J2906" t="n">
        <v>0</v>
      </c>
      <c r="K2906" t="inlineStr">
        <is>
          <t>info@marcris.net</t>
        </is>
      </c>
      <c r="L2906">
        <f>+34678868735</f>
        <v/>
      </c>
      <c r="M2906" t="n">
        <v>0</v>
      </c>
      <c r="N2906" t="n">
        <v>0</v>
      </c>
      <c r="O2906" t="n">
        <v>0</v>
      </c>
      <c r="P2906" t="n">
        <v>240</v>
      </c>
      <c r="Q2906" t="n">
        <v>0</v>
      </c>
      <c r="R2906" t="inlineStr">
        <is>
          <t>FL5</t>
        </is>
      </c>
      <c r="S2906" t="inlineStr">
        <is>
          <t>PackD80+2</t>
        </is>
      </c>
      <c r="T2906" t="b">
        <v>0</v>
      </c>
      <c r="U2906" t="inlineStr">
        <is>
          <t>17/03/2023</t>
        </is>
      </c>
      <c r="V2906" t="inlineStr">
        <is>
          <t>ram8qy7gofmm5sc43lnxqiram8r11wqj</t>
        </is>
      </c>
      <c r="W2906" t="inlineStr">
        <is>
          <t>https://docs.google.com/open?id=1h1vMaKKVhUAwwXAMePNBAWHyZuWbD7jA2I0L1SzcWgc</t>
        </is>
      </c>
      <c r="X2906" t="inlineStr">
        <is>
          <t>0,00</t>
        </is>
      </c>
      <c r="Y2906" t="n">
        <v>0</v>
      </c>
      <c r="Z2906" t="n">
        <v>1044</v>
      </c>
      <c r="AA2906" t="n">
        <v>0</v>
      </c>
      <c r="AB2906" t="inlineStr">
        <is>
          <t>1.044,00</t>
        </is>
      </c>
      <c r="AC2906" t="inlineStr">
        <is>
          <t>219,24</t>
        </is>
      </c>
      <c r="AD2906" t="inlineStr">
        <is>
          <t>0,00</t>
        </is>
      </c>
      <c r="AE2906" t="inlineStr">
        <is>
          <t>1263,24</t>
        </is>
      </c>
      <c r="AF2906" t="n">
        <v>0</v>
      </c>
      <c r="AG2906" t="n">
        <v>0</v>
      </c>
      <c r="AH2906" t="inlineStr">
        <is>
          <t>#¿NOMBRE?</t>
        </is>
      </c>
      <c r="AI2906" t="inlineStr">
        <is>
          <t>4,35</t>
        </is>
      </c>
      <c r="AJ2906" t="inlineStr">
        <is>
          <t>SEPA: 60 dias // IBAN: ES03 2100 0877 8502 0021 6962</t>
        </is>
      </c>
      <c r="AK2906" t="inlineStr">
        <is>
          <t>3,3</t>
        </is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</row>
    <row r="2910">
      <c r="A2910" t="n">
        <v>696</v>
      </c>
      <c r="B2910" t="inlineStr">
        <is>
          <t>El rebost</t>
        </is>
      </c>
      <c r="C2910" t="inlineStr">
        <is>
          <t>Gisela</t>
        </is>
      </c>
      <c r="D2910" t="inlineStr">
        <is>
          <t>Gisela Pahissa Lucas</t>
        </is>
      </c>
      <c r="E2910" t="inlineStr">
        <is>
          <t>46811319v</t>
        </is>
      </c>
      <c r="F2910" t="inlineStr">
        <is>
          <t>Carrer rectoria 5</t>
        </is>
      </c>
      <c r="G2910" t="n">
        <v>8980</v>
      </c>
      <c r="H2910" t="inlineStr">
        <is>
          <t>Sant Feliu de Llobregat</t>
        </is>
      </c>
      <c r="I2910" t="n">
        <v>1</v>
      </c>
      <c r="J2910" t="n">
        <v>0</v>
      </c>
      <c r="K2910" t="inlineStr">
        <is>
          <t>elrebost.stfeliu@gmail.com</t>
        </is>
      </c>
      <c r="L2910">
        <f>+34696165225</f>
        <v/>
      </c>
      <c r="M2910" t="n">
        <v>1</v>
      </c>
      <c r="N2910" t="n">
        <v>15</v>
      </c>
      <c r="O2910" t="n">
        <v>0</v>
      </c>
      <c r="P2910" t="n">
        <v>15</v>
      </c>
      <c r="Q2910" t="n">
        <v>0</v>
      </c>
      <c r="R2910" t="n">
        <v>0</v>
      </c>
      <c r="S2910" t="n">
        <v>0</v>
      </c>
      <c r="T2910" t="b">
        <v>0</v>
      </c>
      <c r="U2910" t="inlineStr">
        <is>
          <t>20/03/2023</t>
        </is>
      </c>
      <c r="V2910" t="inlineStr">
        <is>
          <t>s7k8rdt874kmds7k8vximvh3v9al1zzy</t>
        </is>
      </c>
      <c r="W2910" t="inlineStr">
        <is>
          <t>https://docs.google.com/open?id=1mO4yz2KcqhKoUBDWfyeVO6ke2nDBzn7dc_LUhkKjZvA</t>
        </is>
      </c>
      <c r="X2910" t="inlineStr">
        <is>
          <t>0,00</t>
        </is>
      </c>
      <c r="Y2910" t="inlineStr">
        <is>
          <t>97,5</t>
        </is>
      </c>
      <c r="Z2910" t="inlineStr">
        <is>
          <t>97,5</t>
        </is>
      </c>
      <c r="AA2910" t="n">
        <v>0</v>
      </c>
      <c r="AB2910" t="inlineStr">
        <is>
          <t>195,00</t>
        </is>
      </c>
      <c r="AC2910" t="inlineStr">
        <is>
          <t>40,95</t>
        </is>
      </c>
      <c r="AD2910" t="inlineStr">
        <is>
          <t>10,14</t>
        </is>
      </c>
      <c r="AE2910" t="inlineStr">
        <is>
          <t>246,09</t>
        </is>
      </c>
      <c r="AF2910" t="n">
        <v>0</v>
      </c>
      <c r="AG2910" t="n">
        <v>15</v>
      </c>
      <c r="AH2910" t="inlineStr">
        <is>
          <t>#¿NOMBRE?</t>
        </is>
      </c>
      <c r="AI2910" t="inlineStr">
        <is>
          <t>6,5</t>
        </is>
      </c>
      <c r="AJ2910" t="inlineStr">
        <is>
          <t>Transfer</t>
        </is>
      </c>
      <c r="AK2910" t="inlineStr">
        <is>
          <t>4,5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</row>
    <row r="2914">
      <c r="A2914" t="n">
        <v>697</v>
      </c>
      <c r="B2914" t="inlineStr">
        <is>
          <t>Salazones Cabedo, C.B</t>
        </is>
      </c>
      <c r="C2914" t="inlineStr">
        <is>
          <t>Ester Cabedo García</t>
        </is>
      </c>
      <c r="D2914" t="inlineStr">
        <is>
          <t>Salazones Cabedo, C.B.</t>
        </is>
      </c>
      <c r="E2914" t="inlineStr">
        <is>
          <t>E-12.752.648</t>
        </is>
      </c>
      <c r="F2914" t="inlineStr">
        <is>
          <t>C/Ermita, 162</t>
        </is>
      </c>
      <c r="G2914" t="n">
        <v>12540</v>
      </c>
      <c r="H2914" t="inlineStr">
        <is>
          <t>Vila-real</t>
        </is>
      </c>
      <c r="I2914" t="n">
        <v>1</v>
      </c>
      <c r="J2914" t="n">
        <v>0</v>
      </c>
      <c r="K2914" t="inlineStr">
        <is>
          <t>salazones_cabedo@hotmail.com</t>
        </is>
      </c>
      <c r="L2914">
        <f>+34964528033</f>
        <v/>
      </c>
      <c r="M2914" t="n">
        <v>1</v>
      </c>
      <c r="N2914" t="n">
        <v>10</v>
      </c>
      <c r="O2914" t="n">
        <v>0</v>
      </c>
      <c r="P2914" t="n">
        <v>10</v>
      </c>
      <c r="Q2914" t="n">
        <v>0</v>
      </c>
      <c r="R2914" t="inlineStr">
        <is>
          <t>FL1LA1 = tarjetas selladas</t>
        </is>
      </c>
      <c r="S2914" t="n">
        <v>0</v>
      </c>
      <c r="T2914" t="n">
        <v>0</v>
      </c>
      <c r="U2914" t="inlineStr">
        <is>
          <t>20/03/2023</t>
        </is>
      </c>
      <c r="V2914" t="inlineStr">
        <is>
          <t>pgwqz0iz672lma72lpgwq0lnrr3jen1u</t>
        </is>
      </c>
      <c r="W2914" t="inlineStr">
        <is>
          <t>https://docs.google.com/open?id=1G6zvGQzn7E3BXEYHspTBwEyg9FqI9zhInVD-OoUrXdE</t>
        </is>
      </c>
      <c r="X2914" t="inlineStr">
        <is>
          <t>0,00</t>
        </is>
      </c>
      <c r="Y2914" t="n">
        <v>65</v>
      </c>
      <c r="Z2914" t="n">
        <v>65</v>
      </c>
      <c r="AA2914" t="n">
        <v>0</v>
      </c>
      <c r="AB2914" t="inlineStr">
        <is>
          <t>130,00</t>
        </is>
      </c>
      <c r="AC2914" t="inlineStr">
        <is>
          <t>27,30</t>
        </is>
      </c>
      <c r="AD2914" t="inlineStr">
        <is>
          <t>6,76</t>
        </is>
      </c>
      <c r="AE2914" t="inlineStr">
        <is>
          <t>164,06</t>
        </is>
      </c>
      <c r="AF2914" t="n">
        <v>0</v>
      </c>
      <c r="AG2914" t="n">
        <v>10</v>
      </c>
      <c r="AH2914" t="inlineStr">
        <is>
          <t>#¿NOMBRE?</t>
        </is>
      </c>
      <c r="AI2914" t="inlineStr">
        <is>
          <t>6,5</t>
        </is>
      </c>
      <c r="AJ2914" t="inlineStr">
        <is>
          <t>Transfer</t>
        </is>
      </c>
      <c r="AK2914" t="inlineStr">
        <is>
          <t>4,5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</row>
    <row r="2918">
      <c r="A2918" t="n">
        <v>698</v>
      </c>
      <c r="B2918" t="inlineStr">
        <is>
          <t>Factura Chilenos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inlineStr">
        <is>
          <t>0,00</t>
        </is>
      </c>
      <c r="Y2918" t="n">
        <v>0</v>
      </c>
      <c r="Z2918" t="n">
        <v>0</v>
      </c>
      <c r="AA2918" t="n">
        <v>0</v>
      </c>
      <c r="AB2918" t="inlineStr">
        <is>
          <t>0,00</t>
        </is>
      </c>
      <c r="AC2918" t="inlineStr">
        <is>
          <t>0,00</t>
        </is>
      </c>
      <c r="AD2918" t="inlineStr">
        <is>
          <t>0,00</t>
        </is>
      </c>
      <c r="AE2918" t="inlineStr">
        <is>
          <t>0,00</t>
        </is>
      </c>
      <c r="AF2918" t="n">
        <v>0</v>
      </c>
      <c r="AG2918" t="n">
        <v>0</v>
      </c>
      <c r="AH2918" t="inlineStr">
        <is>
          <t>#¿NOMBRE?</t>
        </is>
      </c>
      <c r="AI2918" t="inlineStr">
        <is>
          <t>6,5</t>
        </is>
      </c>
      <c r="AJ2918" t="n">
        <v>0</v>
      </c>
      <c r="AK2918" t="inlineStr">
        <is>
          <t>4,5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</row>
    <row r="2922">
      <c r="A2922" t="n">
        <v>699</v>
      </c>
      <c r="B2922" t="inlineStr">
        <is>
          <t>saborplace</t>
        </is>
      </c>
      <c r="C2922" t="inlineStr">
        <is>
          <t>arantxa</t>
        </is>
      </c>
      <c r="D2922" t="inlineStr">
        <is>
          <t>bioanfer</t>
        </is>
      </c>
      <c r="E2922" t="inlineStr">
        <is>
          <t>B70421417</t>
        </is>
      </c>
      <c r="F2922" t="inlineStr">
        <is>
          <t>TRAVESIA DE ARTEIXO 322 BAJO</t>
        </is>
      </c>
      <c r="G2922" t="n">
        <v>15142</v>
      </c>
      <c r="H2922" t="inlineStr">
        <is>
          <t>ARTEIXO</t>
        </is>
      </c>
      <c r="I2922" t="n">
        <v>0</v>
      </c>
      <c r="J2922" t="inlineStr">
        <is>
          <t>C/ UXIO NOVONEYRA 8 BAJO</t>
        </is>
      </c>
      <c r="K2922" t="inlineStr">
        <is>
          <t>infobioanfer@gmail.com</t>
        </is>
      </c>
      <c r="L2922">
        <f>+34668881884</f>
        <v/>
      </c>
      <c r="M2922" t="n">
        <v>0</v>
      </c>
      <c r="N2922" t="n">
        <v>6</v>
      </c>
      <c r="O2922" t="n">
        <v>6</v>
      </c>
      <c r="P2922" t="n">
        <v>6</v>
      </c>
      <c r="Q2922" t="n">
        <v>0</v>
      </c>
      <c r="R2922" t="n">
        <v>0</v>
      </c>
      <c r="S2922" t="n">
        <v>0</v>
      </c>
      <c r="T2922" t="b">
        <v>0</v>
      </c>
      <c r="U2922" t="inlineStr">
        <is>
          <t>28/03/2023</t>
        </is>
      </c>
      <c r="V2922" t="inlineStr">
        <is>
          <t>3t4mml4cty3z0i4g3t4mmlgichuftnlf</t>
        </is>
      </c>
      <c r="W2922" t="inlineStr">
        <is>
          <t>https://docs.google.com/open?id=1UYLArF5bbojbVC3fcTV7s9-k9s9n7K2wCBjC0RigFVA</t>
        </is>
      </c>
      <c r="X2922" t="inlineStr">
        <is>
          <t>39,00</t>
        </is>
      </c>
      <c r="Y2922" t="n">
        <v>39</v>
      </c>
      <c r="Z2922" t="n">
        <v>39</v>
      </c>
      <c r="AA2922" t="n">
        <v>0</v>
      </c>
      <c r="AB2922" t="inlineStr">
        <is>
          <t>117,00</t>
        </is>
      </c>
      <c r="AC2922" t="inlineStr">
        <is>
          <t>24,57</t>
        </is>
      </c>
      <c r="AD2922" t="inlineStr">
        <is>
          <t>0,00</t>
        </is>
      </c>
      <c r="AE2922" t="inlineStr">
        <is>
          <t>141,57</t>
        </is>
      </c>
      <c r="AF2922" t="n">
        <v>6</v>
      </c>
      <c r="AG2922" t="n">
        <v>6</v>
      </c>
      <c r="AH2922" t="inlineStr">
        <is>
          <t>#¿NOMBRE?</t>
        </is>
      </c>
      <c r="AI2922" t="inlineStr">
        <is>
          <t>6,5</t>
        </is>
      </c>
      <c r="AJ2922" t="inlineStr">
        <is>
          <t>Transfer</t>
        </is>
      </c>
      <c r="AK2922" t="inlineStr">
        <is>
          <t>4,5</t>
        </is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</row>
    <row r="2926">
      <c r="A2926" t="n">
        <v>700</v>
      </c>
      <c r="B2926" t="inlineStr">
        <is>
          <t>La petjada</t>
        </is>
      </c>
      <c r="C2926" t="inlineStr">
        <is>
          <t>Sophie</t>
        </is>
      </c>
      <c r="D2926" t="inlineStr">
        <is>
          <t>Sophie Bodart</t>
        </is>
      </c>
      <c r="E2926" t="inlineStr">
        <is>
          <t>X2232980W</t>
        </is>
      </c>
      <c r="F2926" t="inlineStr">
        <is>
          <t>Francesc Macià, 16</t>
        </is>
      </c>
      <c r="G2926" t="n">
        <v>17464</v>
      </c>
      <c r="H2926" t="inlineStr">
        <is>
          <t>Sant Jordi Desvalls</t>
        </is>
      </c>
      <c r="I2926" t="n">
        <v>1</v>
      </c>
      <c r="J2926" t="n">
        <v>0</v>
      </c>
      <c r="K2926" t="inlineStr">
        <is>
          <t>lapetjadaeco@gmail.com</t>
        </is>
      </c>
      <c r="L2926" t="n">
        <v>652192005</v>
      </c>
      <c r="M2926" t="n">
        <v>1</v>
      </c>
      <c r="N2926" t="n">
        <v>15</v>
      </c>
      <c r="O2926" t="n">
        <v>10</v>
      </c>
      <c r="P2926" t="n">
        <v>15</v>
      </c>
      <c r="Q2926" t="n">
        <v>0</v>
      </c>
      <c r="R2926" t="inlineStr">
        <is>
          <t>1 regalo: FL</t>
        </is>
      </c>
      <c r="S2926" t="inlineStr">
        <is>
          <t>FL1LA1 = tarjetas selladas</t>
        </is>
      </c>
      <c r="T2926" t="b">
        <v>0</v>
      </c>
      <c r="U2926" t="inlineStr">
        <is>
          <t>21/03/2023</t>
        </is>
      </c>
      <c r="V2926" t="n">
        <v>0</v>
      </c>
      <c r="W2926" t="inlineStr">
        <is>
          <t>https://docs.google.com/open?id=1mN1qr78P1UDQkwFrkuOq-iHnUVIFCBhjnAxrIXUFGaQ</t>
        </is>
      </c>
      <c r="X2926" t="inlineStr">
        <is>
          <t>65,00</t>
        </is>
      </c>
      <c r="Y2926" t="inlineStr">
        <is>
          <t>97,5</t>
        </is>
      </c>
      <c r="Z2926" t="inlineStr">
        <is>
          <t>97,5</t>
        </is>
      </c>
      <c r="AA2926" t="n">
        <v>0</v>
      </c>
      <c r="AB2926" t="inlineStr">
        <is>
          <t>260,00</t>
        </is>
      </c>
      <c r="AC2926" t="inlineStr">
        <is>
          <t>54,60</t>
        </is>
      </c>
      <c r="AD2926" t="inlineStr">
        <is>
          <t>13,52</t>
        </is>
      </c>
      <c r="AE2926" t="inlineStr">
        <is>
          <t>328,12</t>
        </is>
      </c>
      <c r="AF2926" t="n">
        <v>10</v>
      </c>
      <c r="AG2926" t="n">
        <v>15</v>
      </c>
      <c r="AH2926" t="inlineStr">
        <is>
          <t>#¿NOMBRE?</t>
        </is>
      </c>
      <c r="AI2926" t="inlineStr">
        <is>
          <t>6,5</t>
        </is>
      </c>
      <c r="AJ2926" t="inlineStr">
        <is>
          <t>Transfer</t>
        </is>
      </c>
      <c r="AK2926" t="inlineStr">
        <is>
          <t>4,5</t>
        </is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</row>
    <row r="2930">
      <c r="A2930" t="n">
        <v>701</v>
      </c>
      <c r="B2930" t="inlineStr">
        <is>
          <t>Muestras Bluu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inlineStr">
        <is>
          <t>0,00</t>
        </is>
      </c>
      <c r="Y2930" t="n">
        <v>0</v>
      </c>
      <c r="Z2930" t="n">
        <v>0</v>
      </c>
      <c r="AA2930" t="n">
        <v>0</v>
      </c>
      <c r="AB2930" t="inlineStr">
        <is>
          <t>0,00</t>
        </is>
      </c>
      <c r="AC2930" t="inlineStr">
        <is>
          <t>0,00</t>
        </is>
      </c>
      <c r="AD2930" t="inlineStr">
        <is>
          <t>0,00</t>
        </is>
      </c>
      <c r="AE2930" t="inlineStr">
        <is>
          <t>0,00</t>
        </is>
      </c>
      <c r="AF2930" t="n">
        <v>0</v>
      </c>
      <c r="AG2930" t="n">
        <v>0</v>
      </c>
      <c r="AH2930" t="inlineStr">
        <is>
          <t>#¿NOMBRE?</t>
        </is>
      </c>
      <c r="AI2930" t="inlineStr">
        <is>
          <t>6,5</t>
        </is>
      </c>
      <c r="AJ2930" t="n">
        <v>0</v>
      </c>
      <c r="AK2930" t="inlineStr">
        <is>
          <t>4,5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</row>
    <row r="2934">
      <c r="A2934" t="n">
        <v>702</v>
      </c>
      <c r="B2934" t="inlineStr">
        <is>
          <t>SUPERMERCATS PIJOAN, S.L.</t>
        </is>
      </c>
      <c r="C2934" t="inlineStr">
        <is>
          <t>SUPERMERCATS PIJOAN, S.L.</t>
        </is>
      </c>
      <c r="D2934" t="inlineStr">
        <is>
          <t>SUPERMERCATS PIJOAN, S.L.</t>
        </is>
      </c>
      <c r="E2934" t="inlineStr">
        <is>
          <t>B-17062191</t>
        </is>
      </c>
      <c r="F2934" t="inlineStr">
        <is>
          <t>AV. UNIÓ, 75</t>
        </is>
      </c>
      <c r="G2934" t="n">
        <v>17251</v>
      </c>
      <c r="H2934" t="inlineStr">
        <is>
          <t>CALONGE</t>
        </is>
      </c>
      <c r="I2934" t="n">
        <v>1</v>
      </c>
      <c r="J2934" t="n">
        <v>0</v>
      </c>
      <c r="K2934" t="inlineStr">
        <is>
          <t>elsaosuna@gmail.com</t>
        </is>
      </c>
      <c r="L2934">
        <f>+34647771765</f>
        <v/>
      </c>
      <c r="M2934" t="n">
        <v>0</v>
      </c>
      <c r="N2934" t="n">
        <v>40</v>
      </c>
      <c r="O2934" t="n">
        <v>40</v>
      </c>
      <c r="P2934" t="n">
        <v>40</v>
      </c>
      <c r="Q2934" t="n">
        <v>40</v>
      </c>
      <c r="R2934" t="n">
        <v>0</v>
      </c>
      <c r="S2934" t="n">
        <v>0</v>
      </c>
      <c r="T2934" t="b">
        <v>0</v>
      </c>
      <c r="U2934" t="inlineStr">
        <is>
          <t>22/03/2023</t>
        </is>
      </c>
      <c r="V2934" t="n">
        <v>0</v>
      </c>
      <c r="W2934" t="inlineStr">
        <is>
          <t>https://docs.google.com/open?id=1-E1eZV10FzhA4W7CFk7eWuL_cdzP0l5-UKgPGkYUOBs</t>
        </is>
      </c>
      <c r="X2934" t="inlineStr">
        <is>
          <t>214,40</t>
        </is>
      </c>
      <c r="Y2934" t="inlineStr">
        <is>
          <t>214,4</t>
        </is>
      </c>
      <c r="Z2934" t="inlineStr">
        <is>
          <t>214,4</t>
        </is>
      </c>
      <c r="AA2934" t="n">
        <v>106</v>
      </c>
      <c r="AB2934" t="inlineStr">
        <is>
          <t>749,20</t>
        </is>
      </c>
      <c r="AC2934" t="inlineStr">
        <is>
          <t>157,33</t>
        </is>
      </c>
      <c r="AD2934" t="inlineStr">
        <is>
          <t>0,00</t>
        </is>
      </c>
      <c r="AE2934" t="inlineStr">
        <is>
          <t>906,53</t>
        </is>
      </c>
      <c r="AF2934" t="n">
        <v>40</v>
      </c>
      <c r="AG2934" t="n">
        <v>40</v>
      </c>
      <c r="AH2934" t="inlineStr">
        <is>
          <t>#¿NOMBRE?</t>
        </is>
      </c>
      <c r="AI2934" t="inlineStr">
        <is>
          <t>5,36</t>
        </is>
      </c>
      <c r="AJ2934" t="inlineStr">
        <is>
          <t>SEPA: Giro 30 días // IBAN ES48-0081-0117-8100-0117-4021</t>
        </is>
      </c>
      <c r="AK2934" t="inlineStr">
        <is>
          <t>2,65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</row>
    <row r="2938">
      <c r="A2938" t="n">
        <v>703</v>
      </c>
      <c r="B2938" t="inlineStr">
        <is>
          <t>L'origen torello</t>
        </is>
      </c>
      <c r="C2938" t="inlineStr">
        <is>
          <t>Anna</t>
        </is>
      </c>
      <c r="D2938" t="inlineStr">
        <is>
          <t>Anna Pous Escarrà</t>
        </is>
      </c>
      <c r="E2938" t="inlineStr">
        <is>
          <t>47791195R</t>
        </is>
      </c>
      <c r="F2938" t="inlineStr">
        <is>
          <t>Carrer del pont , 10</t>
        </is>
      </c>
      <c r="G2938" t="n">
        <v>8570</v>
      </c>
      <c r="H2938" t="inlineStr">
        <is>
          <t>Torelló</t>
        </is>
      </c>
      <c r="I2938" t="n">
        <v>1</v>
      </c>
      <c r="J2938" t="n">
        <v>0</v>
      </c>
      <c r="K2938" t="inlineStr">
        <is>
          <t>lorigen2014@gmail.com</t>
        </is>
      </c>
      <c r="L2938">
        <f>+34609113332</f>
        <v/>
      </c>
      <c r="M2938" t="n">
        <v>1</v>
      </c>
      <c r="N2938" t="n">
        <v>7</v>
      </c>
      <c r="O2938" t="n">
        <v>7</v>
      </c>
      <c r="P2938" t="n">
        <v>7</v>
      </c>
      <c r="Q2938" t="n">
        <v>0</v>
      </c>
      <c r="R2938" t="n">
        <v>0</v>
      </c>
      <c r="S2938" t="n">
        <v>0</v>
      </c>
      <c r="T2938" t="b">
        <v>0</v>
      </c>
      <c r="U2938" t="inlineStr">
        <is>
          <t>14/06/2023</t>
        </is>
      </c>
      <c r="V2938" t="n">
        <v>0</v>
      </c>
      <c r="W2938" t="inlineStr">
        <is>
          <t>https://docs.google.com/open?id=1ngWg7HyrciavQVInD0boLz8RakfshL3WBYauC_veXno</t>
        </is>
      </c>
      <c r="X2938" t="inlineStr">
        <is>
          <t>45,50</t>
        </is>
      </c>
      <c r="Y2938" t="inlineStr">
        <is>
          <t>45,5</t>
        </is>
      </c>
      <c r="Z2938" t="inlineStr">
        <is>
          <t>45,5</t>
        </is>
      </c>
      <c r="AA2938" t="n">
        <v>0</v>
      </c>
      <c r="AB2938" t="inlineStr">
        <is>
          <t>136,50</t>
        </is>
      </c>
      <c r="AC2938" t="inlineStr">
        <is>
          <t>28,67</t>
        </is>
      </c>
      <c r="AD2938" t="inlineStr">
        <is>
          <t>7,10</t>
        </is>
      </c>
      <c r="AE2938" t="inlineStr">
        <is>
          <t>172,26</t>
        </is>
      </c>
      <c r="AF2938" t="n">
        <v>7</v>
      </c>
      <c r="AG2938" t="n">
        <v>7</v>
      </c>
      <c r="AH2938" t="inlineStr">
        <is>
          <t>#¿NOMBRE?</t>
        </is>
      </c>
      <c r="AI2938" t="inlineStr">
        <is>
          <t>6,5</t>
        </is>
      </c>
      <c r="AJ2938" t="n">
        <v>0</v>
      </c>
      <c r="AK2938" t="inlineStr">
        <is>
          <t>4,5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</row>
    <row r="2942">
      <c r="A2942" t="n">
        <v>704</v>
      </c>
      <c r="B2942" t="inlineStr">
        <is>
          <t>El Planeta Salud</t>
        </is>
      </c>
      <c r="C2942" t="inlineStr">
        <is>
          <t>Carlota Diez Castañon</t>
        </is>
      </c>
      <c r="D2942" t="inlineStr">
        <is>
          <t>Carlota Diez Castañon</t>
        </is>
      </c>
      <c r="E2942" t="inlineStr">
        <is>
          <t>71766298L</t>
        </is>
      </c>
      <c r="F2942" t="inlineStr">
        <is>
          <t>Plaza Alfonso X El Sabio, 5, bajo</t>
        </is>
      </c>
      <c r="G2942" t="n">
        <v>33630</v>
      </c>
      <c r="H2942" t="inlineStr">
        <is>
          <t>POLA DE LENA</t>
        </is>
      </c>
      <c r="I2942" t="n">
        <v>1</v>
      </c>
      <c r="J2942" t="n">
        <v>0</v>
      </c>
      <c r="K2942" t="inlineStr">
        <is>
          <t>elplanetasalud@gmail.com</t>
        </is>
      </c>
      <c r="L2942">
        <f>+34659301639</f>
        <v/>
      </c>
      <c r="M2942" t="n">
        <v>1</v>
      </c>
      <c r="N2942" t="n">
        <v>10</v>
      </c>
      <c r="O2942" t="n">
        <v>5</v>
      </c>
      <c r="P2942" t="n">
        <v>5</v>
      </c>
      <c r="Q2942" t="n">
        <v>0</v>
      </c>
      <c r="R2942" t="n">
        <v>0</v>
      </c>
      <c r="S2942" t="n">
        <v>0</v>
      </c>
      <c r="T2942" t="b">
        <v>1</v>
      </c>
      <c r="U2942" t="inlineStr">
        <is>
          <t>23/03/2023</t>
        </is>
      </c>
      <c r="V2942" t="inlineStr">
        <is>
          <t>ea58m73fk9hoqgmzdea58m73kws0oz7w</t>
        </is>
      </c>
      <c r="W2942" t="inlineStr">
        <is>
          <t>https://docs.google.com/open?id=1mvEoOJ4QYlikuwpeJRCkjQITy_MxJG9Z5QGnUdnMiSc</t>
        </is>
      </c>
      <c r="X2942" t="inlineStr">
        <is>
          <t>34,55</t>
        </is>
      </c>
      <c r="Y2942" t="inlineStr">
        <is>
          <t>69,1</t>
        </is>
      </c>
      <c r="Z2942" t="inlineStr">
        <is>
          <t>34,55</t>
        </is>
      </c>
      <c r="AA2942" t="n">
        <v>0</v>
      </c>
      <c r="AB2942" t="inlineStr">
        <is>
          <t>138,20</t>
        </is>
      </c>
      <c r="AC2942" t="inlineStr">
        <is>
          <t>29,02</t>
        </is>
      </c>
      <c r="AD2942" t="inlineStr">
        <is>
          <t>7,19</t>
        </is>
      </c>
      <c r="AE2942" t="inlineStr">
        <is>
          <t>174,41</t>
        </is>
      </c>
      <c r="AF2942" t="n">
        <v>5</v>
      </c>
      <c r="AG2942" t="n">
        <v>10</v>
      </c>
      <c r="AH2942" t="inlineStr">
        <is>
          <t>#¿NOMBRE?</t>
        </is>
      </c>
      <c r="AI2942" t="inlineStr">
        <is>
          <t>6,91</t>
        </is>
      </c>
      <c r="AJ2942" t="inlineStr">
        <is>
          <t>SEPA 30 días // IBAN: ES1521004805562100300364</t>
        </is>
      </c>
      <c r="AK2942" t="inlineStr">
        <is>
          <t>4,5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</row>
    <row r="2946">
      <c r="A2946" t="n">
        <v>705</v>
      </c>
      <c r="B2946" t="inlineStr">
        <is>
          <t>Mind The Trash Consulting Lda</t>
        </is>
      </c>
      <c r="C2946" t="inlineStr">
        <is>
          <t>Geral</t>
        </is>
      </c>
      <c r="D2946" t="inlineStr">
        <is>
          <t>Mind The Trash Consulting Lda</t>
        </is>
      </c>
      <c r="E2946" t="n">
        <v>514487178</v>
      </c>
      <c r="F2946" t="inlineStr">
        <is>
          <t>Rua de São Paulo nº254, 1º</t>
        </is>
      </c>
      <c r="G2946" t="inlineStr">
        <is>
          <t>1200-430</t>
        </is>
      </c>
      <c r="H2946" t="inlineStr">
        <is>
          <t>Lisboa</t>
        </is>
      </c>
      <c r="I2946" t="n">
        <v>1</v>
      </c>
      <c r="J2946" t="n">
        <v>0</v>
      </c>
      <c r="K2946" t="inlineStr">
        <is>
          <t>geral@mindthetrash.pt</t>
        </is>
      </c>
      <c r="L2946" t="n">
        <v>351919326196</v>
      </c>
      <c r="M2946" t="n">
        <v>0</v>
      </c>
      <c r="N2946" t="n">
        <v>90</v>
      </c>
      <c r="O2946" t="n">
        <v>40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inlineStr">
        <is>
          <t>23/03/2023</t>
        </is>
      </c>
      <c r="V2946" t="n">
        <v>0</v>
      </c>
      <c r="W2946" t="inlineStr">
        <is>
          <t>https://docs.google.com/open?id=1mIDQ4bsm2NEAhiynDa7k_sgsqzb51_ms7EGc9Hb21gk</t>
        </is>
      </c>
      <c r="X2946" t="inlineStr">
        <is>
          <t>205,20</t>
        </is>
      </c>
      <c r="Y2946" t="inlineStr">
        <is>
          <t>461,7</t>
        </is>
      </c>
      <c r="Z2946" t="n">
        <v>0</v>
      </c>
      <c r="AA2946" t="n">
        <v>0</v>
      </c>
      <c r="AB2946" t="inlineStr">
        <is>
          <t>666,90</t>
        </is>
      </c>
      <c r="AC2946" t="inlineStr">
        <is>
          <t>140,05</t>
        </is>
      </c>
      <c r="AD2946" t="inlineStr">
        <is>
          <t>0,00</t>
        </is>
      </c>
      <c r="AE2946" t="inlineStr">
        <is>
          <t>806,95</t>
        </is>
      </c>
      <c r="AF2946" t="n">
        <v>40</v>
      </c>
      <c r="AG2946" t="n">
        <v>90</v>
      </c>
      <c r="AH2946" t="inlineStr">
        <is>
          <t>#¿NOMBRE?</t>
        </is>
      </c>
      <c r="AI2946" t="inlineStr">
        <is>
          <t>5,13</t>
        </is>
      </c>
      <c r="AJ2946" t="inlineStr">
        <is>
          <t>Transfer</t>
        </is>
      </c>
      <c r="AK2946" t="inlineStr">
        <is>
          <t>4,5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</row>
    <row r="2950">
      <c r="A2950" t="n">
        <v>706</v>
      </c>
      <c r="B2950" t="inlineStr">
        <is>
          <t>SAPONINA</t>
        </is>
      </c>
      <c r="C2950" t="inlineStr">
        <is>
          <t>NATALIA PIÑÓN PENELA</t>
        </is>
      </c>
      <c r="D2950" t="inlineStr">
        <is>
          <t>NATALIA PIÑÓN PENELA</t>
        </is>
      </c>
      <c r="E2950" t="inlineStr">
        <is>
          <t>44.080.865-P</t>
        </is>
      </c>
      <c r="F2950" t="inlineStr">
        <is>
          <t>PASEO DE COLÓN, 15 BAJO C</t>
        </is>
      </c>
      <c r="G2950" t="n">
        <v>36002</v>
      </c>
      <c r="H2950" t="inlineStr">
        <is>
          <t>PONTEVEDRA</t>
        </is>
      </c>
      <c r="I2950" t="n">
        <v>1</v>
      </c>
      <c r="J2950" t="n">
        <v>0</v>
      </c>
      <c r="K2950" t="inlineStr">
        <is>
          <t>saponinapontevedra@gmail.com</t>
        </is>
      </c>
      <c r="L2950">
        <f>+34626785885</f>
        <v/>
      </c>
      <c r="M2950" t="n">
        <v>1</v>
      </c>
      <c r="N2950" t="n">
        <v>10</v>
      </c>
      <c r="O2950" t="n">
        <v>0</v>
      </c>
      <c r="P2950" t="n">
        <v>10</v>
      </c>
      <c r="Q2950" t="n">
        <v>0</v>
      </c>
      <c r="R2950" t="n">
        <v>0</v>
      </c>
      <c r="S2950" t="n">
        <v>0</v>
      </c>
      <c r="T2950" t="b">
        <v>0</v>
      </c>
      <c r="U2950" t="inlineStr">
        <is>
          <t>23/03/2023</t>
        </is>
      </c>
      <c r="V2950" t="inlineStr">
        <is>
          <t>jnkeqa97csa510w2s4jnkeq4l7xztl10</t>
        </is>
      </c>
      <c r="W2950" t="inlineStr">
        <is>
          <t>https://docs.google.com/open?id=1DVGIndVPF1QbkZuqmSzoB70F3b3p1LZHPnKRq3i5Mpk</t>
        </is>
      </c>
      <c r="X2950" t="inlineStr">
        <is>
          <t>0,00</t>
        </is>
      </c>
      <c r="Y2950" t="n">
        <v>65</v>
      </c>
      <c r="Z2950" t="n">
        <v>65</v>
      </c>
      <c r="AA2950" t="n">
        <v>0</v>
      </c>
      <c r="AB2950" t="inlineStr">
        <is>
          <t>130,00</t>
        </is>
      </c>
      <c r="AC2950" t="inlineStr">
        <is>
          <t>27,30</t>
        </is>
      </c>
      <c r="AD2950" t="inlineStr">
        <is>
          <t>6,76</t>
        </is>
      </c>
      <c r="AE2950" t="inlineStr">
        <is>
          <t>164,06</t>
        </is>
      </c>
      <c r="AF2950" t="n">
        <v>0</v>
      </c>
      <c r="AG2950" t="n">
        <v>10</v>
      </c>
      <c r="AH2950" t="inlineStr">
        <is>
          <t>#¿NOMBRE?</t>
        </is>
      </c>
      <c r="AI2950" t="inlineStr">
        <is>
          <t>6,5</t>
        </is>
      </c>
      <c r="AJ2950" t="inlineStr">
        <is>
          <t>Transfer</t>
        </is>
      </c>
      <c r="AK2950" t="inlineStr">
        <is>
          <t>4,5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</row>
    <row r="2954">
      <c r="A2954" t="n">
        <v>707</v>
      </c>
      <c r="B2954" t="inlineStr">
        <is>
          <t>Shopclient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inlineStr">
        <is>
          <t>0,00</t>
        </is>
      </c>
      <c r="Y2954" t="n">
        <v>0</v>
      </c>
      <c r="Z2954" t="n">
        <v>0</v>
      </c>
      <c r="AA2954" t="n">
        <v>0</v>
      </c>
      <c r="AB2954" t="inlineStr">
        <is>
          <t>0,00</t>
        </is>
      </c>
      <c r="AC2954" t="inlineStr">
        <is>
          <t>0,00</t>
        </is>
      </c>
      <c r="AD2954" t="inlineStr">
        <is>
          <t>0,00</t>
        </is>
      </c>
      <c r="AE2954" t="inlineStr">
        <is>
          <t>0,00</t>
        </is>
      </c>
      <c r="AF2954" t="n">
        <v>0</v>
      </c>
      <c r="AG2954" t="n">
        <v>0</v>
      </c>
      <c r="AH2954" t="inlineStr">
        <is>
          <t>#¿NOMBRE?</t>
        </is>
      </c>
      <c r="AI2954" t="inlineStr">
        <is>
          <t>6,5</t>
        </is>
      </c>
      <c r="AJ2954" t="n">
        <v>0</v>
      </c>
      <c r="AK2954" t="inlineStr">
        <is>
          <t>4,5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</row>
    <row r="2958">
      <c r="A2958" t="n">
        <v>708</v>
      </c>
      <c r="B2958" t="inlineStr">
        <is>
          <t>ZOE ECO BCN</t>
        </is>
      </c>
      <c r="C2958" t="inlineStr">
        <is>
          <t>JESSICA</t>
        </is>
      </c>
      <c r="D2958" t="inlineStr">
        <is>
          <t>KARNAVALEANDO S.C.P</t>
        </is>
      </c>
      <c r="E2958" t="inlineStr">
        <is>
          <t>J09853342</t>
        </is>
      </c>
      <c r="F2958" t="inlineStr">
        <is>
          <t>CALLE ROGER DE FLOR 272, BAJO IZQUIERDA</t>
        </is>
      </c>
      <c r="G2958" t="n">
        <v>8025</v>
      </c>
      <c r="H2958" t="inlineStr">
        <is>
          <t>BARCELONA</t>
        </is>
      </c>
      <c r="I2958" t="n">
        <v>1</v>
      </c>
      <c r="J2958" t="n">
        <v>0</v>
      </c>
      <c r="K2958" t="inlineStr">
        <is>
          <t>zoecobcn@gmail.com</t>
        </is>
      </c>
      <c r="L2958">
        <f>+34649688511</f>
        <v/>
      </c>
      <c r="M2958" t="n">
        <v>0</v>
      </c>
      <c r="N2958" t="n">
        <v>12</v>
      </c>
      <c r="O2958" t="n">
        <v>4</v>
      </c>
      <c r="P2958" t="n">
        <v>4</v>
      </c>
      <c r="Q2958" t="n">
        <v>0</v>
      </c>
      <c r="R2958" t="n">
        <v>0</v>
      </c>
      <c r="S2958" t="n">
        <v>0</v>
      </c>
      <c r="T2958" t="b">
        <v>0</v>
      </c>
      <c r="U2958" t="inlineStr">
        <is>
          <t>23/03/2023</t>
        </is>
      </c>
      <c r="V2958" t="inlineStr">
        <is>
          <t>qr66dawzq07bh25klqr66mjfkq2uvhn3</t>
        </is>
      </c>
      <c r="W2958" t="inlineStr">
        <is>
          <t>https://docs.google.com/open?id=1OpH8nzg4zNrOBvNNlnm19Ozw_5wkECUIykvF_E9PDEM</t>
        </is>
      </c>
      <c r="X2958" t="inlineStr">
        <is>
          <t>26,00</t>
        </is>
      </c>
      <c r="Y2958" t="n">
        <v>78</v>
      </c>
      <c r="Z2958" t="n">
        <v>26</v>
      </c>
      <c r="AA2958" t="n">
        <v>0</v>
      </c>
      <c r="AB2958" t="inlineStr">
        <is>
          <t>130,00</t>
        </is>
      </c>
      <c r="AC2958" t="inlineStr">
        <is>
          <t>27,30</t>
        </is>
      </c>
      <c r="AD2958" t="inlineStr">
        <is>
          <t>0,00</t>
        </is>
      </c>
      <c r="AE2958" t="inlineStr">
        <is>
          <t>157,30</t>
        </is>
      </c>
      <c r="AF2958" t="n">
        <v>4</v>
      </c>
      <c r="AG2958" t="n">
        <v>12</v>
      </c>
      <c r="AH2958" t="inlineStr">
        <is>
          <t>#¿NOMBRE?</t>
        </is>
      </c>
      <c r="AI2958" t="inlineStr">
        <is>
          <t>6,5</t>
        </is>
      </c>
      <c r="AJ2958" t="inlineStr">
        <is>
          <t>Transfer</t>
        </is>
      </c>
      <c r="AK2958" t="inlineStr">
        <is>
          <t>4,5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</row>
    <row r="2962">
      <c r="A2962" t="n">
        <v>709</v>
      </c>
      <c r="B2962" t="inlineStr">
        <is>
          <t>Granel Alcazar</t>
        </is>
      </c>
      <c r="C2962" t="inlineStr">
        <is>
          <t>Vicenta Angulo Lopez</t>
        </is>
      </c>
      <c r="D2962" t="inlineStr">
        <is>
          <t>Vicenta Angulo Lopez</t>
        </is>
      </c>
      <c r="E2962" t="inlineStr">
        <is>
          <t>06219873Y</t>
        </is>
      </c>
      <c r="F2962" t="inlineStr">
        <is>
          <t>C/ Concordia 7 local 3</t>
        </is>
      </c>
      <c r="G2962" t="n">
        <v>13600</v>
      </c>
      <c r="H2962" t="inlineStr">
        <is>
          <t>Alcazar de San Juan</t>
        </is>
      </c>
      <c r="I2962" t="n">
        <v>1</v>
      </c>
      <c r="J2962" t="n">
        <v>0</v>
      </c>
      <c r="K2962" t="inlineStr">
        <is>
          <t>granelalcazar@gmail.com</t>
        </is>
      </c>
      <c r="L2962">
        <f>+34682204124</f>
        <v/>
      </c>
      <c r="M2962" t="n">
        <v>0</v>
      </c>
      <c r="N2962" t="n">
        <v>10</v>
      </c>
      <c r="O2962" t="n">
        <v>0</v>
      </c>
      <c r="P2962" t="n">
        <v>10</v>
      </c>
      <c r="Q2962" t="n">
        <v>0</v>
      </c>
      <c r="R2962" t="n">
        <v>0</v>
      </c>
      <c r="S2962" t="n">
        <v>0</v>
      </c>
      <c r="T2962" t="b">
        <v>0</v>
      </c>
      <c r="U2962" t="inlineStr">
        <is>
          <t>23/03/2023</t>
        </is>
      </c>
      <c r="V2962" t="inlineStr">
        <is>
          <t>8f9hwxc5c2boeu3wl2o8f9hwxeflbek2</t>
        </is>
      </c>
      <c r="W2962" t="inlineStr">
        <is>
          <t>https://docs.google.com/open?id=1PRYgThsbU2e5LXlWP21Ga-EilE44zPaP7s-wd1pqRqc</t>
        </is>
      </c>
      <c r="X2962" t="inlineStr">
        <is>
          <t>0,00</t>
        </is>
      </c>
      <c r="Y2962" t="n">
        <v>65</v>
      </c>
      <c r="Z2962" t="n">
        <v>65</v>
      </c>
      <c r="AA2962" t="n">
        <v>0</v>
      </c>
      <c r="AB2962" t="inlineStr">
        <is>
          <t>130,00</t>
        </is>
      </c>
      <c r="AC2962" t="inlineStr">
        <is>
          <t>27,30</t>
        </is>
      </c>
      <c r="AD2962" t="inlineStr">
        <is>
          <t>0,00</t>
        </is>
      </c>
      <c r="AE2962" t="inlineStr">
        <is>
          <t>157,30</t>
        </is>
      </c>
      <c r="AF2962" t="n">
        <v>0</v>
      </c>
      <c r="AG2962" t="n">
        <v>10</v>
      </c>
      <c r="AH2962" t="inlineStr">
        <is>
          <t>#¿NOMBRE?</t>
        </is>
      </c>
      <c r="AI2962" t="inlineStr">
        <is>
          <t>6,5</t>
        </is>
      </c>
      <c r="AJ2962" t="inlineStr">
        <is>
          <t>Transfer</t>
        </is>
      </c>
      <c r="AK2962" t="inlineStr">
        <is>
          <t>4,5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</row>
    <row r="2966">
      <c r="A2966" t="n">
        <v>710</v>
      </c>
      <c r="B2966" t="inlineStr">
        <is>
          <t>COMPRA A SHEET INN.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inlineStr">
        <is>
          <t>0,00</t>
        </is>
      </c>
      <c r="Y2966" t="n">
        <v>0</v>
      </c>
      <c r="Z2966" t="n">
        <v>0</v>
      </c>
      <c r="AA2966" t="n">
        <v>0</v>
      </c>
      <c r="AB2966" t="inlineStr">
        <is>
          <t>0,00</t>
        </is>
      </c>
      <c r="AC2966" t="inlineStr">
        <is>
          <t>0,00</t>
        </is>
      </c>
      <c r="AD2966" t="inlineStr">
        <is>
          <t>0,00</t>
        </is>
      </c>
      <c r="AE2966" t="inlineStr">
        <is>
          <t>0,00</t>
        </is>
      </c>
      <c r="AF2966" t="n">
        <v>0</v>
      </c>
      <c r="AG2966" t="n">
        <v>0</v>
      </c>
      <c r="AH2966" t="inlineStr">
        <is>
          <t>#¿NOMBRE?</t>
        </is>
      </c>
      <c r="AI2966" t="inlineStr">
        <is>
          <t>6,5</t>
        </is>
      </c>
      <c r="AJ2966" t="n">
        <v>0</v>
      </c>
      <c r="AK2966" t="inlineStr">
        <is>
          <t>4,5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</row>
    <row r="2970">
      <c r="A2970" t="n">
        <v>711</v>
      </c>
      <c r="B2970" t="inlineStr">
        <is>
          <t>Marcris</t>
        </is>
      </c>
      <c r="C2970" t="inlineStr">
        <is>
          <t>Marino</t>
        </is>
      </c>
      <c r="D2970" t="inlineStr">
        <is>
          <t>Sánchez García Cristina 00280286L S.L.N.E</t>
        </is>
      </c>
      <c r="E2970" t="inlineStr">
        <is>
          <t>B35770528</t>
        </is>
      </c>
      <c r="F2970" t="inlineStr">
        <is>
          <t>Calle Aigües, 11</t>
        </is>
      </c>
      <c r="G2970" t="n">
        <v>8391</v>
      </c>
      <c r="H2970" t="inlineStr">
        <is>
          <t>Tiana</t>
        </is>
      </c>
      <c r="I2970" t="n">
        <v>1</v>
      </c>
      <c r="J2970" t="n">
        <v>0</v>
      </c>
      <c r="K2970" t="inlineStr">
        <is>
          <t>info@marcris.net</t>
        </is>
      </c>
      <c r="L2970">
        <f>+34678868735</f>
        <v/>
      </c>
      <c r="M2970" t="n">
        <v>0</v>
      </c>
      <c r="N2970" t="n">
        <v>480</v>
      </c>
      <c r="O2970" t="n">
        <v>480</v>
      </c>
      <c r="P2970" t="n">
        <v>240</v>
      </c>
      <c r="Q2970" t="n">
        <v>126</v>
      </c>
      <c r="R2970" t="inlineStr">
        <is>
          <t>FL5LA10NA10SU3</t>
        </is>
      </c>
      <c r="S2970" t="n">
        <v>0</v>
      </c>
      <c r="T2970" t="b">
        <v>0</v>
      </c>
      <c r="U2970" t="inlineStr">
        <is>
          <t>24/03/2023</t>
        </is>
      </c>
      <c r="V2970" t="inlineStr">
        <is>
          <t>ram8qy7gofmm5sc43lnxqiram8r11wqj</t>
        </is>
      </c>
      <c r="W2970" t="inlineStr">
        <is>
          <t>https://docs.google.com/open?id=1SShPZZP4nS4COm2XhXbMehjKYOVD-3Z50jqYPv3kpIo</t>
        </is>
      </c>
      <c r="X2970" t="inlineStr">
        <is>
          <t>2.088,00</t>
        </is>
      </c>
      <c r="Y2970" t="n">
        <v>2088</v>
      </c>
      <c r="Z2970" t="n">
        <v>1044</v>
      </c>
      <c r="AA2970" t="inlineStr">
        <is>
          <t>415,8</t>
        </is>
      </c>
      <c r="AB2970" t="inlineStr">
        <is>
          <t>5.635,80</t>
        </is>
      </c>
      <c r="AC2970" t="inlineStr">
        <is>
          <t>1183,52</t>
        </is>
      </c>
      <c r="AD2970" t="inlineStr">
        <is>
          <t>0,00</t>
        </is>
      </c>
      <c r="AE2970" t="inlineStr">
        <is>
          <t>6819,32</t>
        </is>
      </c>
      <c r="AF2970" t="n">
        <v>480</v>
      </c>
      <c r="AG2970" t="n">
        <v>480</v>
      </c>
      <c r="AH2970" t="inlineStr">
        <is>
          <t>#¿NOMBRE?</t>
        </is>
      </c>
      <c r="AI2970" t="inlineStr">
        <is>
          <t>4,35</t>
        </is>
      </c>
      <c r="AJ2970" t="inlineStr">
        <is>
          <t>SEPA 60 dias // IBAN: ES03 2100 0877 8502 0021 6962</t>
        </is>
      </c>
      <c r="AK2970" t="inlineStr">
        <is>
          <t>3,3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</row>
    <row r="2974">
      <c r="A2974" t="n">
        <v>712</v>
      </c>
      <c r="B2974" t="inlineStr">
        <is>
          <t>BON AREA</t>
        </is>
      </c>
      <c r="C2974" t="inlineStr">
        <is>
          <t>00006/02253</t>
        </is>
      </c>
      <c r="D2974" t="inlineStr">
        <is>
          <t>Corporación Alimentaria Guissona, S.A.</t>
        </is>
      </c>
      <c r="E2974" t="inlineStr">
        <is>
          <t>ESA25445131</t>
        </is>
      </c>
      <c r="F2974" t="inlineStr">
        <is>
          <t>Traspalau, 8</t>
        </is>
      </c>
      <c r="G2974" t="n">
        <v>25210</v>
      </c>
      <c r="H2974" t="inlineStr">
        <is>
          <t>Guissona, Lleida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900</v>
      </c>
      <c r="Q2974" t="n">
        <v>0</v>
      </c>
      <c r="R2974" t="n">
        <v>0</v>
      </c>
      <c r="S2974" t="n">
        <v>0</v>
      </c>
      <c r="T2974" t="n">
        <v>0</v>
      </c>
      <c r="U2974" t="inlineStr">
        <is>
          <t>25/03/2023</t>
        </is>
      </c>
      <c r="W2974" t="n">
        <v>1</v>
      </c>
      <c r="X2974" t="inlineStr">
        <is>
          <t>0,00</t>
        </is>
      </c>
      <c r="Y2974" t="n">
        <v>0</v>
      </c>
      <c r="Z2974" t="n">
        <v>5850</v>
      </c>
      <c r="AA2974" t="n">
        <v>0</v>
      </c>
      <c r="AB2974" t="inlineStr">
        <is>
          <t>5.850,00</t>
        </is>
      </c>
      <c r="AC2974" t="inlineStr">
        <is>
          <t>1228,50</t>
        </is>
      </c>
      <c r="AD2974" t="inlineStr">
        <is>
          <t>0,00</t>
        </is>
      </c>
      <c r="AE2974" t="inlineStr">
        <is>
          <t>7078,50</t>
        </is>
      </c>
      <c r="AF2974" t="n">
        <v>0</v>
      </c>
      <c r="AG2974" t="n">
        <v>0</v>
      </c>
      <c r="AH2974" t="inlineStr">
        <is>
          <t>#¿NOMBRE?</t>
        </is>
      </c>
      <c r="AI2974" t="inlineStr">
        <is>
          <t>6,5</t>
        </is>
      </c>
      <c r="AJ2974" t="inlineStr">
        <is>
          <t>Transfer 60 días</t>
        </is>
      </c>
      <c r="AK2974" t="inlineStr">
        <is>
          <t>4,5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</row>
    <row r="2978">
      <c r="A2978" t="n">
        <v>713</v>
      </c>
      <c r="B2978" t="inlineStr">
        <is>
          <t>ESTETICA ÁNGELES JIMENEZ</t>
        </is>
      </c>
      <c r="C2978" t="inlineStr">
        <is>
          <t>ANGELES</t>
        </is>
      </c>
      <c r="D2978" t="inlineStr">
        <is>
          <t>ANGELES JIMENEZ GARCÍA</t>
        </is>
      </c>
      <c r="E2978" t="inlineStr">
        <is>
          <t>09341879S</t>
        </is>
      </c>
      <c r="F2978" t="inlineStr">
        <is>
          <t>CALLE DOCTRINOS 8, 1º izq</t>
        </is>
      </c>
      <c r="G2978" t="n">
        <v>47001</v>
      </c>
      <c r="H2978" t="inlineStr">
        <is>
          <t>Valladolid</t>
        </is>
      </c>
      <c r="I2978" t="n">
        <v>1</v>
      </c>
      <c r="J2978" t="n">
        <v>0</v>
      </c>
      <c r="K2978" t="inlineStr">
        <is>
          <t>info@angelesdelacal.es</t>
        </is>
      </c>
      <c r="L2978">
        <f>+34679945415</f>
        <v/>
      </c>
      <c r="M2978" t="n">
        <v>0</v>
      </c>
      <c r="N2978" t="n">
        <v>0</v>
      </c>
      <c r="O2978" t="n">
        <v>10</v>
      </c>
      <c r="P2978" t="n">
        <v>0</v>
      </c>
      <c r="Q2978" t="n">
        <v>0</v>
      </c>
      <c r="R2978" t="inlineStr">
        <is>
          <t>Implantación (10+portes)</t>
        </is>
      </c>
      <c r="S2978" t="inlineStr">
        <is>
          <t>Sector Eco</t>
        </is>
      </c>
      <c r="T2978" t="b">
        <v>1</v>
      </c>
      <c r="U2978" t="inlineStr">
        <is>
          <t>27/03/2023</t>
        </is>
      </c>
      <c r="V2978" t="inlineStr">
        <is>
          <t>ytgnndr5tibgv9s84ocytgnndrhc8lvz</t>
        </is>
      </c>
      <c r="W2978" t="inlineStr">
        <is>
          <t>https://docs.google.com/open?id=1NptI_3600496EvhvQk4L2H9quI_JJ9XdTHjjqgm4p2U</t>
        </is>
      </c>
      <c r="X2978" t="inlineStr">
        <is>
          <t>69,10</t>
        </is>
      </c>
      <c r="Y2978" t="n">
        <v>0</v>
      </c>
      <c r="Z2978" t="n">
        <v>0</v>
      </c>
      <c r="AA2978" t="n">
        <v>0</v>
      </c>
      <c r="AB2978" t="inlineStr">
        <is>
          <t>69,10</t>
        </is>
      </c>
      <c r="AC2978" t="inlineStr">
        <is>
          <t>14,51</t>
        </is>
      </c>
      <c r="AD2978" t="inlineStr">
        <is>
          <t>0,00</t>
        </is>
      </c>
      <c r="AE2978" t="inlineStr">
        <is>
          <t>83,61</t>
        </is>
      </c>
      <c r="AF2978" t="n">
        <v>10</v>
      </c>
      <c r="AG2978" t="n">
        <v>0</v>
      </c>
      <c r="AH2978" t="inlineStr">
        <is>
          <t>#¿NOMBRE?</t>
        </is>
      </c>
      <c r="AI2978" t="inlineStr">
        <is>
          <t>6,91</t>
        </is>
      </c>
      <c r="AJ2978" t="inlineStr">
        <is>
          <t>Transfer</t>
        </is>
      </c>
      <c r="AK2978" t="inlineStr">
        <is>
          <t>4,5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</row>
    <row r="2982">
      <c r="A2982" t="n">
        <v>714</v>
      </c>
      <c r="B2982" t="inlineStr">
        <is>
          <t>Herbolario Bamel</t>
        </is>
      </c>
      <c r="C2982" t="inlineStr">
        <is>
          <t>Gloria Baena Ibáñez</t>
        </is>
      </c>
      <c r="D2982" t="inlineStr">
        <is>
          <t>Gloria Baena Ibáñez</t>
        </is>
      </c>
      <c r="E2982" t="inlineStr">
        <is>
          <t>24227623K</t>
        </is>
      </c>
      <c r="F2982" t="inlineStr">
        <is>
          <t>c/ Camino de Ronda, 102</t>
        </is>
      </c>
      <c r="G2982" t="n">
        <v>18004</v>
      </c>
      <c r="H2982" t="inlineStr">
        <is>
          <t>Granada</t>
        </is>
      </c>
      <c r="I2982" t="n">
        <v>1</v>
      </c>
      <c r="J2982" t="n">
        <v>0</v>
      </c>
      <c r="K2982" t="inlineStr">
        <is>
          <t>gloriabaenaibanez@gmail.com</t>
        </is>
      </c>
      <c r="L2982" t="n">
        <v>644056757</v>
      </c>
      <c r="M2982" t="n">
        <v>1</v>
      </c>
      <c r="N2982" t="n">
        <v>0</v>
      </c>
      <c r="O2982" t="n">
        <v>0</v>
      </c>
      <c r="P2982" t="n">
        <v>5</v>
      </c>
      <c r="Q2982" t="n">
        <v>15</v>
      </c>
      <c r="R2982" t="inlineStr">
        <is>
          <t>(20+2) LA2 Implantación LAVANDA</t>
        </is>
      </c>
      <c r="S2982" t="inlineStr">
        <is>
          <t>Sector Eco</t>
        </is>
      </c>
      <c r="T2982" t="n">
        <v>1</v>
      </c>
      <c r="U2982" t="inlineStr">
        <is>
          <t>27/03/2023</t>
        </is>
      </c>
      <c r="V2982" t="n">
        <v>0</v>
      </c>
      <c r="W2982" t="inlineStr">
        <is>
          <t>https://docs.google.com/open?id=1Mjx5eWhnDQG3X7znMMdV94FH5x0oExySLsla_OqNiDk</t>
        </is>
      </c>
      <c r="X2982" t="inlineStr">
        <is>
          <t>0,00</t>
        </is>
      </c>
      <c r="Y2982" t="n">
        <v>0</v>
      </c>
      <c r="Z2982" t="inlineStr">
        <is>
          <t>34,55</t>
        </is>
      </c>
      <c r="AA2982" t="inlineStr">
        <is>
          <t>67,5</t>
        </is>
      </c>
      <c r="AB2982" t="inlineStr">
        <is>
          <t>102,05</t>
        </is>
      </c>
      <c r="AC2982" t="inlineStr">
        <is>
          <t>21,43</t>
        </is>
      </c>
      <c r="AD2982" t="inlineStr">
        <is>
          <t>5,31</t>
        </is>
      </c>
      <c r="AE2982" t="inlineStr">
        <is>
          <t>128,79</t>
        </is>
      </c>
      <c r="AF2982" t="n">
        <v>0</v>
      </c>
      <c r="AG2982" t="n">
        <v>0</v>
      </c>
      <c r="AH2982" t="inlineStr">
        <is>
          <t>#¿NOMBRE?</t>
        </is>
      </c>
      <c r="AI2982" t="inlineStr">
        <is>
          <t>6,91</t>
        </is>
      </c>
      <c r="AJ2982" t="inlineStr">
        <is>
          <t>Transfer</t>
        </is>
      </c>
      <c r="AK2982" t="inlineStr">
        <is>
          <t>4,5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</row>
    <row r="2986">
      <c r="A2986" t="n">
        <v>715</v>
      </c>
      <c r="B2986" t="inlineStr">
        <is>
          <t>Aprop Puerto Andratx</t>
        </is>
      </c>
      <c r="C2986" t="inlineStr">
        <is>
          <t>macarena</t>
        </is>
      </c>
      <c r="D2986" t="inlineStr">
        <is>
          <t>Port Sanfont SL</t>
        </is>
      </c>
      <c r="E2986" t="inlineStr">
        <is>
          <t>B57495004</t>
        </is>
      </c>
      <c r="F2986" t="inlineStr">
        <is>
          <t>CARRER LLEVANT, NUM 26</t>
        </is>
      </c>
      <c r="G2986" t="n">
        <v>7157</v>
      </c>
      <c r="H2986" t="inlineStr">
        <is>
          <t>ANDRATX</t>
        </is>
      </c>
      <c r="I2986" t="n">
        <v>1</v>
      </c>
      <c r="J2986" t="n">
        <v>0</v>
      </c>
      <c r="K2986" t="inlineStr">
        <is>
          <t>apropptoandratx@grupod-versia.com</t>
        </is>
      </c>
      <c r="L2986">
        <f>+34646025592</f>
        <v/>
      </c>
      <c r="M2986" t="n">
        <v>0</v>
      </c>
      <c r="N2986" t="n">
        <v>1</v>
      </c>
      <c r="O2986" t="n">
        <v>1</v>
      </c>
      <c r="P2986" t="n">
        <v>1</v>
      </c>
      <c r="Q2986" t="n">
        <v>1</v>
      </c>
      <c r="R2986" t="n">
        <v>0</v>
      </c>
      <c r="S2986" t="n">
        <v>0</v>
      </c>
      <c r="T2986" t="b">
        <v>0</v>
      </c>
      <c r="U2986" t="inlineStr">
        <is>
          <t>28/03/2023</t>
        </is>
      </c>
      <c r="V2986" t="inlineStr">
        <is>
          <t>7hlvud5fmojtctjyuu7hlho8g50pawyu</t>
        </is>
      </c>
      <c r="W2986" t="n">
        <v>1</v>
      </c>
      <c r="X2986" t="inlineStr">
        <is>
          <t>6,50</t>
        </is>
      </c>
      <c r="Y2986" t="inlineStr">
        <is>
          <t>6,5</t>
        </is>
      </c>
      <c r="Z2986" t="inlineStr">
        <is>
          <t>6,5</t>
        </is>
      </c>
      <c r="AA2986" t="inlineStr">
        <is>
          <t>4,5</t>
        </is>
      </c>
      <c r="AB2986" t="inlineStr">
        <is>
          <t>24,00</t>
        </is>
      </c>
      <c r="AC2986" t="inlineStr">
        <is>
          <t>5,04</t>
        </is>
      </c>
      <c r="AD2986" t="inlineStr">
        <is>
          <t>0,00</t>
        </is>
      </c>
      <c r="AE2986" t="inlineStr">
        <is>
          <t>29,04</t>
        </is>
      </c>
      <c r="AF2986" t="n">
        <v>1</v>
      </c>
      <c r="AG2986" t="n">
        <v>1</v>
      </c>
      <c r="AH2986" t="inlineStr">
        <is>
          <t>#¿NOMBRE?</t>
        </is>
      </c>
      <c r="AI2986" t="inlineStr">
        <is>
          <t>6,5</t>
        </is>
      </c>
      <c r="AJ2986" t="n">
        <v>0</v>
      </c>
      <c r="AK2986" t="inlineStr">
        <is>
          <t>4,5</t>
        </is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</row>
    <row r="2990">
      <c r="A2990" t="n">
        <v>716</v>
      </c>
      <c r="B2990" t="inlineStr">
        <is>
          <t>Droguería Perfumería García</t>
        </is>
      </c>
      <c r="C2990" t="inlineStr">
        <is>
          <t>Reyes García López</t>
        </is>
      </c>
      <c r="D2990" t="inlineStr">
        <is>
          <t>Reyes García López</t>
        </is>
      </c>
      <c r="E2990" t="inlineStr">
        <is>
          <t>13.145.556K</t>
        </is>
      </c>
      <c r="F2990" t="inlineStr">
        <is>
          <t>Calvo Sotelo, 8</t>
        </is>
      </c>
      <c r="G2990" t="n">
        <v>9550</v>
      </c>
      <c r="H2990" t="inlineStr">
        <is>
          <t>Villarcayo</t>
        </is>
      </c>
      <c r="I2990" t="n">
        <v>1</v>
      </c>
      <c r="J2990" t="n">
        <v>0</v>
      </c>
      <c r="K2990" t="inlineStr">
        <is>
          <t>droypergarcia@hotmail.com</t>
        </is>
      </c>
      <c r="L2990">
        <f>+34600767936</f>
        <v/>
      </c>
      <c r="M2990" t="n">
        <v>1</v>
      </c>
      <c r="N2990" t="n">
        <v>10</v>
      </c>
      <c r="O2990" t="n">
        <v>0</v>
      </c>
      <c r="P2990" t="n">
        <v>10</v>
      </c>
      <c r="Q2990" t="n">
        <v>0</v>
      </c>
      <c r="R2990" t="n">
        <v>0</v>
      </c>
      <c r="S2990" t="n">
        <v>0</v>
      </c>
      <c r="T2990" t="b">
        <v>0</v>
      </c>
      <c r="U2990" t="inlineStr">
        <is>
          <t>29/03/2023</t>
        </is>
      </c>
      <c r="V2990" t="inlineStr">
        <is>
          <t>amjxmgoxvm97pt0emgyamjxmg75rzo56</t>
        </is>
      </c>
      <c r="W2990" t="inlineStr">
        <is>
          <t>https://docs.google.com/open?id=1sl8VRzGwGW3lIsbRmBSUdJ074hKCBMNushxo8MBkNhA</t>
        </is>
      </c>
      <c r="X2990" t="inlineStr">
        <is>
          <t>0,00</t>
        </is>
      </c>
      <c r="Y2990" t="n">
        <v>65</v>
      </c>
      <c r="Z2990" t="n">
        <v>65</v>
      </c>
      <c r="AA2990" t="n">
        <v>0</v>
      </c>
      <c r="AB2990" t="inlineStr">
        <is>
          <t>130,00</t>
        </is>
      </c>
      <c r="AC2990" t="inlineStr">
        <is>
          <t>27,30</t>
        </is>
      </c>
      <c r="AD2990" t="inlineStr">
        <is>
          <t>6,76</t>
        </is>
      </c>
      <c r="AE2990" t="inlineStr">
        <is>
          <t>164,06</t>
        </is>
      </c>
      <c r="AF2990" t="n">
        <v>0</v>
      </c>
      <c r="AG2990" t="n">
        <v>10</v>
      </c>
      <c r="AH2990" t="inlineStr">
        <is>
          <t>#¿NOMBRE?</t>
        </is>
      </c>
      <c r="AI2990" t="inlineStr">
        <is>
          <t>6,5</t>
        </is>
      </c>
      <c r="AJ2990" t="inlineStr">
        <is>
          <t>Transfer</t>
        </is>
      </c>
      <c r="AK2990" t="inlineStr">
        <is>
          <t>4,5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</row>
    <row r="2994">
      <c r="A2994" t="n">
        <v>717</v>
      </c>
      <c r="B2994" t="inlineStr">
        <is>
          <t>Herbolario Navarro</t>
        </is>
      </c>
      <c r="C2994" t="inlineStr">
        <is>
          <t>Encargada de compras: Sonia</t>
        </is>
      </c>
      <c r="D2994" t="inlineStr">
        <is>
          <t>PEPE NAVARRO, SL</t>
        </is>
      </c>
      <c r="E2994" t="inlineStr">
        <is>
          <t>B-46432852</t>
        </is>
      </c>
      <c r="F2994" t="inlineStr">
        <is>
          <t>C/Partida de la Dama, 25</t>
        </is>
      </c>
      <c r="G2994" t="n">
        <v>46470</v>
      </c>
      <c r="H2994" t="inlineStr">
        <is>
          <t>Massanassa</t>
        </is>
      </c>
      <c r="I2994" t="n">
        <v>0</v>
      </c>
      <c r="J2994" t="inlineStr">
        <is>
          <t>ARZOBISPO MAYORAL, 20    46002 VALENCIA.</t>
        </is>
      </c>
      <c r="K2994" t="inlineStr">
        <is>
          <t>facturacion.logistica@herbolarionavarro.es</t>
        </is>
      </c>
      <c r="L2994" t="n">
        <v>34664644917</v>
      </c>
      <c r="M2994" t="n">
        <v>0</v>
      </c>
      <c r="N2994" t="n">
        <v>97</v>
      </c>
      <c r="O2994" t="n">
        <v>53</v>
      </c>
      <c r="P2994" t="n">
        <v>11</v>
      </c>
      <c r="Q2994" t="n">
        <v>0</v>
      </c>
      <c r="R2994" t="n">
        <v>0</v>
      </c>
      <c r="S2994" t="inlineStr">
        <is>
          <t>SectorEco</t>
        </is>
      </c>
      <c r="T2994" t="n">
        <v>1</v>
      </c>
      <c r="U2994" t="inlineStr">
        <is>
          <t>29/03/2023</t>
        </is>
      </c>
      <c r="V2994" t="n">
        <v>44714</v>
      </c>
      <c r="W2994" t="inlineStr">
        <is>
          <t>https://docs.google.com/open?id=11WSKoALXjU0XC_VZ7x3dYNxMml3T8GFu200krpE3Ksg</t>
        </is>
      </c>
      <c r="X2994" t="inlineStr">
        <is>
          <t>287,79</t>
        </is>
      </c>
      <c r="Y2994" t="inlineStr">
        <is>
          <t>526,71</t>
        </is>
      </c>
      <c r="Z2994" t="inlineStr">
        <is>
          <t>59,73</t>
        </is>
      </c>
      <c r="AA2994" t="n">
        <v>0</v>
      </c>
      <c r="AB2994" t="inlineStr">
        <is>
          <t>874,23</t>
        </is>
      </c>
      <c r="AC2994" t="inlineStr">
        <is>
          <t>183,59</t>
        </is>
      </c>
      <c r="AD2994" t="inlineStr">
        <is>
          <t>0,00</t>
        </is>
      </c>
      <c r="AE2994" t="inlineStr">
        <is>
          <t>1057,82</t>
        </is>
      </c>
      <c r="AF2994" t="n">
        <v>53</v>
      </c>
      <c r="AG2994" t="n">
        <v>97</v>
      </c>
      <c r="AH2994" t="inlineStr">
        <is>
          <t>#¿NOMBRE?</t>
        </is>
      </c>
      <c r="AI2994" t="inlineStr">
        <is>
          <t>5,43</t>
        </is>
      </c>
      <c r="AJ2994" t="inlineStr">
        <is>
          <t>Transfer 60 días // IBAN: ES58 0081 1518 9300 0157 6563</t>
        </is>
      </c>
      <c r="AK2994" t="inlineStr">
        <is>
          <t>4,5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</row>
    <row r="2998">
      <c r="A2998" t="n">
        <v>718</v>
      </c>
      <c r="B2998" t="inlineStr">
        <is>
          <t>Querido Planeta</t>
        </is>
      </c>
      <c r="C2998" t="inlineStr">
        <is>
          <t>Sol</t>
        </is>
      </c>
      <c r="D2998" t="inlineStr">
        <is>
          <t>María Soledad Ibañez Cano</t>
        </is>
      </c>
      <c r="E2998" t="inlineStr">
        <is>
          <t>24356232Z</t>
        </is>
      </c>
      <c r="F2998" t="inlineStr">
        <is>
          <t>C/ Belosticalle, 18 Bajo</t>
        </is>
      </c>
      <c r="G2998" t="n">
        <v>48005</v>
      </c>
      <c r="H2998" t="inlineStr">
        <is>
          <t>Bilbao</t>
        </is>
      </c>
      <c r="I2998" t="n">
        <v>1</v>
      </c>
      <c r="J2998" t="n">
        <v>0</v>
      </c>
      <c r="K2998" t="inlineStr">
        <is>
          <t>hola@queridoplaneta.eu</t>
        </is>
      </c>
      <c r="L2998">
        <f>+34667482283</f>
        <v/>
      </c>
      <c r="M2998" t="n">
        <v>1</v>
      </c>
      <c r="N2998" t="n">
        <v>10</v>
      </c>
      <c r="O2998" t="n">
        <v>0</v>
      </c>
      <c r="P2998" t="n">
        <v>10</v>
      </c>
      <c r="Q2998" t="n">
        <v>0</v>
      </c>
      <c r="R2998" t="inlineStr">
        <is>
          <t>Trimestral (20+1)</t>
        </is>
      </c>
      <c r="S2998" t="inlineStr">
        <is>
          <t>SectorEco</t>
        </is>
      </c>
      <c r="T2998" t="b">
        <v>1</v>
      </c>
      <c r="U2998" t="inlineStr">
        <is>
          <t>29/03/2023</t>
        </is>
      </c>
      <c r="V2998" t="inlineStr">
        <is>
          <t>rc14on3q4cjjtepxq4d9rc14on03uawl</t>
        </is>
      </c>
      <c r="W2998" t="inlineStr">
        <is>
          <t>https://docs.google.com/open?id=1A8jPpo5nu2VCR83cP_Ph2fYWfWLsoig-qbNtQfnju3U</t>
        </is>
      </c>
      <c r="X2998" t="inlineStr">
        <is>
          <t>0,00</t>
        </is>
      </c>
      <c r="Y2998" t="inlineStr">
        <is>
          <t>69,1</t>
        </is>
      </c>
      <c r="Z2998" t="inlineStr">
        <is>
          <t>69,1</t>
        </is>
      </c>
      <c r="AA2998" t="n">
        <v>0</v>
      </c>
      <c r="AB2998" t="inlineStr">
        <is>
          <t>138,20</t>
        </is>
      </c>
      <c r="AC2998" t="inlineStr">
        <is>
          <t>29,02</t>
        </is>
      </c>
      <c r="AD2998" t="inlineStr">
        <is>
          <t>7,19</t>
        </is>
      </c>
      <c r="AE2998" t="inlineStr">
        <is>
          <t>174,41</t>
        </is>
      </c>
      <c r="AF2998" t="n">
        <v>0</v>
      </c>
      <c r="AG2998" t="n">
        <v>10</v>
      </c>
      <c r="AH2998" t="inlineStr">
        <is>
          <t>#¿NOMBRE?</t>
        </is>
      </c>
      <c r="AI2998" t="inlineStr">
        <is>
          <t>6,91</t>
        </is>
      </c>
      <c r="AJ2998" t="inlineStr">
        <is>
          <t>SEPA 30 días // IBAN: ES51 2095 0352 3091 1885 1765</t>
        </is>
      </c>
      <c r="AK2998" t="inlineStr">
        <is>
          <t>4,5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</row>
    <row r="3002">
      <c r="A3002" t="n">
        <v>719</v>
      </c>
      <c r="B3002" t="inlineStr">
        <is>
          <t>BonCor</t>
        </is>
      </c>
      <c r="C3002" t="inlineStr">
        <is>
          <t>Cristina de Andrés</t>
        </is>
      </c>
      <c r="D3002" t="inlineStr">
        <is>
          <t>Solucions Socials Sostenibles</t>
        </is>
      </c>
      <c r="E3002" t="inlineStr">
        <is>
          <t>F67499186</t>
        </is>
      </c>
      <c r="F3002" t="inlineStr">
        <is>
          <t>C/Font Honrada, 2-4</t>
        </is>
      </c>
      <c r="G3002" t="n">
        <v>8004</v>
      </c>
      <c r="H3002" t="inlineStr">
        <is>
          <t>Barcelona</t>
        </is>
      </c>
      <c r="I3002" t="n">
        <v>1</v>
      </c>
      <c r="J3002" t="n">
        <v>0</v>
      </c>
      <c r="K3002" t="inlineStr">
        <is>
          <t>administracio@solucionssocials.org</t>
        </is>
      </c>
      <c r="L3002">
        <f>+34625534755</f>
        <v/>
      </c>
      <c r="M3002" t="n">
        <v>0</v>
      </c>
      <c r="N3002" t="n">
        <v>5</v>
      </c>
      <c r="O3002" t="n">
        <v>0</v>
      </c>
      <c r="P3002" t="n">
        <v>5</v>
      </c>
      <c r="Q3002" t="n">
        <v>0</v>
      </c>
      <c r="R3002" t="n">
        <v>0</v>
      </c>
      <c r="S3002" t="n">
        <v>0</v>
      </c>
      <c r="T3002" t="b">
        <v>0</v>
      </c>
      <c r="U3002" t="inlineStr">
        <is>
          <t>30/03/2023</t>
        </is>
      </c>
      <c r="V3002" t="inlineStr">
        <is>
          <t>b9xkfo5tuxkg9oefv8kob9xkfo5tucdd</t>
        </is>
      </c>
      <c r="W3002" t="inlineStr">
        <is>
          <t>https://docs.google.com/open?id=16R4mQ8LSB-SKJem32pqejd9OiosH_3drszfzfsjFGSM</t>
        </is>
      </c>
      <c r="X3002" t="inlineStr">
        <is>
          <t>0,00</t>
        </is>
      </c>
      <c r="Y3002" t="inlineStr">
        <is>
          <t>32,5</t>
        </is>
      </c>
      <c r="Z3002" t="inlineStr">
        <is>
          <t>32,5</t>
        </is>
      </c>
      <c r="AA3002" t="n">
        <v>0</v>
      </c>
      <c r="AB3002" t="inlineStr">
        <is>
          <t>65,00</t>
        </is>
      </c>
      <c r="AC3002" t="inlineStr">
        <is>
          <t>13,65</t>
        </is>
      </c>
      <c r="AD3002" t="inlineStr">
        <is>
          <t>0,00</t>
        </is>
      </c>
      <c r="AE3002" t="inlineStr">
        <is>
          <t>78,65</t>
        </is>
      </c>
      <c r="AF3002" t="n">
        <v>0</v>
      </c>
      <c r="AG3002" t="n">
        <v>5</v>
      </c>
      <c r="AH3002" t="inlineStr">
        <is>
          <t>#¿NOMBRE?</t>
        </is>
      </c>
      <c r="AI3002" t="inlineStr">
        <is>
          <t>6,5</t>
        </is>
      </c>
      <c r="AJ3002" t="inlineStr">
        <is>
          <t>Transfer</t>
        </is>
      </c>
      <c r="AK3002" t="inlineStr">
        <is>
          <t>4,5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</row>
    <row r="3006">
      <c r="A3006" t="n">
        <v>720</v>
      </c>
      <c r="B3006" t="inlineStr">
        <is>
          <t>Expert-Elèctrica Fusté</t>
        </is>
      </c>
      <c r="C3006" t="inlineStr">
        <is>
          <t>Marta Esteve</t>
        </is>
      </c>
      <c r="D3006" t="inlineStr">
        <is>
          <t>Elèctrica Fusté, S.L.</t>
        </is>
      </c>
      <c r="E3006" t="inlineStr">
        <is>
          <t>B62055785</t>
        </is>
      </c>
      <c r="F3006" t="inlineStr">
        <is>
          <t>C/Major, 9-11</t>
        </is>
      </c>
      <c r="G3006" t="n">
        <v>8791</v>
      </c>
      <c r="H3006" t="inlineStr">
        <is>
          <t>Sant Llorenç d'Hortons</t>
        </is>
      </c>
      <c r="I3006" t="n">
        <v>1</v>
      </c>
      <c r="J3006" t="n">
        <v>0</v>
      </c>
      <c r="K3006" t="inlineStr">
        <is>
          <t>efuste@efuste.com</t>
        </is>
      </c>
      <c r="L3006">
        <f>+34665807463</f>
        <v/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b">
        <v>0</v>
      </c>
      <c r="U3006" s="1" t="n">
        <v>45020</v>
      </c>
      <c r="V3006" t="inlineStr">
        <is>
          <t>ngjq68lrc486engjqj372i56v18ohlc4</t>
        </is>
      </c>
      <c r="W3006" t="inlineStr">
        <is>
          <t>https://docs.google.com/open?id=1rPOZFwVTdW1Nv4pTTJr7rIlqa9GeTwiw7goj_lvbLeY</t>
        </is>
      </c>
      <c r="X3006" t="inlineStr">
        <is>
          <t>0,00</t>
        </is>
      </c>
      <c r="Y3006" t="n">
        <v>130</v>
      </c>
      <c r="Z3006" t="n">
        <v>0</v>
      </c>
      <c r="AA3006" t="n">
        <v>0</v>
      </c>
      <c r="AB3006" t="inlineStr">
        <is>
          <t>130,00</t>
        </is>
      </c>
      <c r="AC3006" t="inlineStr">
        <is>
          <t>27,30</t>
        </is>
      </c>
      <c r="AD3006" t="inlineStr">
        <is>
          <t>0,00</t>
        </is>
      </c>
      <c r="AE3006" t="inlineStr">
        <is>
          <t>157,30</t>
        </is>
      </c>
      <c r="AF3006" t="n">
        <v>0</v>
      </c>
      <c r="AG3006" t="n">
        <v>20</v>
      </c>
      <c r="AH3006" t="inlineStr">
        <is>
          <t>#¿NOMBRE?</t>
        </is>
      </c>
      <c r="AI3006" t="inlineStr">
        <is>
          <t>6,5</t>
        </is>
      </c>
      <c r="AJ3006" t="inlineStr">
        <is>
          <t>Transfer</t>
        </is>
      </c>
      <c r="AK3006" t="inlineStr">
        <is>
          <t>4,5</t>
        </is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</row>
    <row r="3010">
      <c r="A3010" t="n">
        <v>721</v>
      </c>
      <c r="B3010" t="inlineStr">
        <is>
          <t>Associació La Vessana Girona</t>
        </is>
      </c>
      <c r="C3010" t="inlineStr">
        <is>
          <t>Mireia Codina Diago</t>
        </is>
      </c>
      <c r="D3010" t="inlineStr">
        <is>
          <t>Associació La Vessana Girona</t>
        </is>
      </c>
      <c r="E3010" t="inlineStr">
        <is>
          <t>G-55275606</t>
        </is>
      </c>
      <c r="F3010" t="inlineStr">
        <is>
          <t>Plaça Josep Pla, 2, baixos, 17001 Girona</t>
        </is>
      </c>
      <c r="G3010" t="n">
        <v>17001</v>
      </c>
      <c r="H3010" t="inlineStr">
        <is>
          <t>Girona</t>
        </is>
      </c>
      <c r="I3010" t="n">
        <v>1</v>
      </c>
      <c r="J3010" t="n">
        <v>0</v>
      </c>
      <c r="K3010" t="inlineStr">
        <is>
          <t>juls946@gmail.com</t>
        </is>
      </c>
      <c r="L3010">
        <f>+34622187617</f>
        <v/>
      </c>
      <c r="M3010" t="n">
        <v>0</v>
      </c>
      <c r="N3010" t="n">
        <v>10</v>
      </c>
      <c r="O3010" t="n">
        <v>10</v>
      </c>
      <c r="P3010" t="n">
        <v>0</v>
      </c>
      <c r="Q3010" t="n">
        <v>0</v>
      </c>
      <c r="R3010" t="n">
        <v>0</v>
      </c>
      <c r="S3010" t="n">
        <v>0</v>
      </c>
      <c r="T3010" t="b">
        <v>0</v>
      </c>
      <c r="U3010" s="1" t="n">
        <v>45020</v>
      </c>
      <c r="V3010" t="inlineStr">
        <is>
          <t>k9ebrz3mpt5ugq2qk9ebruo8zlodo5y5</t>
        </is>
      </c>
      <c r="W3010" t="inlineStr">
        <is>
          <t>https://docs.google.com/open?id=1ZKjTEYWiJH8hm8MdeS8Iem-R0d7o21CpFjCfzE6Pr34</t>
        </is>
      </c>
      <c r="X3010" t="inlineStr">
        <is>
          <t>70,20</t>
        </is>
      </c>
      <c r="Y3010" t="inlineStr">
        <is>
          <t>70,2</t>
        </is>
      </c>
      <c r="Z3010" t="n">
        <v>0</v>
      </c>
      <c r="AA3010" t="n">
        <v>0</v>
      </c>
      <c r="AB3010" t="inlineStr">
        <is>
          <t>140,40</t>
        </is>
      </c>
      <c r="AC3010" t="inlineStr">
        <is>
          <t>29,48</t>
        </is>
      </c>
      <c r="AD3010" t="inlineStr">
        <is>
          <t>0,00</t>
        </is>
      </c>
      <c r="AE3010" t="inlineStr">
        <is>
          <t>169,88</t>
        </is>
      </c>
      <c r="AF3010" t="n">
        <v>10</v>
      </c>
      <c r="AG3010" t="n">
        <v>10</v>
      </c>
      <c r="AH3010" t="inlineStr">
        <is>
          <t>#¿NOMBRE?</t>
        </is>
      </c>
      <c r="AI3010" t="inlineStr">
        <is>
          <t>7,02</t>
        </is>
      </c>
      <c r="AJ3010" t="inlineStr">
        <is>
          <t>Transfer</t>
        </is>
      </c>
      <c r="AK3010" t="inlineStr">
        <is>
          <t>4,5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</row>
    <row r="3014">
      <c r="A3014" t="n">
        <v>722</v>
      </c>
      <c r="B3014" t="inlineStr">
        <is>
          <t>BiNutrir by Beatriz Raposo</t>
        </is>
      </c>
      <c r="C3014" t="inlineStr">
        <is>
          <t>Beatriz Raposo</t>
        </is>
      </c>
      <c r="D3014" t="inlineStr">
        <is>
          <t>Beatriz Alexandra Banha Raposo</t>
        </is>
      </c>
      <c r="E3014" t="n">
        <v>246555513</v>
      </c>
      <c r="F3014" t="inlineStr">
        <is>
          <t>Rua da Liberdade n29 8400-369</t>
        </is>
      </c>
      <c r="G3014" t="inlineStr">
        <is>
          <t>8400-369</t>
        </is>
      </c>
      <c r="H3014" t="inlineStr">
        <is>
          <t>Lagoa</t>
        </is>
      </c>
      <c r="I3014" t="n">
        <v>0</v>
      </c>
      <c r="J3014" t="inlineStr">
        <is>
          <t>Estrada Nacional 124-1 Poço Partido</t>
        </is>
      </c>
      <c r="K3014" t="inlineStr">
        <is>
          <t>binutrir@outlook.pt</t>
        </is>
      </c>
      <c r="L3014">
        <f>+351926864194</f>
        <v/>
      </c>
      <c r="M3014" t="n">
        <v>1</v>
      </c>
      <c r="N3014" t="n">
        <v>10</v>
      </c>
      <c r="O3014" t="n">
        <v>10</v>
      </c>
      <c r="P3014" t="n">
        <v>10</v>
      </c>
      <c r="Q3014" t="n">
        <v>10</v>
      </c>
      <c r="R3014" t="n">
        <v>0</v>
      </c>
      <c r="S3014" t="n">
        <v>0</v>
      </c>
      <c r="T3014" t="b">
        <v>0</v>
      </c>
      <c r="U3014" s="1" t="n">
        <v>45234</v>
      </c>
      <c r="V3014" t="inlineStr">
        <is>
          <t>1fdzqc33hl5gsgccrt23l1fdzq9b6mzo</t>
        </is>
      </c>
      <c r="W3014" t="inlineStr">
        <is>
          <t>https://docs.google.com/open?id=1KEeoCiFo7h1rin2GYluKzfo-bWs8mH1Xiuicg6vmaWc</t>
        </is>
      </c>
      <c r="X3014" t="inlineStr">
        <is>
          <t>65,00</t>
        </is>
      </c>
      <c r="Y3014" t="n">
        <v>65</v>
      </c>
      <c r="Z3014" t="n">
        <v>65</v>
      </c>
      <c r="AA3014" t="n">
        <v>45</v>
      </c>
      <c r="AB3014" t="inlineStr">
        <is>
          <t>240,00</t>
        </is>
      </c>
      <c r="AC3014" t="inlineStr">
        <is>
          <t>50,40</t>
        </is>
      </c>
      <c r="AD3014" t="inlineStr">
        <is>
          <t>12,48</t>
        </is>
      </c>
      <c r="AE3014" t="inlineStr">
        <is>
          <t>302,88</t>
        </is>
      </c>
      <c r="AF3014" t="n">
        <v>10</v>
      </c>
      <c r="AG3014" t="n">
        <v>10</v>
      </c>
      <c r="AH3014" t="inlineStr">
        <is>
          <t>#¿NOMBRE?</t>
        </is>
      </c>
      <c r="AI3014" t="inlineStr">
        <is>
          <t>6,5</t>
        </is>
      </c>
      <c r="AJ3014" t="inlineStr">
        <is>
          <t>Transfer</t>
        </is>
      </c>
      <c r="AK3014" t="inlineStr">
        <is>
          <t>4,5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</row>
    <row r="3018">
      <c r="A3018" t="n">
        <v>723</v>
      </c>
      <c r="B3018" t="inlineStr">
        <is>
          <t>Ecoescorial</t>
        </is>
      </c>
      <c r="C3018" t="inlineStr">
        <is>
          <t>Alejandra</t>
        </is>
      </c>
      <c r="D3018" t="inlineStr">
        <is>
          <t>Alejandra Fdez-Sordo Bravo</t>
        </is>
      </c>
      <c r="E3018" t="inlineStr">
        <is>
          <t>51386400 F</t>
        </is>
      </c>
      <c r="F3018" t="inlineStr">
        <is>
          <t>Calle Concha Nuñez, 4, 2ºB, El Escorial</t>
        </is>
      </c>
      <c r="G3018" t="n">
        <v>28280</v>
      </c>
      <c r="H3018" t="inlineStr">
        <is>
          <t>Madrid</t>
        </is>
      </c>
      <c r="I3018" t="n">
        <v>1</v>
      </c>
      <c r="J3018" t="n">
        <v>0</v>
      </c>
      <c r="K3018" t="inlineStr">
        <is>
          <t>alejandrafsb@gmail.com</t>
        </is>
      </c>
      <c r="L3018">
        <f>+34625551062</f>
        <v/>
      </c>
      <c r="M3018" t="n">
        <v>0</v>
      </c>
      <c r="N3018" t="n">
        <v>5</v>
      </c>
      <c r="O3018" t="n">
        <v>2</v>
      </c>
      <c r="P3018" t="n">
        <v>11</v>
      </c>
      <c r="Q3018" t="n">
        <v>4</v>
      </c>
      <c r="R3018" t="inlineStr">
        <is>
          <t>PackD4</t>
        </is>
      </c>
      <c r="S3018" t="n">
        <v>0</v>
      </c>
      <c r="T3018" t="n">
        <v>0</v>
      </c>
      <c r="U3018" s="1" t="n">
        <v>45050</v>
      </c>
      <c r="V3018" t="n">
        <v>0</v>
      </c>
      <c r="W3018" t="inlineStr">
        <is>
          <t>https://docs.google.com/open?id=1WP8UmomYXdwyjs61J1AHmt310hmsjMxTD1keHJtXz7I</t>
        </is>
      </c>
      <c r="X3018" t="inlineStr">
        <is>
          <t>13,00</t>
        </is>
      </c>
      <c r="Y3018" t="inlineStr">
        <is>
          <t>32,5</t>
        </is>
      </c>
      <c r="Z3018" t="inlineStr">
        <is>
          <t>71,5</t>
        </is>
      </c>
      <c r="AA3018" t="n">
        <v>18</v>
      </c>
      <c r="AB3018" t="inlineStr">
        <is>
          <t>135,00</t>
        </is>
      </c>
      <c r="AC3018" t="inlineStr">
        <is>
          <t>28,35</t>
        </is>
      </c>
      <c r="AD3018" t="inlineStr">
        <is>
          <t>0,00</t>
        </is>
      </c>
      <c r="AE3018" t="inlineStr">
        <is>
          <t>163,35</t>
        </is>
      </c>
      <c r="AF3018" t="n">
        <v>2</v>
      </c>
      <c r="AG3018" t="n">
        <v>5</v>
      </c>
      <c r="AH3018" t="inlineStr">
        <is>
          <t>#¿NOMBRE?</t>
        </is>
      </c>
      <c r="AI3018" t="inlineStr">
        <is>
          <t>6,5</t>
        </is>
      </c>
      <c r="AJ3018" t="inlineStr">
        <is>
          <t>Transfer</t>
        </is>
      </c>
      <c r="AK3018" t="inlineStr">
        <is>
          <t>4,5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</row>
    <row r="3022">
      <c r="A3022" t="n">
        <v>724</v>
      </c>
      <c r="B3022" t="inlineStr">
        <is>
          <t>Terra de Candela</t>
        </is>
      </c>
      <c r="C3022" t="inlineStr">
        <is>
          <t>Rebeca Bretal López</t>
        </is>
      </c>
      <c r="D3022" t="inlineStr">
        <is>
          <t>Rebeca Bretal López</t>
        </is>
      </c>
      <c r="E3022" t="inlineStr">
        <is>
          <t>52930439x</t>
        </is>
      </c>
      <c r="F3022" t="inlineStr">
        <is>
          <t>Calle Alcalde Fernandez Bermudez 1a bajo</t>
        </is>
      </c>
      <c r="G3022" t="n">
        <v>15960</v>
      </c>
      <c r="H3022" t="inlineStr">
        <is>
          <t>Ribeira A Coruña</t>
        </is>
      </c>
      <c r="I3022" t="n">
        <v>1</v>
      </c>
      <c r="J3022" t="n">
        <v>0</v>
      </c>
      <c r="K3022" t="inlineStr">
        <is>
          <t>rebecabretal1978@gmail.com</t>
        </is>
      </c>
      <c r="L3022">
        <f>+34667740806</f>
        <v/>
      </c>
      <c r="M3022" t="n">
        <v>1</v>
      </c>
      <c r="N3022" t="n">
        <v>0</v>
      </c>
      <c r="O3022" t="n">
        <v>0</v>
      </c>
      <c r="P3022" t="n">
        <v>15</v>
      </c>
      <c r="Q3022" t="n">
        <v>5</v>
      </c>
      <c r="R3022" t="inlineStr">
        <is>
          <t>10 tarjetas</t>
        </is>
      </c>
      <c r="S3022" t="n">
        <v>0</v>
      </c>
      <c r="T3022" t="b">
        <v>0</v>
      </c>
      <c r="U3022" s="1" t="n">
        <v>45050</v>
      </c>
      <c r="V3022" t="inlineStr">
        <is>
          <t>zofhup04wosq67ap5zofhupr60rdw546</t>
        </is>
      </c>
      <c r="W3022" t="inlineStr">
        <is>
          <t>https://docs.google.com/open?id=126KidVyGCcUMRo9u0ETgSGpVpIPWeqVhXEbFLXtsrQU</t>
        </is>
      </c>
      <c r="X3022" t="inlineStr">
        <is>
          <t>0,00</t>
        </is>
      </c>
      <c r="Y3022" t="n">
        <v>0</v>
      </c>
      <c r="Z3022" t="inlineStr">
        <is>
          <t>97,5</t>
        </is>
      </c>
      <c r="AA3022" t="inlineStr">
        <is>
          <t>22,5</t>
        </is>
      </c>
      <c r="AB3022" t="inlineStr">
        <is>
          <t>120,00</t>
        </is>
      </c>
      <c r="AC3022" t="inlineStr">
        <is>
          <t>25,20</t>
        </is>
      </c>
      <c r="AD3022" t="inlineStr">
        <is>
          <t>6,24</t>
        </is>
      </c>
      <c r="AE3022" t="inlineStr">
        <is>
          <t>151,44</t>
        </is>
      </c>
      <c r="AF3022" t="n">
        <v>0</v>
      </c>
      <c r="AG3022" t="n">
        <v>0</v>
      </c>
      <c r="AH3022" t="inlineStr">
        <is>
          <t>#¿NOMBRE?</t>
        </is>
      </c>
      <c r="AI3022" t="inlineStr">
        <is>
          <t>6,5</t>
        </is>
      </c>
      <c r="AJ3022" t="inlineStr">
        <is>
          <t>Transfer</t>
        </is>
      </c>
      <c r="AK3022" t="inlineStr">
        <is>
          <t>4,5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</row>
    <row r="3026">
      <c r="A3026" t="n">
        <v>725</v>
      </c>
      <c r="B3026" t="inlineStr">
        <is>
          <t>Marcris</t>
        </is>
      </c>
      <c r="C3026" t="inlineStr">
        <is>
          <t>Marino</t>
        </is>
      </c>
      <c r="D3026" t="inlineStr">
        <is>
          <t>Sánchez García Cristina 00280286L S.L.N.E</t>
        </is>
      </c>
      <c r="E3026" t="inlineStr">
        <is>
          <t>B35770528</t>
        </is>
      </c>
      <c r="F3026" t="inlineStr">
        <is>
          <t>Calle Aigües, 11</t>
        </is>
      </c>
      <c r="G3026" t="n">
        <v>8391</v>
      </c>
      <c r="H3026" t="inlineStr">
        <is>
          <t>Tiana</t>
        </is>
      </c>
      <c r="I3026" t="n">
        <v>1</v>
      </c>
      <c r="J3026" t="n">
        <v>0</v>
      </c>
      <c r="K3026" t="inlineStr">
        <is>
          <t>info@marcris.net</t>
        </is>
      </c>
      <c r="L3026">
        <f>+34678868735</f>
        <v/>
      </c>
      <c r="M3026" t="n">
        <v>0</v>
      </c>
      <c r="N3026" t="n">
        <v>480</v>
      </c>
      <c r="O3026" t="n">
        <v>240</v>
      </c>
      <c r="P3026" t="n">
        <v>480</v>
      </c>
      <c r="Q3026" t="n">
        <v>126</v>
      </c>
      <c r="R3026" t="inlineStr">
        <is>
          <t>FL10LA10NA5SU3</t>
        </is>
      </c>
      <c r="S3026" t="n">
        <v>0</v>
      </c>
      <c r="T3026" t="b">
        <v>0</v>
      </c>
      <c r="U3026" s="1" t="n">
        <v>45234</v>
      </c>
      <c r="V3026" t="inlineStr">
        <is>
          <t>ram8qy7gofmm5sc43lnxqiram8r11wqj</t>
        </is>
      </c>
      <c r="W3026" t="inlineStr">
        <is>
          <t>https://docs.google.com/open?id=1nlDN92dTR9UYA1Fs-8plAC6d-gWoXmGcqwN89srLHlI</t>
        </is>
      </c>
      <c r="X3026" t="inlineStr">
        <is>
          <t>1.044,00</t>
        </is>
      </c>
      <c r="Y3026" t="n">
        <v>2088</v>
      </c>
      <c r="Z3026" t="n">
        <v>2088</v>
      </c>
      <c r="AA3026" t="inlineStr">
        <is>
          <t>415,8</t>
        </is>
      </c>
      <c r="AB3026" t="inlineStr">
        <is>
          <t>5.635,80</t>
        </is>
      </c>
      <c r="AC3026" t="inlineStr">
        <is>
          <t>1183,52</t>
        </is>
      </c>
      <c r="AD3026" t="inlineStr">
        <is>
          <t>0,00</t>
        </is>
      </c>
      <c r="AE3026" t="inlineStr">
        <is>
          <t>6819,32</t>
        </is>
      </c>
      <c r="AF3026" t="n">
        <v>240</v>
      </c>
      <c r="AG3026" t="n">
        <v>480</v>
      </c>
      <c r="AH3026" t="inlineStr">
        <is>
          <t>#¿NOMBRE?</t>
        </is>
      </c>
      <c r="AI3026" t="inlineStr">
        <is>
          <t>4,35</t>
        </is>
      </c>
      <c r="AJ3026" t="inlineStr">
        <is>
          <t>SEPA 60 dias // IBAN: ES03 2100 0877 8502 0021 6962</t>
        </is>
      </c>
      <c r="AK3026" t="inlineStr">
        <is>
          <t>3,3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</row>
    <row r="3030">
      <c r="A3030" t="n">
        <v>726</v>
      </c>
      <c r="B3030" t="inlineStr">
        <is>
          <t>PEPE DRINKS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1</v>
      </c>
      <c r="X3030" t="inlineStr">
        <is>
          <t>0,00</t>
        </is>
      </c>
      <c r="Y3030" t="n">
        <v>0</v>
      </c>
      <c r="Z3030" t="n">
        <v>0</v>
      </c>
      <c r="AA3030" t="n">
        <v>0</v>
      </c>
      <c r="AB3030" t="inlineStr">
        <is>
          <t>0,00</t>
        </is>
      </c>
      <c r="AC3030" t="inlineStr">
        <is>
          <t>0,00</t>
        </is>
      </c>
      <c r="AD3030" t="inlineStr">
        <is>
          <t>0,00</t>
        </is>
      </c>
      <c r="AE3030" t="inlineStr">
        <is>
          <t>0,00</t>
        </is>
      </c>
      <c r="AF3030" t="n">
        <v>0</v>
      </c>
      <c r="AG3030" t="n">
        <v>0</v>
      </c>
      <c r="AH3030" t="inlineStr">
        <is>
          <t>#¿NOMBRE?</t>
        </is>
      </c>
      <c r="AI3030" t="inlineStr">
        <is>
          <t>6,5</t>
        </is>
      </c>
      <c r="AJ3030" t="n">
        <v>0</v>
      </c>
      <c r="AK3030" t="inlineStr">
        <is>
          <t>4,5</t>
        </is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</row>
    <row r="3034">
      <c r="A3034" t="n">
        <v>727</v>
      </c>
      <c r="B3034" t="inlineStr">
        <is>
          <t>Marcris</t>
        </is>
      </c>
      <c r="C3034" t="inlineStr">
        <is>
          <t>Marino</t>
        </is>
      </c>
      <c r="D3034" t="inlineStr">
        <is>
          <t>Sánchez García Cristina 00280286L S.L.N.E</t>
        </is>
      </c>
      <c r="E3034" t="inlineStr">
        <is>
          <t>B35770528</t>
        </is>
      </c>
      <c r="F3034" t="inlineStr">
        <is>
          <t>Calle Aigües, 11</t>
        </is>
      </c>
      <c r="G3034" t="n">
        <v>8391</v>
      </c>
      <c r="H3034" t="inlineStr">
        <is>
          <t>Tiana</t>
        </is>
      </c>
      <c r="I3034" t="n">
        <v>1</v>
      </c>
      <c r="J3034" t="n">
        <v>0</v>
      </c>
      <c r="K3034" t="inlineStr">
        <is>
          <t>info@marcris.net</t>
        </is>
      </c>
      <c r="L3034">
        <f>+34678868735</f>
        <v/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inlineStr">
        <is>
          <t>80 quitamanchas</t>
        </is>
      </c>
      <c r="S3034" t="n">
        <v>0</v>
      </c>
      <c r="T3034" t="b">
        <v>0</v>
      </c>
      <c r="U3034" s="1" t="n">
        <v>45234</v>
      </c>
      <c r="V3034" t="n">
        <v>0</v>
      </c>
      <c r="W3034" t="inlineStr">
        <is>
          <t>https://docs.google.com/open?id=1t7WPBUGaL8MsdnFRxJO-UApYU9MmmPJadDN-0UZiEbU</t>
        </is>
      </c>
      <c r="X3034" t="inlineStr">
        <is>
          <t>0,00</t>
        </is>
      </c>
      <c r="Y3034" t="n">
        <v>0</v>
      </c>
      <c r="Z3034" t="n">
        <v>0</v>
      </c>
      <c r="AA3034" t="n">
        <v>0</v>
      </c>
      <c r="AB3034" t="inlineStr">
        <is>
          <t>0,00</t>
        </is>
      </c>
      <c r="AC3034" t="inlineStr">
        <is>
          <t>0,00</t>
        </is>
      </c>
      <c r="AD3034" t="inlineStr">
        <is>
          <t>0,00</t>
        </is>
      </c>
      <c r="AE3034" t="inlineStr">
        <is>
          <t>0,00</t>
        </is>
      </c>
      <c r="AF3034" t="n">
        <v>0</v>
      </c>
      <c r="AG3034" t="n">
        <v>0</v>
      </c>
      <c r="AH3034" t="n">
        <v>0</v>
      </c>
      <c r="AI3034" t="inlineStr">
        <is>
          <t>6,5</t>
        </is>
      </c>
      <c r="AJ3034" t="inlineStr">
        <is>
          <t>SEPA 60 dias // IBAN: ES03 2100 0877 8502 0021 6962</t>
        </is>
      </c>
      <c r="AK3034" t="inlineStr">
        <is>
          <t>4,5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</row>
    <row r="3038">
      <c r="A3038" t="n">
        <v>728</v>
      </c>
      <c r="B3038" t="inlineStr">
        <is>
          <t>La Vereda</t>
        </is>
      </c>
      <c r="C3038" t="inlineStr">
        <is>
          <t>Lara Cejas de la Rosa</t>
        </is>
      </c>
      <c r="D3038" t="inlineStr">
        <is>
          <t>Núñez Cejas S.C.</t>
        </is>
      </c>
      <c r="E3038" t="inlineStr">
        <is>
          <t>J09772831</t>
        </is>
      </c>
      <c r="F3038" t="inlineStr">
        <is>
          <t>C/ San Clemente, 23</t>
        </is>
      </c>
      <c r="G3038" t="n">
        <v>38003</v>
      </c>
      <c r="H3038" t="inlineStr">
        <is>
          <t>Santa Cruz de Tenerife</t>
        </is>
      </c>
      <c r="I3038" t="n">
        <v>0</v>
      </c>
      <c r="J3038" t="inlineStr">
        <is>
          <t>C/Rubens Marichal López 67A, vvda 45 - 38004, Santa Cruz de Tenerife</t>
        </is>
      </c>
      <c r="K3038" t="inlineStr">
        <is>
          <t>info@laveredatenerife.com</t>
        </is>
      </c>
      <c r="L3038">
        <f>+34620140203</f>
        <v/>
      </c>
      <c r="M3038" t="n">
        <v>0</v>
      </c>
      <c r="N3038" t="n">
        <v>8</v>
      </c>
      <c r="O3038" t="n">
        <v>4</v>
      </c>
      <c r="P3038" t="n">
        <v>8</v>
      </c>
      <c r="Q3038" t="n">
        <v>0</v>
      </c>
      <c r="R3038" t="inlineStr">
        <is>
          <t>tarjeta sellada: FL1</t>
        </is>
      </c>
      <c r="S3038" t="n">
        <v>0</v>
      </c>
      <c r="T3038" t="b">
        <v>0</v>
      </c>
      <c r="U3038" s="1" t="n">
        <v>45234</v>
      </c>
      <c r="V3038" t="inlineStr">
        <is>
          <t>vah3r6uom1dp38hiuurevah3r6vw1f3q</t>
        </is>
      </c>
      <c r="W3038" t="inlineStr">
        <is>
          <t>https://docs.google.com/open?id=1iL71hJDxdtvgupAG5E89qJbxnwdQqKoZvYYtk8DDYwc</t>
        </is>
      </c>
      <c r="X3038" t="inlineStr">
        <is>
          <t>26,00</t>
        </is>
      </c>
      <c r="Y3038" t="n">
        <v>52</v>
      </c>
      <c r="Z3038" t="n">
        <v>52</v>
      </c>
      <c r="AA3038" t="n">
        <v>0</v>
      </c>
      <c r="AB3038" t="inlineStr">
        <is>
          <t>130,00</t>
        </is>
      </c>
      <c r="AC3038" t="inlineStr">
        <is>
          <t>27,30</t>
        </is>
      </c>
      <c r="AD3038" t="inlineStr">
        <is>
          <t>0,00</t>
        </is>
      </c>
      <c r="AE3038" t="inlineStr">
        <is>
          <t>157,30</t>
        </is>
      </c>
      <c r="AF3038" t="n">
        <v>4</v>
      </c>
      <c r="AG3038" t="n">
        <v>8</v>
      </c>
      <c r="AH3038" t="inlineStr">
        <is>
          <t>#¿NOMBRE?</t>
        </is>
      </c>
      <c r="AI3038" t="inlineStr">
        <is>
          <t>6,5</t>
        </is>
      </c>
      <c r="AJ3038" t="inlineStr">
        <is>
          <t>Transfer</t>
        </is>
      </c>
      <c r="AK3038" t="inlineStr">
        <is>
          <t>4,5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</row>
    <row r="3042">
      <c r="A3042" t="n">
        <v>729</v>
      </c>
      <c r="B3042" t="inlineStr">
        <is>
          <t>Rocaguinarda</t>
        </is>
      </c>
      <c r="C3042" t="inlineStr">
        <is>
          <t>Teresa</t>
        </is>
      </c>
      <c r="D3042" t="inlineStr">
        <is>
          <t>Cultural Rocaguinarda SCCL</t>
        </is>
      </c>
      <c r="E3042" t="inlineStr">
        <is>
          <t>F08525610</t>
        </is>
      </c>
      <c r="F3042" t="inlineStr">
        <is>
          <t>C/ Xiprer 13, local</t>
        </is>
      </c>
      <c r="G3042" t="n">
        <v>8041</v>
      </c>
      <c r="H3042" t="inlineStr">
        <is>
          <t>Barcelona</t>
        </is>
      </c>
      <c r="I3042" t="n">
        <v>1</v>
      </c>
      <c r="J3042" t="n">
        <v>0</v>
      </c>
      <c r="K3042" t="inlineStr">
        <is>
          <t>cooperativarocaguinarda@gmail.com</t>
        </is>
      </c>
      <c r="L3042">
        <f>+34601452403</f>
        <v/>
      </c>
      <c r="M3042" t="n">
        <v>0</v>
      </c>
      <c r="N3042" t="n">
        <v>6</v>
      </c>
      <c r="O3042" t="n">
        <v>7</v>
      </c>
      <c r="P3042" t="n">
        <v>12</v>
      </c>
      <c r="Q3042" t="n">
        <v>0</v>
      </c>
      <c r="R3042" t="n">
        <v>0</v>
      </c>
      <c r="S3042" t="n">
        <v>0</v>
      </c>
      <c r="T3042" t="b">
        <v>0</v>
      </c>
      <c r="U3042" s="1" t="n">
        <v>45234</v>
      </c>
      <c r="V3042" t="inlineStr">
        <is>
          <t>gryuhevajvlk62bmlkbqgryuhny41a4d</t>
        </is>
      </c>
      <c r="W3042" t="inlineStr">
        <is>
          <t>https://docs.google.com/open?id=1jQUxlY-NIjB6QCG1OOOs5evkYKLTLI-gexSqYKIMsP4</t>
        </is>
      </c>
      <c r="X3042" t="inlineStr">
        <is>
          <t>45,50</t>
        </is>
      </c>
      <c r="Y3042" t="n">
        <v>39</v>
      </c>
      <c r="Z3042" t="n">
        <v>78</v>
      </c>
      <c r="AA3042" t="n">
        <v>0</v>
      </c>
      <c r="AB3042" t="inlineStr">
        <is>
          <t>162,50</t>
        </is>
      </c>
      <c r="AC3042" t="inlineStr">
        <is>
          <t>34,13</t>
        </is>
      </c>
      <c r="AD3042" t="inlineStr">
        <is>
          <t>0,00</t>
        </is>
      </c>
      <c r="AE3042" t="inlineStr">
        <is>
          <t>196,63</t>
        </is>
      </c>
      <c r="AF3042" t="n">
        <v>7</v>
      </c>
      <c r="AG3042" t="n">
        <v>6</v>
      </c>
      <c r="AH3042" t="inlineStr">
        <is>
          <t>#¿NOMBRE?</t>
        </is>
      </c>
      <c r="AI3042" t="inlineStr">
        <is>
          <t>6,5</t>
        </is>
      </c>
      <c r="AJ3042" t="inlineStr">
        <is>
          <t>Transfer</t>
        </is>
      </c>
      <c r="AK3042" t="inlineStr">
        <is>
          <t>4,5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</row>
    <row r="3046">
      <c r="A3046" t="n">
        <v>730</v>
      </c>
      <c r="B3046" t="inlineStr">
        <is>
          <t>IDUN NATURE</t>
        </is>
      </c>
      <c r="C3046" t="inlineStr">
        <is>
          <t>TAMARA PRIETO</t>
        </is>
      </c>
      <c r="D3046" t="inlineStr">
        <is>
          <t>QUARK GLOBALSERVICES SL</t>
        </is>
      </c>
      <c r="E3046" t="inlineStr">
        <is>
          <t>B47633102</t>
        </is>
      </c>
      <c r="F3046" t="inlineStr">
        <is>
          <t>C/ DE LA CÁRCEL DE LA CORONA Nº 3</t>
        </is>
      </c>
      <c r="G3046" t="n">
        <v>47005</v>
      </c>
      <c r="H3046" t="inlineStr">
        <is>
          <t>Valladolid</t>
        </is>
      </c>
      <c r="I3046" t="n">
        <v>0</v>
      </c>
      <c r="J3046" t="inlineStr">
        <is>
          <t>C/ DE LA CÁRCEL DE LA CORONA Nº 3 LOCAL IDUN NATURE</t>
        </is>
      </c>
      <c r="K3046" t="inlineStr">
        <is>
          <t>TPRIETO@IDUN-NATURE.COM</t>
        </is>
      </c>
      <c r="L3046" t="n">
        <v>0</v>
      </c>
      <c r="M3046" t="n">
        <v>0</v>
      </c>
      <c r="N3046" t="n">
        <v>5</v>
      </c>
      <c r="O3046" t="n">
        <v>15</v>
      </c>
      <c r="P3046" t="n">
        <v>0</v>
      </c>
      <c r="Q3046" t="n">
        <v>0</v>
      </c>
      <c r="R3046" t="inlineStr">
        <is>
          <t>Implantación (20 +2)</t>
        </is>
      </c>
      <c r="S3046" t="inlineStr">
        <is>
          <t>Las dos de regalo: Detergente Lavanda</t>
        </is>
      </c>
      <c r="T3046" t="b">
        <v>1</v>
      </c>
      <c r="U3046" s="1" t="n">
        <v>45234</v>
      </c>
      <c r="V3046" t="inlineStr">
        <is>
          <t>v73xllcqhdpryhmbkav73z97i5dkp1an</t>
        </is>
      </c>
      <c r="W3046" t="inlineStr">
        <is>
          <t>https://docs.google.com/open?id=1n3GJuJFGo5xFbm51zS1UV9zt4g5YI0iTYQtBUHb6pbE</t>
        </is>
      </c>
      <c r="X3046" t="inlineStr">
        <is>
          <t>103,65</t>
        </is>
      </c>
      <c r="Y3046" t="inlineStr">
        <is>
          <t>34,55</t>
        </is>
      </c>
      <c r="Z3046" t="n">
        <v>0</v>
      </c>
      <c r="AA3046" t="n">
        <v>0</v>
      </c>
      <c r="AB3046" t="inlineStr">
        <is>
          <t>138,20</t>
        </is>
      </c>
      <c r="AC3046" t="inlineStr">
        <is>
          <t>29,02</t>
        </is>
      </c>
      <c r="AD3046" t="inlineStr">
        <is>
          <t>0,00</t>
        </is>
      </c>
      <c r="AE3046" t="inlineStr">
        <is>
          <t>167,22</t>
        </is>
      </c>
      <c r="AF3046" t="n">
        <v>15</v>
      </c>
      <c r="AG3046" t="n">
        <v>5</v>
      </c>
      <c r="AH3046" t="inlineStr">
        <is>
          <t>#¿NOMBRE?</t>
        </is>
      </c>
      <c r="AI3046" t="inlineStr">
        <is>
          <t>6,91</t>
        </is>
      </c>
      <c r="AJ3046" t="inlineStr">
        <is>
          <t>IBAN - recibo 30días acordado cliente</t>
        </is>
      </c>
      <c r="AK3046" t="inlineStr">
        <is>
          <t>4,5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</row>
    <row r="3050">
      <c r="A3050" t="n">
        <v>731</v>
      </c>
      <c r="B3050" t="inlineStr">
        <is>
          <t>B&amp;B Buena Idea</t>
        </is>
      </c>
      <c r="C3050" t="inlineStr">
        <is>
          <t>Jolanda</t>
        </is>
      </c>
      <c r="D3050" t="inlineStr">
        <is>
          <t>Jolanda Vermeulen</t>
        </is>
      </c>
      <c r="E3050" t="inlineStr">
        <is>
          <t>Y4453272-A</t>
        </is>
      </c>
      <c r="F3050" t="inlineStr">
        <is>
          <t>Calle Lepanto 5b</t>
        </is>
      </c>
      <c r="G3050" t="n">
        <v>3727</v>
      </c>
      <c r="H3050" t="inlineStr">
        <is>
          <t>Xaló</t>
        </is>
      </c>
      <c r="I3050" t="n">
        <v>0</v>
      </c>
      <c r="J3050" t="inlineStr">
        <is>
          <t>Jolanda Vermeulen - Apt de Correos 101</t>
        </is>
      </c>
      <c r="K3050" t="inlineStr">
        <is>
          <t>info@bnbspain.com</t>
        </is>
      </c>
      <c r="L3050">
        <f>+34608606056</f>
        <v/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b">
        <v>0</v>
      </c>
      <c r="U3050" s="1" t="n">
        <v>45264</v>
      </c>
      <c r="V3050" t="inlineStr">
        <is>
          <t>8tsqwtojh7lq6zo8tsqwb8ryidhchp8b</t>
        </is>
      </c>
      <c r="W3050" t="inlineStr">
        <is>
          <t>https://docs.google.com/open?id=1CpTnWiwIxRH-EUNg0-pVRubrTq4fbQh05gwXj5i23TA</t>
        </is>
      </c>
      <c r="X3050" t="inlineStr">
        <is>
          <t>0,00</t>
        </is>
      </c>
      <c r="Y3050" t="inlineStr">
        <is>
          <t>82,5</t>
        </is>
      </c>
      <c r="Z3050" t="n">
        <v>0</v>
      </c>
      <c r="AA3050" t="n">
        <v>0</v>
      </c>
      <c r="AB3050" t="inlineStr">
        <is>
          <t>82,50</t>
        </is>
      </c>
      <c r="AC3050" t="inlineStr">
        <is>
          <t>17,33</t>
        </is>
      </c>
      <c r="AD3050" t="inlineStr">
        <is>
          <t>0,00</t>
        </is>
      </c>
      <c r="AE3050" t="inlineStr">
        <is>
          <t>99,83</t>
        </is>
      </c>
      <c r="AF3050" t="n">
        <v>0</v>
      </c>
      <c r="AG3050" t="n">
        <v>15</v>
      </c>
      <c r="AH3050" t="inlineStr">
        <is>
          <t>#¿NOMBRE?</t>
        </is>
      </c>
      <c r="AI3050" t="inlineStr">
        <is>
          <t>5,5</t>
        </is>
      </c>
      <c r="AJ3050" t="inlineStr">
        <is>
          <t>Transfer</t>
        </is>
      </c>
      <c r="AK3050" t="inlineStr">
        <is>
          <t>4,5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</row>
    <row r="3054">
      <c r="A3054" t="n">
        <v>732</v>
      </c>
      <c r="B3054" t="inlineStr">
        <is>
          <t>La Kombu Ecotienda</t>
        </is>
      </c>
      <c r="C3054" t="inlineStr">
        <is>
          <t>Juana</t>
        </is>
      </c>
      <c r="D3054" t="inlineStr">
        <is>
          <t>La Kombu Ecotienda S.L.</t>
        </is>
      </c>
      <c r="E3054" t="inlineStr">
        <is>
          <t>B72391485</t>
        </is>
      </c>
      <c r="F3054" t="inlineStr">
        <is>
          <t>Calle Martin Alonso de Mesa, nº1</t>
        </is>
      </c>
      <c r="G3054" t="n">
        <v>11150</v>
      </c>
      <c r="H3054" t="inlineStr">
        <is>
          <t>Vejer de la Frontera</t>
        </is>
      </c>
      <c r="I3054" t="n">
        <v>1</v>
      </c>
      <c r="J3054" t="n">
        <v>0</v>
      </c>
      <c r="K3054" t="inlineStr">
        <is>
          <t>juana@kombucheria.com</t>
        </is>
      </c>
      <c r="L3054">
        <f>+34675053584</f>
        <v/>
      </c>
      <c r="M3054" t="n">
        <v>0</v>
      </c>
      <c r="N3054" t="n">
        <v>15</v>
      </c>
      <c r="O3054" t="n">
        <v>0</v>
      </c>
      <c r="P3054" t="n">
        <v>5</v>
      </c>
      <c r="Q3054" t="n">
        <v>0</v>
      </c>
      <c r="R3054" t="n">
        <v>0</v>
      </c>
      <c r="S3054" t="n">
        <v>0</v>
      </c>
      <c r="T3054" t="b">
        <v>0</v>
      </c>
      <c r="U3054" s="1" t="n">
        <v>45264</v>
      </c>
      <c r="V3054" t="inlineStr">
        <is>
          <t>cf121ra9jjoti8viswycf12eyq7021rx</t>
        </is>
      </c>
      <c r="W3054" t="inlineStr">
        <is>
          <t>https://docs.google.com/open?id=1oRjM8QyftQLQkdQ_PFcM5GQqopCPKUAZGfT5EWckyH4</t>
        </is>
      </c>
      <c r="X3054" t="inlineStr">
        <is>
          <t>0,00</t>
        </is>
      </c>
      <c r="Y3054" t="inlineStr">
        <is>
          <t>97,5</t>
        </is>
      </c>
      <c r="Z3054" t="inlineStr">
        <is>
          <t>32,5</t>
        </is>
      </c>
      <c r="AA3054" t="n">
        <v>0</v>
      </c>
      <c r="AB3054" t="inlineStr">
        <is>
          <t>130,00</t>
        </is>
      </c>
      <c r="AC3054" t="inlineStr">
        <is>
          <t>27,30</t>
        </is>
      </c>
      <c r="AD3054" t="inlineStr">
        <is>
          <t>0,00</t>
        </is>
      </c>
      <c r="AE3054" t="inlineStr">
        <is>
          <t>157,30</t>
        </is>
      </c>
      <c r="AF3054" t="n">
        <v>0</v>
      </c>
      <c r="AG3054" t="n">
        <v>15</v>
      </c>
      <c r="AH3054" t="inlineStr">
        <is>
          <t>#¿NOMBRE?</t>
        </is>
      </c>
      <c r="AI3054" t="inlineStr">
        <is>
          <t>6,5</t>
        </is>
      </c>
      <c r="AJ3054" t="inlineStr">
        <is>
          <t>Transfer</t>
        </is>
      </c>
      <c r="AK3054" t="inlineStr">
        <is>
          <t>4,5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</row>
    <row r="3058">
      <c r="A3058" t="n">
        <v>733</v>
      </c>
      <c r="B3058" t="inlineStr">
        <is>
          <t>Esencia</t>
        </is>
      </c>
      <c r="C3058" t="inlineStr">
        <is>
          <t>David</t>
        </is>
      </c>
      <c r="D3058" t="inlineStr">
        <is>
          <t>Aragonesa de Productos Aromáticos, s.l.</t>
        </is>
      </c>
      <c r="E3058" t="inlineStr">
        <is>
          <t>B22168264</t>
        </is>
      </c>
      <c r="F3058" t="inlineStr">
        <is>
          <t>La Magantina, 36, nave 17 a</t>
        </is>
      </c>
      <c r="G3058" t="n">
        <v>22006</v>
      </c>
      <c r="H3058" t="inlineStr">
        <is>
          <t>Huesca</t>
        </is>
      </c>
      <c r="I3058" t="n">
        <v>1</v>
      </c>
      <c r="J3058" t="n">
        <v>0</v>
      </c>
      <c r="K3058" t="inlineStr">
        <is>
          <t>info@productosaromaticos.com</t>
        </is>
      </c>
      <c r="L3058">
        <f>+34647641703</f>
        <v/>
      </c>
      <c r="M3058" t="n">
        <v>0</v>
      </c>
      <c r="N3058" t="n">
        <v>6</v>
      </c>
      <c r="O3058" t="n">
        <v>0</v>
      </c>
      <c r="P3058" t="n">
        <v>14</v>
      </c>
      <c r="Q3058" t="n">
        <v>0</v>
      </c>
      <c r="R3058" t="n">
        <v>0</v>
      </c>
      <c r="S3058" t="n">
        <v>0</v>
      </c>
      <c r="T3058" t="n">
        <v>0</v>
      </c>
      <c r="U3058" s="1" t="n">
        <v>45264</v>
      </c>
      <c r="V3058" t="n">
        <v>0</v>
      </c>
      <c r="W3058" t="inlineStr">
        <is>
          <t>https://docs.google.com/open?id=1hl_xTpbQSbNAPggRGU-UZlskGSn2oSiun-KcPZH5o-8</t>
        </is>
      </c>
      <c r="X3058" t="inlineStr">
        <is>
          <t>0,00</t>
        </is>
      </c>
      <c r="Y3058" t="n">
        <v>39</v>
      </c>
      <c r="Z3058" t="n">
        <v>91</v>
      </c>
      <c r="AA3058" t="n">
        <v>0</v>
      </c>
      <c r="AB3058" t="inlineStr">
        <is>
          <t>130,00</t>
        </is>
      </c>
      <c r="AC3058" t="inlineStr">
        <is>
          <t>27,30</t>
        </is>
      </c>
      <c r="AD3058" t="inlineStr">
        <is>
          <t>0,00</t>
        </is>
      </c>
      <c r="AE3058" t="inlineStr">
        <is>
          <t>157,30</t>
        </is>
      </c>
      <c r="AF3058" t="n">
        <v>0</v>
      </c>
      <c r="AG3058" t="n">
        <v>6</v>
      </c>
      <c r="AH3058" t="inlineStr">
        <is>
          <t>#¿NOMBRE?</t>
        </is>
      </c>
      <c r="AI3058" t="inlineStr">
        <is>
          <t>6,5</t>
        </is>
      </c>
      <c r="AJ3058" t="inlineStr">
        <is>
          <t>Transfer</t>
        </is>
      </c>
      <c r="AK3058" t="inlineStr">
        <is>
          <t>4,5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</row>
    <row r="3062">
      <c r="A3062" t="n">
        <v>734</v>
      </c>
      <c r="B3062" t="inlineStr">
        <is>
          <t>Azul Cereza</t>
        </is>
      </c>
      <c r="C3062" t="inlineStr">
        <is>
          <t>Andrea</t>
        </is>
      </c>
      <c r="D3062" t="inlineStr">
        <is>
          <t>Andrea Fernández Salas</t>
        </is>
      </c>
      <c r="E3062" t="inlineStr">
        <is>
          <t>51097467 T</t>
        </is>
      </c>
      <c r="F3062" t="inlineStr">
        <is>
          <t>Calle/ Sector Descubridores 1 - Local 3 C.C. Mercacentro</t>
        </is>
      </c>
      <c r="G3062" t="n">
        <v>28760</v>
      </c>
      <c r="H3062" t="inlineStr">
        <is>
          <t>Tres Cantos</t>
        </is>
      </c>
      <c r="I3062" t="n">
        <v>1</v>
      </c>
      <c r="J3062" t="n">
        <v>0</v>
      </c>
      <c r="K3062" t="inlineStr">
        <is>
          <t>Info@azulcereza.com</t>
        </is>
      </c>
      <c r="L3062">
        <f>+34651392643</f>
        <v/>
      </c>
      <c r="M3062" t="n">
        <v>1</v>
      </c>
      <c r="N3062" t="n">
        <v>12</v>
      </c>
      <c r="O3062" t="n">
        <v>0</v>
      </c>
      <c r="P3062" t="n">
        <v>12</v>
      </c>
      <c r="Q3062" t="n">
        <v>0</v>
      </c>
      <c r="R3062" t="inlineStr">
        <is>
          <t>LA1 =Trimestral (20+1)</t>
        </is>
      </c>
      <c r="S3062" t="inlineStr">
        <is>
          <t>SectorEco</t>
        </is>
      </c>
      <c r="T3062" t="b">
        <v>1</v>
      </c>
      <c r="U3062" s="1" t="n">
        <v>45264</v>
      </c>
      <c r="V3062" t="inlineStr">
        <is>
          <t>yjptw75ms1gmkvpxy4wi5eyjptwtnxwc</t>
        </is>
      </c>
      <c r="W3062" t="inlineStr">
        <is>
          <t>https://docs.google.com/open?id=1uI3_kQPQcSF2-UAIk-PcfjmVIf9cAy-FerjlaQC7BPw</t>
        </is>
      </c>
      <c r="X3062" t="inlineStr">
        <is>
          <t>0,00</t>
        </is>
      </c>
      <c r="Y3062" t="inlineStr">
        <is>
          <t>82,92</t>
        </is>
      </c>
      <c r="Z3062" t="inlineStr">
        <is>
          <t>82,92</t>
        </is>
      </c>
      <c r="AA3062" t="n">
        <v>0</v>
      </c>
      <c r="AB3062" t="inlineStr">
        <is>
          <t>165,84</t>
        </is>
      </c>
      <c r="AC3062" t="inlineStr">
        <is>
          <t>34,83</t>
        </is>
      </c>
      <c r="AD3062" t="inlineStr">
        <is>
          <t>8,62</t>
        </is>
      </c>
      <c r="AE3062" t="inlineStr">
        <is>
          <t>209,29</t>
        </is>
      </c>
      <c r="AF3062" t="n">
        <v>0</v>
      </c>
      <c r="AG3062" t="n">
        <v>12</v>
      </c>
      <c r="AH3062" t="inlineStr">
        <is>
          <t>#¿NOMBRE?</t>
        </is>
      </c>
      <c r="AI3062" t="inlineStr">
        <is>
          <t>6,91</t>
        </is>
      </c>
      <c r="AJ3062" t="inlineStr">
        <is>
          <t>SEPA 30 días // IBAN: ES17 0049 1632 5323 1017 2247</t>
        </is>
      </c>
      <c r="AK3062" t="inlineStr">
        <is>
          <t>4,53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</row>
    <row r="3066">
      <c r="A3066" t="n">
        <v>735</v>
      </c>
      <c r="B3066" t="inlineStr">
        <is>
          <t>CA LA ROSA</t>
        </is>
      </c>
      <c r="C3066" t="inlineStr">
        <is>
          <t>Rosa</t>
        </is>
      </c>
      <c r="D3066" t="inlineStr">
        <is>
          <t>Rosa Roig Fabregat</t>
        </is>
      </c>
      <c r="E3066" t="inlineStr">
        <is>
          <t>38086395M</t>
        </is>
      </c>
      <c r="F3066" t="inlineStr">
        <is>
          <t>C/Carme 99 (tenda)</t>
        </is>
      </c>
      <c r="G3066" t="n">
        <v>8380</v>
      </c>
      <c r="H3066" t="inlineStr">
        <is>
          <t>Malgrat de Mar</t>
        </is>
      </c>
      <c r="I3066" t="n">
        <v>1</v>
      </c>
      <c r="J3066" t="n">
        <v>0</v>
      </c>
      <c r="K3066" t="inlineStr">
        <is>
          <t>rosaroig1@hotmail.com</t>
        </is>
      </c>
      <c r="L3066">
        <f>+34606233072</f>
        <v/>
      </c>
      <c r="M3066" t="n">
        <v>0</v>
      </c>
      <c r="N3066" t="n">
        <v>10</v>
      </c>
      <c r="O3066" t="n">
        <v>0</v>
      </c>
      <c r="P3066" t="n">
        <v>10</v>
      </c>
      <c r="Q3066" t="n">
        <v>0</v>
      </c>
      <c r="R3066" t="n">
        <v>0</v>
      </c>
      <c r="S3066" t="n">
        <v>0</v>
      </c>
      <c r="T3066" t="b">
        <v>0</v>
      </c>
      <c r="U3066" s="1" t="n">
        <v>45264</v>
      </c>
      <c r="V3066" t="inlineStr">
        <is>
          <t>gqa5arigqy4d7q2qiv2m9ux0ek9gqa5a</t>
        </is>
      </c>
      <c r="W3066" t="inlineStr">
        <is>
          <t>https://docs.google.com/open?id=1N31ylcX_jR_7gTZcbg1Lwi_dmNUyNeebKBrlsUFMp3c</t>
        </is>
      </c>
      <c r="X3066" t="inlineStr">
        <is>
          <t>0,00</t>
        </is>
      </c>
      <c r="Y3066" t="n">
        <v>65</v>
      </c>
      <c r="Z3066" t="n">
        <v>65</v>
      </c>
      <c r="AA3066" t="n">
        <v>0</v>
      </c>
      <c r="AB3066" t="inlineStr">
        <is>
          <t>130,00</t>
        </is>
      </c>
      <c r="AC3066" t="inlineStr">
        <is>
          <t>27,30</t>
        </is>
      </c>
      <c r="AD3066" t="inlineStr">
        <is>
          <t>0,00</t>
        </is>
      </c>
      <c r="AE3066" t="inlineStr">
        <is>
          <t>157,30</t>
        </is>
      </c>
      <c r="AF3066" t="n">
        <v>0</v>
      </c>
      <c r="AG3066" t="n">
        <v>10</v>
      </c>
      <c r="AH3066" t="inlineStr">
        <is>
          <t>#¿NOMBRE?</t>
        </is>
      </c>
      <c r="AI3066" t="inlineStr">
        <is>
          <t>6,5</t>
        </is>
      </c>
      <c r="AJ3066" t="inlineStr">
        <is>
          <t>Transfer</t>
        </is>
      </c>
      <c r="AK3066" t="inlineStr">
        <is>
          <t>4,5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</row>
    <row r="3070">
      <c r="A3070" t="n">
        <v>736</v>
      </c>
      <c r="B3070" t="inlineStr">
        <is>
          <t>VENT DE FRANCE LA TRAMUNTANA</t>
        </is>
      </c>
      <c r="C3070" t="inlineStr">
        <is>
          <t>VENT DE FRANCE-TRAMUNTANA, S.A</t>
        </is>
      </c>
      <c r="D3070" t="inlineStr">
        <is>
          <t>VENT DE FRANCE-TRAMUNTANA, S.A</t>
        </is>
      </c>
      <c r="E3070" t="inlineStr">
        <is>
          <t>A-17045956</t>
        </is>
      </c>
      <c r="F3070" t="inlineStr">
        <is>
          <t>AV.CATALUNYA 4 - LA TRAMUNTANA</t>
        </is>
      </c>
      <c r="G3070" t="n">
        <v>17709</v>
      </c>
      <c r="H3070" t="inlineStr">
        <is>
          <t>LA JONQUERA</t>
        </is>
      </c>
      <c r="I3070" t="n">
        <v>1</v>
      </c>
      <c r="J3070" t="n">
        <v>0</v>
      </c>
      <c r="K3070" t="inlineStr">
        <is>
          <t>elsaosuna@gmail.com</t>
        </is>
      </c>
      <c r="L3070">
        <f>+34972554275</f>
        <v/>
      </c>
      <c r="M3070" t="n">
        <v>0</v>
      </c>
      <c r="N3070" t="n">
        <v>180</v>
      </c>
      <c r="O3070" t="n">
        <v>180</v>
      </c>
      <c r="P3070" t="n">
        <v>180</v>
      </c>
      <c r="Q3070" t="n">
        <v>180</v>
      </c>
      <c r="R3070" t="n">
        <v>0</v>
      </c>
      <c r="S3070" t="n">
        <v>0</v>
      </c>
      <c r="T3070" t="b">
        <v>0</v>
      </c>
      <c r="U3070" t="inlineStr">
        <is>
          <t>14/04/2023</t>
        </is>
      </c>
      <c r="V3070" t="inlineStr">
        <is>
          <t>g958x3twxatv8i8bn3txfkqg958x3t6d</t>
        </is>
      </c>
      <c r="W3070" t="inlineStr">
        <is>
          <t>https://docs.google.com/open?id=1MmmxnC-rlPk81fQrEH1QP8Bp95QVrjMKdPC1UDJJR6U</t>
        </is>
      </c>
      <c r="X3070" t="inlineStr">
        <is>
          <t>1.062,00</t>
        </is>
      </c>
      <c r="Y3070" t="n">
        <v>1062</v>
      </c>
      <c r="Z3070" t="n">
        <v>1062</v>
      </c>
      <c r="AA3070" t="n">
        <v>810</v>
      </c>
      <c r="AB3070" t="inlineStr">
        <is>
          <t>3.996,00</t>
        </is>
      </c>
      <c r="AC3070" t="inlineStr">
        <is>
          <t>839,16</t>
        </is>
      </c>
      <c r="AD3070" t="inlineStr">
        <is>
          <t>0,00</t>
        </is>
      </c>
      <c r="AE3070" t="inlineStr">
        <is>
          <t>4835,16</t>
        </is>
      </c>
      <c r="AF3070" t="n">
        <v>180</v>
      </c>
      <c r="AG3070" t="n">
        <v>180</v>
      </c>
      <c r="AH3070" t="inlineStr">
        <is>
          <t>#¿NOMBRE?</t>
        </is>
      </c>
      <c r="AI3070" t="inlineStr">
        <is>
          <t>5,9</t>
        </is>
      </c>
      <c r="AJ3070" t="inlineStr">
        <is>
          <t>Confirming 30 días // IBAN: ES00810236100005509961</t>
        </is>
      </c>
      <c r="AK3070" t="inlineStr">
        <is>
          <t>4,5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</row>
    <row r="3074">
      <c r="A3074" t="n">
        <v>737</v>
      </c>
      <c r="B3074" t="inlineStr">
        <is>
          <t>Menorca Neta</t>
        </is>
      </c>
      <c r="C3074" t="inlineStr">
        <is>
          <t>Jordi</t>
        </is>
      </c>
      <c r="D3074" t="inlineStr">
        <is>
          <t>Menorca Neta S.L.</t>
        </is>
      </c>
      <c r="E3074" t="inlineStr">
        <is>
          <t>B57259962</t>
        </is>
      </c>
      <c r="F3074" t="inlineStr">
        <is>
          <t>C/ Cap de Cavalleria nº 15-B</t>
        </is>
      </c>
      <c r="G3074" t="n">
        <v>7714</v>
      </c>
      <c r="H3074" t="inlineStr">
        <is>
          <t>Maó</t>
        </is>
      </c>
      <c r="I3074" t="n">
        <v>1</v>
      </c>
      <c r="J3074" t="n">
        <v>0</v>
      </c>
      <c r="K3074" t="inlineStr">
        <is>
          <t>info@menorcaneta.com</t>
        </is>
      </c>
      <c r="L3074">
        <f>+34683633853</f>
        <v/>
      </c>
      <c r="M3074" t="n">
        <v>0</v>
      </c>
      <c r="N3074" t="n">
        <v>50</v>
      </c>
      <c r="O3074" t="n">
        <v>50</v>
      </c>
      <c r="P3074" t="n">
        <v>100</v>
      </c>
      <c r="Q3074" t="n">
        <v>50</v>
      </c>
      <c r="R3074" t="n">
        <v>0</v>
      </c>
      <c r="S3074" t="n">
        <v>0</v>
      </c>
      <c r="T3074" t="b">
        <v>0</v>
      </c>
      <c r="U3074" t="inlineStr">
        <is>
          <t>17/4/2023</t>
        </is>
      </c>
      <c r="V3074" t="inlineStr">
        <is>
          <t>ebytwi2esdzojvajebytwdvmwk6gr02t</t>
        </is>
      </c>
      <c r="W3074" t="inlineStr">
        <is>
          <t>https://docs.google.com/open?id=1miNoz3OXWH2beUSwFM1zuuJklZInNS0-OwyDFureNgw</t>
        </is>
      </c>
      <c r="X3074" t="inlineStr">
        <is>
          <t>275,00</t>
        </is>
      </c>
      <c r="Y3074" t="n">
        <v>275</v>
      </c>
      <c r="Z3074" t="n">
        <v>550</v>
      </c>
      <c r="AA3074" t="inlineStr">
        <is>
          <t>182,5</t>
        </is>
      </c>
      <c r="AB3074" t="inlineStr">
        <is>
          <t>1.282,50</t>
        </is>
      </c>
      <c r="AC3074" t="inlineStr">
        <is>
          <t>269,33</t>
        </is>
      </c>
      <c r="AD3074" t="inlineStr">
        <is>
          <t>0,00</t>
        </is>
      </c>
      <c r="AE3074" t="inlineStr">
        <is>
          <t>1551,83</t>
        </is>
      </c>
      <c r="AF3074" t="n">
        <v>50</v>
      </c>
      <c r="AG3074" t="n">
        <v>50</v>
      </c>
      <c r="AH3074" t="inlineStr">
        <is>
          <t>#¿NOMBRE?</t>
        </is>
      </c>
      <c r="AI3074" t="inlineStr">
        <is>
          <t>5,5</t>
        </is>
      </c>
      <c r="AJ3074" t="inlineStr">
        <is>
          <t>Giro 30 dias // IBAN: ES27 0061 0145 1400 5187 0401</t>
        </is>
      </c>
      <c r="AK3074" t="inlineStr">
        <is>
          <t>3,65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</row>
    <row r="3078">
      <c r="A3078" t="n">
        <v>738</v>
      </c>
      <c r="B3078" t="inlineStr">
        <is>
          <t>MAS AGROBOTIGA</t>
        </is>
      </c>
      <c r="C3078" t="inlineStr">
        <is>
          <t>JOAN MAS</t>
        </is>
      </c>
      <c r="D3078" t="inlineStr">
        <is>
          <t>JOAN MAS CALM</t>
        </is>
      </c>
      <c r="E3078" t="inlineStr">
        <is>
          <t>77475004X</t>
        </is>
      </c>
      <c r="F3078" t="inlineStr">
        <is>
          <t>CARRER MAS LLAVINA, 15</t>
        </is>
      </c>
      <c r="G3078" t="n">
        <v>8540</v>
      </c>
      <c r="H3078" t="inlineStr">
        <is>
          <t>CENTELLES</t>
        </is>
      </c>
      <c r="I3078" t="n">
        <v>1</v>
      </c>
      <c r="J3078" t="n">
        <v>0</v>
      </c>
      <c r="K3078" t="inlineStr">
        <is>
          <t>masagrobotiga@gmail.com</t>
        </is>
      </c>
      <c r="L3078">
        <f>+34646153052</f>
        <v/>
      </c>
      <c r="M3078" t="n">
        <v>1</v>
      </c>
      <c r="N3078" t="n">
        <v>20</v>
      </c>
      <c r="O3078" t="n">
        <v>0</v>
      </c>
      <c r="P3078" t="n">
        <v>0</v>
      </c>
      <c r="Q3078" t="n">
        <v>0</v>
      </c>
      <c r="R3078" t="inlineStr">
        <is>
          <t>PackD5</t>
        </is>
      </c>
      <c r="S3078" t="n">
        <v>0</v>
      </c>
      <c r="T3078" t="b">
        <v>0</v>
      </c>
      <c r="U3078" t="inlineStr">
        <is>
          <t>17/4/2023</t>
        </is>
      </c>
      <c r="V3078" t="inlineStr">
        <is>
          <t>pclydt5xydkd4b5scpclckv2rujx9w2s</t>
        </is>
      </c>
      <c r="W3078" t="inlineStr">
        <is>
          <t>https://docs.google.com/open?id=1kCoHR3x6G-l-ei457pV6m3uZd3B7tPeCpgJpwnhJYUo</t>
        </is>
      </c>
      <c r="X3078" t="inlineStr">
        <is>
          <t>0,00</t>
        </is>
      </c>
      <c r="Y3078" t="n">
        <v>117</v>
      </c>
      <c r="Z3078" t="n">
        <v>0</v>
      </c>
      <c r="AA3078" t="n">
        <v>0</v>
      </c>
      <c r="AB3078" t="inlineStr">
        <is>
          <t>117,00</t>
        </is>
      </c>
      <c r="AC3078" t="inlineStr">
        <is>
          <t>24,57</t>
        </is>
      </c>
      <c r="AD3078" t="inlineStr">
        <is>
          <t>6,08</t>
        </is>
      </c>
      <c r="AE3078" t="inlineStr">
        <is>
          <t>147,65</t>
        </is>
      </c>
      <c r="AF3078" t="n">
        <v>0</v>
      </c>
      <c r="AG3078" t="n">
        <v>20</v>
      </c>
      <c r="AH3078" t="inlineStr">
        <is>
          <t>#¿NOMBRE?</t>
        </is>
      </c>
      <c r="AI3078" t="inlineStr">
        <is>
          <t>5,85</t>
        </is>
      </c>
      <c r="AJ3078" t="inlineStr">
        <is>
          <t>Transfer</t>
        </is>
      </c>
      <c r="AK3078" t="inlineStr">
        <is>
          <t>4,05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</row>
    <row r="3082">
      <c r="A3082" t="n">
        <v>739</v>
      </c>
      <c r="B3082" t="inlineStr">
        <is>
          <t>NJOYOURSTAY</t>
        </is>
      </c>
      <c r="C3082" t="inlineStr">
        <is>
          <t>NJOYOURSTAY</t>
        </is>
      </c>
      <c r="D3082" t="inlineStr">
        <is>
          <t>Roberto Coelho Sardinha</t>
        </is>
      </c>
      <c r="E3082" t="inlineStr">
        <is>
          <t>X7780076G</t>
        </is>
      </c>
      <c r="F3082" t="inlineStr">
        <is>
          <t>Carrer del Rosari 62 baix</t>
        </is>
      </c>
      <c r="G3082" t="n">
        <v>8340</v>
      </c>
      <c r="H3082" t="inlineStr">
        <is>
          <t>Vilassar de Mar</t>
        </is>
      </c>
      <c r="I3082" t="n">
        <v>0</v>
      </c>
      <c r="J3082" t="inlineStr">
        <is>
          <t>Carrer de Les Voltes 12 1B 17210 Calella de Palafrugell</t>
        </is>
      </c>
      <c r="K3082" t="inlineStr">
        <is>
          <t>njoyourstay@gmail.com</t>
        </is>
      </c>
      <c r="L3082">
        <f>+34628932046</f>
        <v/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b">
        <v>0</v>
      </c>
      <c r="U3082" t="inlineStr">
        <is>
          <t>17/4/2023</t>
        </is>
      </c>
      <c r="V3082" t="inlineStr">
        <is>
          <t>a3y0zcak41lsj09jyxq0a3y0zcabd5x0</t>
        </is>
      </c>
      <c r="W3082" t="inlineStr">
        <is>
          <t>https://docs.google.com/open?id=1W2PwONUWdjXwCvRm63BTI_iUNP8Bu3EQGggFLXbEr4k</t>
        </is>
      </c>
      <c r="X3082" t="inlineStr">
        <is>
          <t>0,00</t>
        </is>
      </c>
      <c r="Y3082" t="n">
        <v>130</v>
      </c>
      <c r="Z3082" t="n">
        <v>0</v>
      </c>
      <c r="AA3082" t="n">
        <v>0</v>
      </c>
      <c r="AB3082" t="inlineStr">
        <is>
          <t>130,00</t>
        </is>
      </c>
      <c r="AC3082" t="inlineStr">
        <is>
          <t>27,30</t>
        </is>
      </c>
      <c r="AD3082" t="inlineStr">
        <is>
          <t>0,00</t>
        </is>
      </c>
      <c r="AE3082" t="inlineStr">
        <is>
          <t>157,30</t>
        </is>
      </c>
      <c r="AF3082" t="n">
        <v>0</v>
      </c>
      <c r="AG3082" t="n">
        <v>20</v>
      </c>
      <c r="AH3082" t="inlineStr">
        <is>
          <t>#¿NOMBRE?</t>
        </is>
      </c>
      <c r="AI3082" t="inlineStr">
        <is>
          <t>6,5</t>
        </is>
      </c>
      <c r="AJ3082" t="inlineStr">
        <is>
          <t>Transfer</t>
        </is>
      </c>
      <c r="AK3082" t="inlineStr">
        <is>
          <t>4,5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</row>
    <row r="3086">
      <c r="A3086" t="n">
        <v>740</v>
      </c>
      <c r="B3086" t="inlineStr">
        <is>
          <t>FRUITERIES D'ES PORT SL</t>
        </is>
      </c>
      <c r="C3086" t="inlineStr">
        <is>
          <t>MARGARITA CREUS ROTGER</t>
        </is>
      </c>
      <c r="D3086" t="inlineStr">
        <is>
          <t>FRUITERIES D'ES PORT SL</t>
        </is>
      </c>
      <c r="E3086" t="inlineStr">
        <is>
          <t>B57553026</t>
        </is>
      </c>
      <c r="F3086" t="inlineStr">
        <is>
          <t>C/CRISTÒFOL COLOM,93</t>
        </is>
      </c>
      <c r="G3086" t="inlineStr">
        <is>
          <t>07670 PORTO COLOM</t>
        </is>
      </c>
      <c r="H3086" t="inlineStr">
        <is>
          <t>FELAN ITX</t>
        </is>
      </c>
      <c r="I3086" t="n">
        <v>0</v>
      </c>
      <c r="J3086" t="inlineStr">
        <is>
          <t>C/CRISTÒFOL COLOM,93</t>
        </is>
      </c>
      <c r="K3086" t="inlineStr">
        <is>
          <t>fruiteriesdesport@gmail.com</t>
        </is>
      </c>
      <c r="L3086">
        <f>+34636208117</f>
        <v/>
      </c>
      <c r="M3086" t="n">
        <v>0</v>
      </c>
      <c r="N3086" t="n">
        <v>12</v>
      </c>
      <c r="O3086" t="n">
        <v>12</v>
      </c>
      <c r="P3086" t="n">
        <v>0</v>
      </c>
      <c r="Q3086" t="n">
        <v>4</v>
      </c>
      <c r="R3086" t="n">
        <v>0</v>
      </c>
      <c r="S3086" t="n">
        <v>0</v>
      </c>
      <c r="T3086" t="b">
        <v>0</v>
      </c>
      <c r="U3086" t="inlineStr">
        <is>
          <t>17/4/2023</t>
        </is>
      </c>
      <c r="V3086" t="inlineStr">
        <is>
          <t>p2ju80555ss8bdmt5p2jubrkkndu95uf</t>
        </is>
      </c>
      <c r="W3086" t="inlineStr">
        <is>
          <t>https://docs.google.com/open?id=1xnC7z3fQv4zPjP22RA87hx-sl1vw0LGIn4RtELbTu54</t>
        </is>
      </c>
      <c r="X3086" t="inlineStr">
        <is>
          <t>70,20</t>
        </is>
      </c>
      <c r="Y3086" t="inlineStr">
        <is>
          <t>70,2</t>
        </is>
      </c>
      <c r="Z3086" t="n">
        <v>0</v>
      </c>
      <c r="AA3086" t="inlineStr">
        <is>
          <t>16,2</t>
        </is>
      </c>
      <c r="AB3086" t="inlineStr">
        <is>
          <t>156,60</t>
        </is>
      </c>
      <c r="AC3086" t="inlineStr">
        <is>
          <t>32,89</t>
        </is>
      </c>
      <c r="AD3086" t="inlineStr">
        <is>
          <t>0,00</t>
        </is>
      </c>
      <c r="AE3086" t="inlineStr">
        <is>
          <t>189,49</t>
        </is>
      </c>
      <c r="AF3086" t="n">
        <v>12</v>
      </c>
      <c r="AG3086" t="n">
        <v>12</v>
      </c>
      <c r="AH3086" t="inlineStr">
        <is>
          <t>#¿NOMBRE?</t>
        </is>
      </c>
      <c r="AI3086" t="inlineStr">
        <is>
          <t>5,85</t>
        </is>
      </c>
      <c r="AJ3086" t="inlineStr">
        <is>
          <t>Transfer</t>
        </is>
      </c>
      <c r="AK3086" t="inlineStr">
        <is>
          <t>4,05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</row>
    <row r="3090">
      <c r="A3090" t="n">
        <v>741</v>
      </c>
      <c r="B3090" t="inlineStr">
        <is>
          <t>Tres Unces</t>
        </is>
      </c>
      <c r="C3090" t="inlineStr">
        <is>
          <t>Maria Teresa Forn Canela</t>
        </is>
      </c>
      <c r="D3090" t="inlineStr">
        <is>
          <t>Maria Teresa Forn Canela</t>
        </is>
      </c>
      <c r="E3090" t="inlineStr">
        <is>
          <t>35069458R</t>
        </is>
      </c>
      <c r="F3090" t="inlineStr">
        <is>
          <t>Tienda Tres Unces, Paseo Verdaguer, 38</t>
        </is>
      </c>
      <c r="G3090" t="n">
        <v>8700</v>
      </c>
      <c r="H3090" t="inlineStr">
        <is>
          <t>Igualada</t>
        </is>
      </c>
      <c r="I3090" t="n">
        <v>0</v>
      </c>
      <c r="J3090" t="inlineStr">
        <is>
          <t>Calle Costa s/n</t>
        </is>
      </c>
      <c r="K3090" t="inlineStr">
        <is>
          <t>tresunces3@gmail.com</t>
        </is>
      </c>
      <c r="L3090">
        <f>+34600840332</f>
        <v/>
      </c>
      <c r="M3090" t="n">
        <v>1</v>
      </c>
      <c r="N3090" t="n">
        <v>15</v>
      </c>
      <c r="O3090" t="n">
        <v>15</v>
      </c>
      <c r="P3090" t="n">
        <v>0</v>
      </c>
      <c r="Q3090" t="n">
        <v>0</v>
      </c>
      <c r="R3090" t="n">
        <v>0</v>
      </c>
      <c r="S3090" t="n">
        <v>0</v>
      </c>
      <c r="T3090" t="b">
        <v>0</v>
      </c>
      <c r="U3090" t="inlineStr">
        <is>
          <t>19/4/2023</t>
        </is>
      </c>
      <c r="V3090" t="inlineStr">
        <is>
          <t>k5x030hgej5e69w52k5xmcs172izea02</t>
        </is>
      </c>
      <c r="W3090" t="inlineStr">
        <is>
          <t>https://docs.google.com/open?id=1SFJnoHLU4NHr5ePPqOBQskmcWpzyg4W6eR4uXbP1IzU</t>
        </is>
      </c>
      <c r="X3090" t="inlineStr">
        <is>
          <t>87,75</t>
        </is>
      </c>
      <c r="Y3090" t="inlineStr">
        <is>
          <t>87,75</t>
        </is>
      </c>
      <c r="Z3090" t="n">
        <v>0</v>
      </c>
      <c r="AA3090" t="n">
        <v>0</v>
      </c>
      <c r="AB3090" t="inlineStr">
        <is>
          <t>175,50</t>
        </is>
      </c>
      <c r="AC3090" t="inlineStr">
        <is>
          <t>36,86</t>
        </is>
      </c>
      <c r="AD3090" t="inlineStr">
        <is>
          <t>9,13</t>
        </is>
      </c>
      <c r="AE3090" t="inlineStr">
        <is>
          <t>221,48</t>
        </is>
      </c>
      <c r="AF3090" t="n">
        <v>15</v>
      </c>
      <c r="AG3090" t="n">
        <v>15</v>
      </c>
      <c r="AH3090" t="inlineStr">
        <is>
          <t>#¿NOMBRE?</t>
        </is>
      </c>
      <c r="AI3090" t="inlineStr">
        <is>
          <t>5,85</t>
        </is>
      </c>
      <c r="AJ3090" t="inlineStr">
        <is>
          <t>Transfer</t>
        </is>
      </c>
      <c r="AK3090" t="inlineStr">
        <is>
          <t>4,05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</row>
    <row r="3094">
      <c r="A3094" t="n">
        <v>742</v>
      </c>
      <c r="B3094" t="inlineStr">
        <is>
          <t>ecoteca</t>
        </is>
      </c>
      <c r="C3094" t="inlineStr">
        <is>
          <t>laia</t>
        </is>
      </c>
      <c r="D3094" t="inlineStr">
        <is>
          <t>eulalia hernandez pallas</t>
        </is>
      </c>
      <c r="E3094" t="inlineStr">
        <is>
          <t>44000699c</t>
        </is>
      </c>
      <c r="F3094" t="inlineStr">
        <is>
          <t>providencia, 20</t>
        </is>
      </c>
      <c r="G3094" t="n">
        <v>8024</v>
      </c>
      <c r="H3094" t="inlineStr">
        <is>
          <t>barcelona</t>
        </is>
      </c>
      <c r="I3094" t="n">
        <v>1</v>
      </c>
      <c r="J3094" t="n">
        <v>0</v>
      </c>
      <c r="K3094" t="inlineStr">
        <is>
          <t>laiona.hernandez@gmail.com</t>
        </is>
      </c>
      <c r="L3094">
        <f>+34687307036</f>
        <v/>
      </c>
      <c r="M3094" t="n">
        <v>1</v>
      </c>
      <c r="N3094" t="n">
        <v>10</v>
      </c>
      <c r="O3094" t="n">
        <v>10</v>
      </c>
      <c r="P3094" t="n">
        <v>0</v>
      </c>
      <c r="Q3094" t="n">
        <v>0</v>
      </c>
      <c r="R3094" t="inlineStr">
        <is>
          <t>PackD1</t>
        </is>
      </c>
      <c r="S3094" t="n">
        <v>0</v>
      </c>
      <c r="T3094" t="b">
        <v>0</v>
      </c>
      <c r="U3094" t="inlineStr">
        <is>
          <t>17/4/2023</t>
        </is>
      </c>
      <c r="V3094" t="inlineStr">
        <is>
          <t>r9b7r964p32fhl07w4r9b7r2adwt23wx</t>
        </is>
      </c>
      <c r="W3094" t="inlineStr">
        <is>
          <t>https://docs.google.com/open?id=1wdwUSpqyinPQn1jIgLoW6cWnXKnXbvChL8hHRlG6Cxk</t>
        </is>
      </c>
      <c r="X3094" t="inlineStr">
        <is>
          <t>58,50</t>
        </is>
      </c>
      <c r="Y3094" t="inlineStr">
        <is>
          <t>58,5</t>
        </is>
      </c>
      <c r="Z3094" t="n">
        <v>0</v>
      </c>
      <c r="AA3094" t="n">
        <v>0</v>
      </c>
      <c r="AB3094" t="inlineStr">
        <is>
          <t>117,00</t>
        </is>
      </c>
      <c r="AC3094" t="inlineStr">
        <is>
          <t>24,57</t>
        </is>
      </c>
      <c r="AD3094" t="inlineStr">
        <is>
          <t>6,08</t>
        </is>
      </c>
      <c r="AE3094" t="inlineStr">
        <is>
          <t>147,65</t>
        </is>
      </c>
      <c r="AF3094" t="n">
        <v>10</v>
      </c>
      <c r="AG3094" t="n">
        <v>10</v>
      </c>
      <c r="AH3094" t="inlineStr">
        <is>
          <t>#¿NOMBRE?</t>
        </is>
      </c>
      <c r="AI3094" t="inlineStr">
        <is>
          <t>5,85</t>
        </is>
      </c>
      <c r="AJ3094" t="inlineStr">
        <is>
          <t>Giro 30 días // IBAN: ES55 0182 6315 0402 0015 5572</t>
        </is>
      </c>
      <c r="AK3094" t="inlineStr">
        <is>
          <t>4,05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</row>
    <row r="3098">
      <c r="A3098" t="n">
        <v>743</v>
      </c>
      <c r="B3098" t="inlineStr">
        <is>
          <t>EcoiNet</t>
        </is>
      </c>
      <c r="C3098" t="inlineStr">
        <is>
          <t>Monica Serra</t>
        </is>
      </c>
      <c r="D3098" t="inlineStr">
        <is>
          <t>Monica Serra Sambola</t>
        </is>
      </c>
      <c r="E3098" t="inlineStr">
        <is>
          <t>40326786N</t>
        </is>
      </c>
      <c r="F3098" t="inlineStr">
        <is>
          <t>Cr Sant Joan Baptista la Salle 8</t>
        </is>
      </c>
      <c r="G3098" t="n">
        <v>17002</v>
      </c>
      <c r="H3098" t="inlineStr">
        <is>
          <t>GIRONA</t>
        </is>
      </c>
      <c r="I3098" t="n">
        <v>1</v>
      </c>
      <c r="J3098" t="n">
        <v>0</v>
      </c>
      <c r="K3098" t="inlineStr">
        <is>
          <t>info@ecoinet.cat</t>
        </is>
      </c>
      <c r="L3098" t="n">
        <v>0</v>
      </c>
      <c r="M3098" t="n">
        <v>1</v>
      </c>
      <c r="N3098" t="n">
        <v>7</v>
      </c>
      <c r="O3098" t="n">
        <v>3</v>
      </c>
      <c r="P3098" t="n">
        <v>8</v>
      </c>
      <c r="Q3098" t="n">
        <v>0</v>
      </c>
      <c r="R3098" t="inlineStr">
        <is>
          <t>PackD2</t>
        </is>
      </c>
      <c r="S3098" t="n">
        <v>0</v>
      </c>
      <c r="T3098" t="b">
        <v>0</v>
      </c>
      <c r="U3098" t="inlineStr">
        <is>
          <t>28/4/2023</t>
        </is>
      </c>
      <c r="V3098" t="inlineStr">
        <is>
          <t>m6n0cmbj03l25b9snim6n0cmbjp9wfxg</t>
        </is>
      </c>
      <c r="W3098" t="inlineStr">
        <is>
          <t>https://docs.google.com/open?id=10ESR6GFvZxYHuvl_ycGcy1rJSlW-zMdWWk8_ainbzY4</t>
        </is>
      </c>
      <c r="X3098" t="inlineStr">
        <is>
          <t>19,50</t>
        </is>
      </c>
      <c r="Y3098" t="inlineStr">
        <is>
          <t>45,5</t>
        </is>
      </c>
      <c r="Z3098" t="n">
        <v>52</v>
      </c>
      <c r="AA3098" t="n">
        <v>0</v>
      </c>
      <c r="AB3098" t="inlineStr">
        <is>
          <t>117,00</t>
        </is>
      </c>
      <c r="AC3098" t="inlineStr">
        <is>
          <t>24,57</t>
        </is>
      </c>
      <c r="AD3098" t="inlineStr">
        <is>
          <t>6,08</t>
        </is>
      </c>
      <c r="AE3098" t="inlineStr">
        <is>
          <t>147,65</t>
        </is>
      </c>
      <c r="AF3098" t="n">
        <v>3</v>
      </c>
      <c r="AG3098" t="n">
        <v>7</v>
      </c>
      <c r="AH3098" t="inlineStr">
        <is>
          <t>#¿NOMBRE?</t>
        </is>
      </c>
      <c r="AI3098" t="inlineStr">
        <is>
          <t>6,5</t>
        </is>
      </c>
      <c r="AJ3098" t="inlineStr">
        <is>
          <t>Transfer</t>
        </is>
      </c>
      <c r="AK3098" t="inlineStr">
        <is>
          <t>4,5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</row>
    <row r="3102">
      <c r="A3102" t="n">
        <v>744</v>
      </c>
      <c r="B3102" t="inlineStr">
        <is>
          <t>Grano a Grano. Cero residuo</t>
        </is>
      </c>
      <c r="C3102" t="inlineStr">
        <is>
          <t>Laura Lugo Calero</t>
        </is>
      </c>
      <c r="D3102" t="inlineStr">
        <is>
          <t>Grano a Grano. Cero residuo</t>
        </is>
      </c>
      <c r="E3102" t="inlineStr">
        <is>
          <t>44323811M</t>
        </is>
      </c>
      <c r="F3102" t="inlineStr">
        <is>
          <t>c/Numancia 75 local</t>
        </is>
      </c>
      <c r="G3102" t="n">
        <v>35010</v>
      </c>
      <c r="H3102" t="inlineStr">
        <is>
          <t>Las Palmas de Gran Canaria</t>
        </is>
      </c>
      <c r="I3102" t="n">
        <v>1</v>
      </c>
      <c r="J3102" t="n">
        <v>0</v>
      </c>
      <c r="K3102" t="inlineStr">
        <is>
          <t>residuocero.project@gmail.com</t>
        </is>
      </c>
      <c r="L3102" t="n">
        <v>653064393</v>
      </c>
      <c r="M3102" t="n">
        <v>0</v>
      </c>
      <c r="N3102" t="n">
        <v>7</v>
      </c>
      <c r="O3102" t="n">
        <v>6</v>
      </c>
      <c r="P3102" t="n">
        <v>7</v>
      </c>
      <c r="Q3102" t="n">
        <v>0</v>
      </c>
      <c r="R3102" t="n">
        <v>0</v>
      </c>
      <c r="S3102" t="n">
        <v>0</v>
      </c>
      <c r="T3102" t="b">
        <v>0</v>
      </c>
      <c r="U3102" t="inlineStr">
        <is>
          <t>28/4/2023</t>
        </is>
      </c>
      <c r="V3102" t="inlineStr">
        <is>
          <t>3y60vjsjrfmgas6k8r3y60vjv95g6gi6</t>
        </is>
      </c>
      <c r="W3102" t="inlineStr">
        <is>
          <t>https://docs.google.com/open?id=1RFgxn_2zKYgLROIelMuiZx5sDpPjsf98rnVGQUMBw0Y</t>
        </is>
      </c>
      <c r="X3102" t="inlineStr">
        <is>
          <t>39,00</t>
        </is>
      </c>
      <c r="Y3102" t="inlineStr">
        <is>
          <t>45,5</t>
        </is>
      </c>
      <c r="Z3102" t="inlineStr">
        <is>
          <t>45,5</t>
        </is>
      </c>
      <c r="AA3102" t="n">
        <v>0</v>
      </c>
      <c r="AB3102" t="inlineStr">
        <is>
          <t>130,00</t>
        </is>
      </c>
      <c r="AC3102" t="inlineStr">
        <is>
          <t>27,30</t>
        </is>
      </c>
      <c r="AD3102" t="inlineStr">
        <is>
          <t>0,00</t>
        </is>
      </c>
      <c r="AE3102" t="inlineStr">
        <is>
          <t>157,30</t>
        </is>
      </c>
      <c r="AF3102" t="n">
        <v>6</v>
      </c>
      <c r="AG3102" t="n">
        <v>7</v>
      </c>
      <c r="AH3102" t="inlineStr">
        <is>
          <t>#¿NOMBRE?</t>
        </is>
      </c>
      <c r="AI3102" t="inlineStr">
        <is>
          <t>6,5</t>
        </is>
      </c>
      <c r="AJ3102" t="inlineStr">
        <is>
          <t>Transfer</t>
        </is>
      </c>
      <c r="AK3102" t="inlineStr">
        <is>
          <t>4,5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</row>
    <row r="3106">
      <c r="A3106" t="n">
        <v>745</v>
      </c>
      <c r="B3106" t="inlineStr">
        <is>
          <t>MERCA CENTER</t>
        </is>
      </c>
      <c r="C3106" t="inlineStr">
        <is>
          <t>Enrique Villanueva</t>
        </is>
      </c>
      <c r="D3106" t="inlineStr">
        <is>
          <t>MERCA CENTER S.A.U</t>
        </is>
      </c>
      <c r="E3106" t="inlineStr">
        <is>
          <t>A-703134-P</t>
        </is>
      </c>
      <c r="F3106" t="inlineStr">
        <is>
          <t>Prat de la Coma s/n, Les Bons,</t>
        </is>
      </c>
      <c r="G3106" t="inlineStr">
        <is>
          <t>AD200</t>
        </is>
      </c>
      <c r="H3106" t="inlineStr">
        <is>
          <t>ENCAMP (Principat d'Andorra)</t>
        </is>
      </c>
      <c r="I3106" t="n">
        <v>1</v>
      </c>
      <c r="J3106" t="n">
        <v>0</v>
      </c>
      <c r="K3106" t="inlineStr">
        <is>
          <t>alfonso.picardo@tentech.es</t>
        </is>
      </c>
      <c r="L3106" t="n">
        <v>376735050</v>
      </c>
      <c r="M3106" t="n">
        <v>0</v>
      </c>
      <c r="N3106" t="n">
        <v>57</v>
      </c>
      <c r="O3106" t="n">
        <v>57</v>
      </c>
      <c r="P3106" t="n">
        <v>57</v>
      </c>
      <c r="Q3106" t="n">
        <v>0</v>
      </c>
      <c r="R3106" t="inlineStr">
        <is>
          <t>Regalo 3+3+3</t>
        </is>
      </c>
      <c r="S3106" t="n">
        <v>0</v>
      </c>
      <c r="T3106" t="n">
        <v>0</v>
      </c>
      <c r="U3106" t="inlineStr">
        <is>
          <t>19/04/2023</t>
        </is>
      </c>
      <c r="V3106" t="n">
        <v>0</v>
      </c>
      <c r="W3106" t="inlineStr">
        <is>
          <t>https://docs.google.com/open?id=1imbQmnDIATgcvb73TyciyGjVkkY0ccum7et1RGefb1U</t>
        </is>
      </c>
      <c r="X3106" t="inlineStr">
        <is>
          <t>307,80</t>
        </is>
      </c>
      <c r="Y3106" t="inlineStr">
        <is>
          <t>307,8</t>
        </is>
      </c>
      <c r="Z3106" t="inlineStr">
        <is>
          <t>307,8</t>
        </is>
      </c>
      <c r="AA3106" t="n">
        <v>0</v>
      </c>
      <c r="AB3106" t="inlineStr">
        <is>
          <t>923,40</t>
        </is>
      </c>
      <c r="AC3106" t="inlineStr">
        <is>
          <t>193,91</t>
        </is>
      </c>
      <c r="AD3106" t="inlineStr">
        <is>
          <t>0,00</t>
        </is>
      </c>
      <c r="AE3106" t="inlineStr">
        <is>
          <t>1117,31</t>
        </is>
      </c>
      <c r="AF3106" t="n">
        <v>57</v>
      </c>
      <c r="AG3106" t="n">
        <v>57</v>
      </c>
      <c r="AH3106" t="inlineStr">
        <is>
          <t>#¿NOMBRE?</t>
        </is>
      </c>
      <c r="AI3106" t="inlineStr">
        <is>
          <t>5,4</t>
        </is>
      </c>
      <c r="AJ3106" t="inlineStr">
        <is>
          <t>Giro 45 días // IBAN:</t>
        </is>
      </c>
      <c r="AK3106" t="inlineStr">
        <is>
          <t>4,5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</row>
    <row r="3110">
      <c r="A3110" t="n">
        <v>746</v>
      </c>
      <c r="B3110" t="inlineStr">
        <is>
          <t>Supercoop Manresa</t>
        </is>
      </c>
      <c r="C3110" t="inlineStr">
        <is>
          <t>Daniel Tiñena Bueno</t>
        </is>
      </c>
      <c r="D3110" t="inlineStr">
        <is>
          <t>SUPERCOOP MANRESA, S.C.C.L.</t>
        </is>
      </c>
      <c r="E3110" t="inlineStr">
        <is>
          <t>F67520098</t>
        </is>
      </c>
      <c r="F3110" t="inlineStr">
        <is>
          <t>Carrer Muralla del Carme 5 - Mercat Puigmercadal, local num. 2.</t>
        </is>
      </c>
      <c r="G3110" t="n">
        <v>8241</v>
      </c>
      <c r="H3110" t="inlineStr">
        <is>
          <t>Manresa</t>
        </is>
      </c>
      <c r="I3110" t="n">
        <v>1</v>
      </c>
      <c r="J3110" t="n">
        <v>0</v>
      </c>
      <c r="K3110" t="inlineStr">
        <is>
          <t>compres@supercoopmanresa.cat</t>
        </is>
      </c>
      <c r="L3110">
        <f>+34623611492</f>
        <v/>
      </c>
      <c r="M3110" t="n">
        <v>0</v>
      </c>
      <c r="N3110" t="n">
        <v>15</v>
      </c>
      <c r="O3110" t="n">
        <v>15</v>
      </c>
      <c r="P3110" t="n">
        <v>0</v>
      </c>
      <c r="Q3110" t="n">
        <v>0</v>
      </c>
      <c r="R3110" t="n">
        <v>0</v>
      </c>
      <c r="S3110" t="n">
        <v>0</v>
      </c>
      <c r="T3110" t="b">
        <v>0</v>
      </c>
      <c r="U3110" t="inlineStr">
        <is>
          <t>19/04/2023</t>
        </is>
      </c>
      <c r="V3110" t="inlineStr">
        <is>
          <t>3k88i3ucvd3kz6wiyfrx1gavujfcu0hh</t>
        </is>
      </c>
      <c r="W3110" t="inlineStr">
        <is>
          <t>https://docs.google.com/open?id=1vEFIQw_ew1eAmO49nyo0RmgrRuEyaKIUknBV5S60EOI</t>
        </is>
      </c>
      <c r="X3110" t="inlineStr">
        <is>
          <t>87,75</t>
        </is>
      </c>
      <c r="Y3110" t="inlineStr">
        <is>
          <t>87,75</t>
        </is>
      </c>
      <c r="Z3110" t="n">
        <v>0</v>
      </c>
      <c r="AA3110" t="n">
        <v>0</v>
      </c>
      <c r="AB3110" t="inlineStr">
        <is>
          <t>175,50</t>
        </is>
      </c>
      <c r="AC3110" t="inlineStr">
        <is>
          <t>36,86</t>
        </is>
      </c>
      <c r="AD3110" t="inlineStr">
        <is>
          <t>0,00</t>
        </is>
      </c>
      <c r="AE3110" t="inlineStr">
        <is>
          <t>212,36</t>
        </is>
      </c>
      <c r="AF3110" t="n">
        <v>15</v>
      </c>
      <c r="AG3110" t="n">
        <v>15</v>
      </c>
      <c r="AH3110" t="inlineStr">
        <is>
          <t>#¿NOMBRE?</t>
        </is>
      </c>
      <c r="AI3110" t="inlineStr">
        <is>
          <t>5,85</t>
        </is>
      </c>
      <c r="AJ3110" t="inlineStr">
        <is>
          <t>Transfer</t>
        </is>
      </c>
      <c r="AK3110" t="inlineStr">
        <is>
          <t>4,05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</row>
    <row r="3114">
      <c r="A3114" t="n">
        <v>747</v>
      </c>
      <c r="B3114" t="inlineStr">
        <is>
          <t>Factura Muestas USA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inlineStr">
        <is>
          <t>0,00</t>
        </is>
      </c>
      <c r="Y3114" t="n">
        <v>0</v>
      </c>
      <c r="Z3114" t="n">
        <v>0</v>
      </c>
      <c r="AA3114" t="n">
        <v>0</v>
      </c>
      <c r="AB3114" t="inlineStr">
        <is>
          <t>0,00</t>
        </is>
      </c>
      <c r="AC3114" t="inlineStr">
        <is>
          <t>0,00</t>
        </is>
      </c>
      <c r="AD3114" t="inlineStr">
        <is>
          <t>0,00</t>
        </is>
      </c>
      <c r="AE3114" t="inlineStr">
        <is>
          <t>0,00</t>
        </is>
      </c>
      <c r="AF3114" t="n">
        <v>0</v>
      </c>
      <c r="AG3114" t="n">
        <v>0</v>
      </c>
      <c r="AH3114" t="inlineStr">
        <is>
          <t>#¿NOMBRE?</t>
        </is>
      </c>
      <c r="AI3114" t="inlineStr">
        <is>
          <t>6,5</t>
        </is>
      </c>
      <c r="AJ3114" t="n">
        <v>0</v>
      </c>
      <c r="AK3114" t="inlineStr">
        <is>
          <t>4,5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</row>
    <row r="3118">
      <c r="A3118" t="n">
        <v>748</v>
      </c>
      <c r="B3118" t="inlineStr">
        <is>
          <t>ANA MARTINEZ FERNANDEZ</t>
        </is>
      </c>
      <c r="C3118" t="inlineStr">
        <is>
          <t>ANA MARTINEZ FERNANDEZ</t>
        </is>
      </c>
      <c r="D3118" t="inlineStr">
        <is>
          <t>ANA MARTINEZ FERNANDEZ</t>
        </is>
      </c>
      <c r="E3118" t="inlineStr">
        <is>
          <t>39339826M</t>
        </is>
      </c>
      <c r="F3118" t="inlineStr">
        <is>
          <t>PASSEIG RAMON VALL 68</t>
        </is>
      </c>
      <c r="G3118" t="n">
        <v>8670</v>
      </c>
      <c r="H3118" t="inlineStr">
        <is>
          <t>NAVAS</t>
        </is>
      </c>
      <c r="I3118" t="n">
        <v>1</v>
      </c>
      <c r="J3118" t="n">
        <v>0</v>
      </c>
      <c r="K3118" t="inlineStr">
        <is>
          <t>info@navassenca.com</t>
        </is>
      </c>
      <c r="L3118">
        <f>+34938204210</f>
        <v/>
      </c>
      <c r="M3118" t="n">
        <v>0</v>
      </c>
      <c r="N3118" t="n">
        <v>10</v>
      </c>
      <c r="O3118" t="n">
        <v>10</v>
      </c>
      <c r="P3118" t="n">
        <v>10</v>
      </c>
      <c r="Q3118" t="n">
        <v>6</v>
      </c>
      <c r="R3118" t="n">
        <v>0</v>
      </c>
      <c r="S3118" t="n">
        <v>0</v>
      </c>
      <c r="T3118" t="b">
        <v>0</v>
      </c>
      <c r="U3118" t="inlineStr">
        <is>
          <t>26/04/2023</t>
        </is>
      </c>
      <c r="V3118" t="inlineStr">
        <is>
          <t>qi2tovzdf5m5851l8qqi2ts6etu42qkz</t>
        </is>
      </c>
      <c r="W3118" t="inlineStr">
        <is>
          <t>https://docs.google.com/open?id=1cj_w78rpRJ6oFx2uC00q9qK37XLA81IvOMGtnt2u9MM</t>
        </is>
      </c>
      <c r="X3118" t="inlineStr">
        <is>
          <t>65,00</t>
        </is>
      </c>
      <c r="Y3118" t="n">
        <v>65</v>
      </c>
      <c r="Z3118" t="n">
        <v>65</v>
      </c>
      <c r="AA3118" t="n">
        <v>27</v>
      </c>
      <c r="AB3118" t="inlineStr">
        <is>
          <t>222,00</t>
        </is>
      </c>
      <c r="AC3118" t="inlineStr">
        <is>
          <t>46,62</t>
        </is>
      </c>
      <c r="AD3118" t="inlineStr">
        <is>
          <t>0,00</t>
        </is>
      </c>
      <c r="AE3118" t="inlineStr">
        <is>
          <t>268,62</t>
        </is>
      </c>
      <c r="AF3118" t="n">
        <v>10</v>
      </c>
      <c r="AG3118" t="n">
        <v>10</v>
      </c>
      <c r="AH3118" t="inlineStr">
        <is>
          <t>#¿NOMBRE?</t>
        </is>
      </c>
      <c r="AI3118" t="inlineStr">
        <is>
          <t>6,5</t>
        </is>
      </c>
      <c r="AJ3118" t="inlineStr">
        <is>
          <t>Transfer</t>
        </is>
      </c>
      <c r="AK3118" t="inlineStr">
        <is>
          <t>4,5</t>
        </is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</row>
    <row r="3122">
      <c r="A3122" t="n">
        <v>749</v>
      </c>
      <c r="B3122" t="inlineStr">
        <is>
          <t>La Pebrella Herboristeria CB</t>
        </is>
      </c>
      <c r="C3122" t="inlineStr">
        <is>
          <t>Teresa Garcia</t>
        </is>
      </c>
      <c r="D3122" t="inlineStr">
        <is>
          <t>La Pebrella Herboristeria CB</t>
        </is>
      </c>
      <c r="E3122" t="inlineStr">
        <is>
          <t>E98951312</t>
        </is>
      </c>
      <c r="F3122" t="inlineStr">
        <is>
          <t>Valencia, 54</t>
        </is>
      </c>
      <c r="G3122" t="n">
        <v>46680</v>
      </c>
      <c r="H3122" t="inlineStr">
        <is>
          <t>Algemesi</t>
        </is>
      </c>
      <c r="I3122" t="n">
        <v>1</v>
      </c>
      <c r="J3122" t="n">
        <v>0</v>
      </c>
      <c r="K3122" t="inlineStr">
        <is>
          <t>teresa@lapebrellaherboristeria.es</t>
        </is>
      </c>
      <c r="L3122">
        <f>+34629532338</f>
        <v/>
      </c>
      <c r="M3122" t="n">
        <v>1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b">
        <v>0</v>
      </c>
      <c r="U3122" t="inlineStr">
        <is>
          <t>19/04/2023</t>
        </is>
      </c>
      <c r="V3122" t="inlineStr">
        <is>
          <t>h5pbppv5a0bnctqkh5pbppvm7ln4ifr1</t>
        </is>
      </c>
      <c r="W3122" t="inlineStr">
        <is>
          <t>https://docs.google.com/open?id=153XpiyXcAMwCm7lvexHbSCRwMQL1t7-2cSkD5CUEQvQ</t>
        </is>
      </c>
      <c r="X3122" t="inlineStr">
        <is>
          <t>0,00</t>
        </is>
      </c>
      <c r="Y3122" t="n">
        <v>117</v>
      </c>
      <c r="Z3122" t="n">
        <v>0</v>
      </c>
      <c r="AA3122" t="n">
        <v>0</v>
      </c>
      <c r="AB3122" t="inlineStr">
        <is>
          <t>117,00</t>
        </is>
      </c>
      <c r="AC3122" t="inlineStr">
        <is>
          <t>24,57</t>
        </is>
      </c>
      <c r="AD3122" t="inlineStr">
        <is>
          <t>6,08</t>
        </is>
      </c>
      <c r="AE3122" t="inlineStr">
        <is>
          <t>147,65</t>
        </is>
      </c>
      <c r="AF3122" t="n">
        <v>0</v>
      </c>
      <c r="AG3122" t="n">
        <v>20</v>
      </c>
      <c r="AH3122" t="inlineStr">
        <is>
          <t>#¿NOMBRE?</t>
        </is>
      </c>
      <c r="AI3122" t="inlineStr">
        <is>
          <t>5,85</t>
        </is>
      </c>
      <c r="AJ3122" t="inlineStr">
        <is>
          <t>Transfer</t>
        </is>
      </c>
      <c r="AK3122" t="inlineStr">
        <is>
          <t>4,05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</row>
    <row r="3126">
      <c r="A3126" t="n">
        <v>750</v>
      </c>
      <c r="B3126" t="inlineStr">
        <is>
          <t>Veganizan</t>
        </is>
      </c>
      <c r="C3126" t="inlineStr">
        <is>
          <t>Antonio López Borras</t>
        </is>
      </c>
      <c r="D3126" t="inlineStr">
        <is>
          <t>Antonio López Borras</t>
        </is>
      </c>
      <c r="E3126" t="inlineStr">
        <is>
          <t>26235246C</t>
        </is>
      </c>
      <c r="F3126" t="inlineStr">
        <is>
          <t>C/ Dels Sants Just i Pastor, 105</t>
        </is>
      </c>
      <c r="G3126" t="n">
        <v>46022</v>
      </c>
      <c r="H3126" t="inlineStr">
        <is>
          <t>Valencia</t>
        </is>
      </c>
      <c r="I3126" t="n">
        <v>1</v>
      </c>
      <c r="J3126" t="n">
        <v>0</v>
      </c>
      <c r="K3126" t="inlineStr">
        <is>
          <t>info@veganizan.com</t>
        </is>
      </c>
      <c r="L3126" t="n">
        <v>622931243</v>
      </c>
      <c r="M3126" t="n">
        <v>1</v>
      </c>
      <c r="N3126" t="n">
        <v>3</v>
      </c>
      <c r="O3126" t="n">
        <v>2</v>
      </c>
      <c r="P3126" t="n">
        <v>5</v>
      </c>
      <c r="Q3126" t="n">
        <v>10</v>
      </c>
      <c r="R3126" t="inlineStr">
        <is>
          <t>20+2LA Implantación</t>
        </is>
      </c>
      <c r="S3126" t="inlineStr">
        <is>
          <t>SectorEco</t>
        </is>
      </c>
      <c r="T3126" t="n">
        <v>1</v>
      </c>
      <c r="U3126" t="inlineStr">
        <is>
          <t>28/4/2023</t>
        </is>
      </c>
      <c r="V3126" t="n">
        <v>0</v>
      </c>
      <c r="W3126" t="inlineStr">
        <is>
          <t>https://docs.google.com/open?id=1IStKq1yAnLfbfvbo0m-DIaY0-bMJg-WoyqAKniSJWHg</t>
        </is>
      </c>
      <c r="X3126" t="inlineStr">
        <is>
          <t>13,82</t>
        </is>
      </c>
      <c r="Y3126" t="inlineStr">
        <is>
          <t>20,73</t>
        </is>
      </c>
      <c r="Z3126" t="inlineStr">
        <is>
          <t>34,55</t>
        </is>
      </c>
      <c r="AA3126" t="n">
        <v>45</v>
      </c>
      <c r="AB3126" t="inlineStr">
        <is>
          <t>114,10</t>
        </is>
      </c>
      <c r="AC3126" t="inlineStr">
        <is>
          <t>23,96</t>
        </is>
      </c>
      <c r="AD3126" t="inlineStr">
        <is>
          <t>5,93</t>
        </is>
      </c>
      <c r="AE3126" t="inlineStr">
        <is>
          <t>143,99</t>
        </is>
      </c>
      <c r="AF3126" t="n">
        <v>2</v>
      </c>
      <c r="AG3126" t="n">
        <v>3</v>
      </c>
      <c r="AH3126" t="inlineStr">
        <is>
          <t>#¿NOMBRE?</t>
        </is>
      </c>
      <c r="AI3126" t="inlineStr">
        <is>
          <t>6,91</t>
        </is>
      </c>
      <c r="AJ3126" t="inlineStr">
        <is>
          <t>SEPA 30 dias // IBAN: ES8700492821232614203157</t>
        </is>
      </c>
      <c r="AK3126" t="inlineStr">
        <is>
          <t>4,5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</row>
    <row r="3130">
      <c r="A3130" t="n">
        <v>751</v>
      </c>
      <c r="B3130" t="inlineStr">
        <is>
          <t>TinaNatur</t>
        </is>
      </c>
      <c r="C3130" t="inlineStr">
        <is>
          <t>Tina</t>
        </is>
      </c>
      <c r="D3130" t="inlineStr">
        <is>
          <t>Tina Peñalver Valverde</t>
        </is>
      </c>
      <c r="E3130" t="inlineStr">
        <is>
          <t>34819880L</t>
        </is>
      </c>
      <c r="F3130" t="inlineStr">
        <is>
          <t>Tercera travesía del azarbe 10</t>
        </is>
      </c>
      <c r="G3130" t="n">
        <v>30564</v>
      </c>
      <c r="H3130" t="inlineStr">
        <is>
          <t>Lorquí</t>
        </is>
      </c>
      <c r="I3130" t="n">
        <v>1</v>
      </c>
      <c r="J3130" t="n">
        <v>0</v>
      </c>
      <c r="K3130" t="inlineStr">
        <is>
          <t>tinanatur.tkunde@gmail.com</t>
        </is>
      </c>
      <c r="L3130">
        <f>+34670791244</f>
        <v/>
      </c>
      <c r="M3130" t="n">
        <v>1</v>
      </c>
      <c r="N3130" t="n">
        <v>0</v>
      </c>
      <c r="O3130" t="n">
        <v>10</v>
      </c>
      <c r="P3130" t="n">
        <v>50</v>
      </c>
      <c r="Q3130" t="n">
        <v>0</v>
      </c>
      <c r="R3130" t="n">
        <v>0</v>
      </c>
      <c r="S3130" t="n">
        <v>0</v>
      </c>
      <c r="T3130" t="b">
        <v>0</v>
      </c>
      <c r="U3130" t="inlineStr">
        <is>
          <t>28/4/2023</t>
        </is>
      </c>
      <c r="V3130" t="inlineStr">
        <is>
          <t>2rwgwh41mhgi68239ylpzcaziundvj1u</t>
        </is>
      </c>
      <c r="W3130" t="inlineStr">
        <is>
          <t>https://docs.google.com/open?id=1Nkwc78X49Ct_4wFvIuGlZPEUGKjNfkmoKvgnOCE1krU</t>
        </is>
      </c>
      <c r="X3130" t="inlineStr">
        <is>
          <t>45,00</t>
        </is>
      </c>
      <c r="Y3130" t="n">
        <v>0</v>
      </c>
      <c r="Z3130" t="n">
        <v>225</v>
      </c>
      <c r="AA3130" t="n">
        <v>0</v>
      </c>
      <c r="AB3130" t="inlineStr">
        <is>
          <t>270,00</t>
        </is>
      </c>
      <c r="AC3130" t="inlineStr">
        <is>
          <t>56,70</t>
        </is>
      </c>
      <c r="AD3130" t="inlineStr">
        <is>
          <t>14,04</t>
        </is>
      </c>
      <c r="AE3130" t="inlineStr">
        <is>
          <t>340,74</t>
        </is>
      </c>
      <c r="AF3130" t="n">
        <v>10</v>
      </c>
      <c r="AG3130" t="n">
        <v>0</v>
      </c>
      <c r="AH3130" t="inlineStr">
        <is>
          <t>#¿NOMBRE?</t>
        </is>
      </c>
      <c r="AI3130" t="inlineStr">
        <is>
          <t>4,5</t>
        </is>
      </c>
      <c r="AJ3130" t="inlineStr">
        <is>
          <t>Transfer</t>
        </is>
      </c>
      <c r="AK3130" t="inlineStr">
        <is>
          <t>4,5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</row>
    <row r="3134">
      <c r="A3134" t="n">
        <v>752</v>
      </c>
      <c r="B3134" t="inlineStr">
        <is>
          <t>laola</t>
        </is>
      </c>
      <c r="C3134" t="inlineStr">
        <is>
          <t>Abel</t>
        </is>
      </c>
      <c r="D3134" t="inlineStr">
        <is>
          <t>Abel Acevedo</t>
        </is>
      </c>
      <c r="E3134" t="inlineStr">
        <is>
          <t>Y2605958A</t>
        </is>
      </c>
      <c r="F3134" t="inlineStr">
        <is>
          <t>C/Puerto de Porzuna 25, 5B</t>
        </is>
      </c>
      <c r="G3134" t="n">
        <v>28031</v>
      </c>
      <c r="H3134" t="inlineStr">
        <is>
          <t>Madrid</t>
        </is>
      </c>
      <c r="I3134" t="n">
        <v>1</v>
      </c>
      <c r="J3134" t="n">
        <v>0</v>
      </c>
      <c r="K3134" t="inlineStr">
        <is>
          <t>hola@laolatienda.com</t>
        </is>
      </c>
      <c r="L3134">
        <f>+34647948168</f>
        <v/>
      </c>
      <c r="M3134" t="n">
        <v>1</v>
      </c>
      <c r="N3134" t="n">
        <v>7</v>
      </c>
      <c r="O3134" t="n">
        <v>0</v>
      </c>
      <c r="P3134" t="n">
        <v>7</v>
      </c>
      <c r="Q3134" t="n">
        <v>6</v>
      </c>
      <c r="R3134" t="n">
        <v>0</v>
      </c>
      <c r="S3134" t="n">
        <v>0</v>
      </c>
      <c r="T3134" t="b">
        <v>0</v>
      </c>
      <c r="U3134" t="inlineStr">
        <is>
          <t>21/4/2023</t>
        </is>
      </c>
      <c r="V3134" t="inlineStr">
        <is>
          <t>icp1ix2urumieja70qlfyb11bew73cwe</t>
        </is>
      </c>
      <c r="W3134" t="inlineStr">
        <is>
          <t>https://docs.google.com/open?id=14y-oMZDdj_Un3cn39ZcjG0DtaIj-uUuKa11MwRtQW4Y</t>
        </is>
      </c>
      <c r="X3134" t="inlineStr">
        <is>
          <t>0,00</t>
        </is>
      </c>
      <c r="Y3134" t="inlineStr">
        <is>
          <t>45,5</t>
        </is>
      </c>
      <c r="Z3134" t="inlineStr">
        <is>
          <t>45,5</t>
        </is>
      </c>
      <c r="AA3134" t="n">
        <v>27</v>
      </c>
      <c r="AB3134" t="inlineStr">
        <is>
          <t>118,00</t>
        </is>
      </c>
      <c r="AC3134" t="inlineStr">
        <is>
          <t>24,78</t>
        </is>
      </c>
      <c r="AD3134" t="inlineStr">
        <is>
          <t>6,14</t>
        </is>
      </c>
      <c r="AE3134" t="inlineStr">
        <is>
          <t>148,92</t>
        </is>
      </c>
      <c r="AF3134" t="n">
        <v>0</v>
      </c>
      <c r="AG3134" t="n">
        <v>7</v>
      </c>
      <c r="AH3134" t="inlineStr">
        <is>
          <t>#¿NOMBRE?</t>
        </is>
      </c>
      <c r="AI3134" t="inlineStr">
        <is>
          <t>6,5</t>
        </is>
      </c>
      <c r="AJ3134" t="inlineStr">
        <is>
          <t>Transfer</t>
        </is>
      </c>
      <c r="AK3134" t="inlineStr">
        <is>
          <t>4,5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</row>
    <row r="3138">
      <c r="A3138" t="n">
        <v>753</v>
      </c>
      <c r="B3138" t="inlineStr">
        <is>
          <t>SaBó SaBó</t>
        </is>
      </c>
      <c r="C3138" t="inlineStr">
        <is>
          <t>Roser Castells</t>
        </is>
      </c>
      <c r="D3138" t="inlineStr">
        <is>
          <t>SaBó SaBó, CB</t>
        </is>
      </c>
      <c r="E3138" t="inlineStr">
        <is>
          <t>E67607952</t>
        </is>
      </c>
      <c r="F3138" t="inlineStr">
        <is>
          <t>c. Castillejos, 275, local</t>
        </is>
      </c>
      <c r="G3138" t="n">
        <v>8025</v>
      </c>
      <c r="H3138" t="inlineStr">
        <is>
          <t>Barcelona</t>
        </is>
      </c>
      <c r="I3138" t="n">
        <v>0</v>
      </c>
      <c r="J3138" t="inlineStr">
        <is>
          <t>c. Nàpols, 343, 6-C, 08025 Barcelona</t>
        </is>
      </c>
      <c r="K3138" t="inlineStr">
        <is>
          <t>ecologiaagranel@gmail.com</t>
        </is>
      </c>
      <c r="L3138">
        <f>+34693007074</f>
        <v/>
      </c>
      <c r="M3138" t="n">
        <v>1</v>
      </c>
      <c r="N3138" t="n">
        <v>16</v>
      </c>
      <c r="O3138" t="n">
        <v>4</v>
      </c>
      <c r="P3138" t="n">
        <v>0</v>
      </c>
      <c r="Q3138" t="n">
        <v>0</v>
      </c>
      <c r="R3138" t="inlineStr">
        <is>
          <t>LA1= tarjeta sellada</t>
        </is>
      </c>
      <c r="S3138" t="n">
        <v>0</v>
      </c>
      <c r="T3138" t="b">
        <v>0</v>
      </c>
      <c r="U3138" t="inlineStr">
        <is>
          <t>21/04/2023</t>
        </is>
      </c>
      <c r="V3138" t="n">
        <v>0</v>
      </c>
      <c r="W3138" t="inlineStr">
        <is>
          <t>https://docs.google.com/open?id=1jp8vn23lb8QgdNGXLlcTzG6S6MsyZU7awScgaRY1OcQ</t>
        </is>
      </c>
      <c r="X3138" t="inlineStr">
        <is>
          <t>26,00</t>
        </is>
      </c>
      <c r="Y3138" t="n">
        <v>104</v>
      </c>
      <c r="Z3138" t="n">
        <v>0</v>
      </c>
      <c r="AA3138" t="n">
        <v>0</v>
      </c>
      <c r="AB3138" t="inlineStr">
        <is>
          <t>130,00</t>
        </is>
      </c>
      <c r="AC3138" t="inlineStr">
        <is>
          <t>27,30</t>
        </is>
      </c>
      <c r="AD3138" t="inlineStr">
        <is>
          <t>6,76</t>
        </is>
      </c>
      <c r="AE3138" t="inlineStr">
        <is>
          <t>164,06</t>
        </is>
      </c>
      <c r="AF3138" t="n">
        <v>4</v>
      </c>
      <c r="AG3138" t="n">
        <v>16</v>
      </c>
      <c r="AH3138" t="inlineStr">
        <is>
          <t>#¿NOMBRE?</t>
        </is>
      </c>
      <c r="AI3138" t="inlineStr">
        <is>
          <t>6,5</t>
        </is>
      </c>
      <c r="AJ3138" t="inlineStr">
        <is>
          <t>Transfer</t>
        </is>
      </c>
      <c r="AK3138" t="inlineStr">
        <is>
          <t>4,5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</row>
    <row r="3142">
      <c r="A3142" t="n">
        <v>754</v>
      </c>
      <c r="B3142" t="inlineStr">
        <is>
          <t>Toni&amp;Meri follow your dreams</t>
        </is>
      </c>
      <c r="C3142" t="inlineStr">
        <is>
          <t>Meritxell Sole</t>
        </is>
      </c>
      <c r="D3142" t="inlineStr">
        <is>
          <t>Toni&amp;Meri follow your dreams</t>
        </is>
      </c>
      <c r="E3142" t="inlineStr">
        <is>
          <t>L_714921 V</t>
        </is>
      </c>
      <c r="F3142" t="inlineStr">
        <is>
          <t>Carrer de l aigueta num 6</t>
        </is>
      </c>
      <c r="G3142" t="inlineStr">
        <is>
          <t>AD500</t>
        </is>
      </c>
      <c r="H3142" t="inlineStr">
        <is>
          <t>Andorra la vella</t>
        </is>
      </c>
      <c r="I3142" t="n">
        <v>0</v>
      </c>
      <c r="J3142" t="inlineStr">
        <is>
          <t>Carrer el Llinàs Xalet desig</t>
        </is>
      </c>
      <c r="K3142" t="inlineStr">
        <is>
          <t>toniandmerifollowyourdreams@gmail.com</t>
        </is>
      </c>
      <c r="L3142">
        <f>+376354612</f>
        <v/>
      </c>
      <c r="M3142" t="n">
        <v>0</v>
      </c>
      <c r="N3142" t="n">
        <v>12</v>
      </c>
      <c r="O3142" t="n">
        <v>12</v>
      </c>
      <c r="P3142" t="n">
        <v>0</v>
      </c>
      <c r="Q3142" t="n">
        <v>0</v>
      </c>
      <c r="R3142" t="inlineStr">
        <is>
          <t>15 tarjetas</t>
        </is>
      </c>
      <c r="S3142" t="n">
        <v>0</v>
      </c>
      <c r="T3142" t="b">
        <v>0</v>
      </c>
      <c r="U3142" t="inlineStr">
        <is>
          <t>24/04/2023</t>
        </is>
      </c>
      <c r="V3142" t="inlineStr">
        <is>
          <t>bkbop5qtwuxplg1lbkb9lqcbnhleksjj</t>
        </is>
      </c>
      <c r="W3142" t="inlineStr">
        <is>
          <t>https://docs.google.com/open?id=1CaZ8lTs7SCEeJPGirkHR64ISM4zsuZk5hfUa6v8XLZ4</t>
        </is>
      </c>
      <c r="X3142" t="inlineStr">
        <is>
          <t>78,00</t>
        </is>
      </c>
      <c r="Y3142" t="n">
        <v>78</v>
      </c>
      <c r="Z3142" t="n">
        <v>0</v>
      </c>
      <c r="AA3142" t="n">
        <v>0</v>
      </c>
      <c r="AB3142" t="inlineStr">
        <is>
          <t>156,00</t>
        </is>
      </c>
      <c r="AC3142" t="inlineStr">
        <is>
          <t>32,76</t>
        </is>
      </c>
      <c r="AD3142" t="inlineStr">
        <is>
          <t>0,00</t>
        </is>
      </c>
      <c r="AE3142" t="inlineStr">
        <is>
          <t>188,76</t>
        </is>
      </c>
      <c r="AF3142" t="n">
        <v>12</v>
      </c>
      <c r="AG3142" t="n">
        <v>12</v>
      </c>
      <c r="AH3142" t="inlineStr">
        <is>
          <t>#¿NOMBRE?</t>
        </is>
      </c>
      <c r="AI3142" t="inlineStr">
        <is>
          <t>6,5</t>
        </is>
      </c>
      <c r="AJ3142" t="inlineStr">
        <is>
          <t>Transfer</t>
        </is>
      </c>
      <c r="AK3142" t="inlineStr">
        <is>
          <t>4,5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</row>
    <row r="3146">
      <c r="A3146" t="n">
        <v>755</v>
      </c>
      <c r="B3146" t="inlineStr">
        <is>
          <t>ECOBIOFOC</t>
        </is>
      </c>
      <c r="C3146" t="inlineStr">
        <is>
          <t>ISABEL GARCIA GONZALEZ</t>
        </is>
      </c>
      <c r="D3146" t="inlineStr">
        <is>
          <t>ISABEL GARCIA GONZALEZ</t>
        </is>
      </c>
      <c r="E3146" t="inlineStr">
        <is>
          <t>77739878Q</t>
        </is>
      </c>
      <c r="F3146" t="inlineStr">
        <is>
          <t>C/COS, 21, 3r LOCAL (ECOBIOFOC)</t>
        </is>
      </c>
      <c r="G3146" t="n">
        <v>8650</v>
      </c>
      <c r="H3146" t="inlineStr">
        <is>
          <t>SALLENT</t>
        </is>
      </c>
      <c r="I3146" t="n">
        <v>1</v>
      </c>
      <c r="J3146" t="n">
        <v>0</v>
      </c>
      <c r="K3146" t="inlineStr">
        <is>
          <t>administracion@ecobiofoc.com</t>
        </is>
      </c>
      <c r="L3146">
        <f>+34628613737</f>
        <v/>
      </c>
      <c r="M3146" t="n">
        <v>1</v>
      </c>
      <c r="N3146" t="n">
        <v>5</v>
      </c>
      <c r="O3146" t="n">
        <v>0</v>
      </c>
      <c r="P3146" t="n">
        <v>15</v>
      </c>
      <c r="Q3146" t="n">
        <v>0</v>
      </c>
      <c r="R3146" t="inlineStr">
        <is>
          <t>LA1= tarjeta sellada</t>
        </is>
      </c>
      <c r="S3146" t="n">
        <v>0</v>
      </c>
      <c r="T3146" t="b">
        <v>0</v>
      </c>
      <c r="U3146" t="inlineStr">
        <is>
          <t>26/4/2023</t>
        </is>
      </c>
      <c r="V3146" t="inlineStr">
        <is>
          <t>hsjvtzx320p96qwc12e2cnzd7zhsjvtz</t>
        </is>
      </c>
      <c r="W3146" t="inlineStr">
        <is>
          <t>https://docs.google.com/open?id=1tSL_WaZ25wPoGT5AZUR1BsUNEU7yFycJnvNsYoo6lQs</t>
        </is>
      </c>
      <c r="X3146" t="inlineStr">
        <is>
          <t>0,00</t>
        </is>
      </c>
      <c r="Y3146" t="inlineStr">
        <is>
          <t>32,5</t>
        </is>
      </c>
      <c r="Z3146" t="inlineStr">
        <is>
          <t>97,5</t>
        </is>
      </c>
      <c r="AA3146" t="n">
        <v>0</v>
      </c>
      <c r="AB3146" t="inlineStr">
        <is>
          <t>130,00</t>
        </is>
      </c>
      <c r="AC3146" t="inlineStr">
        <is>
          <t>27,30</t>
        </is>
      </c>
      <c r="AD3146" t="inlineStr">
        <is>
          <t>6,76</t>
        </is>
      </c>
      <c r="AE3146" t="inlineStr">
        <is>
          <t>164,06</t>
        </is>
      </c>
      <c r="AF3146" t="n">
        <v>0</v>
      </c>
      <c r="AG3146" t="n">
        <v>5</v>
      </c>
      <c r="AH3146" t="inlineStr">
        <is>
          <t>#¿NOMBRE?</t>
        </is>
      </c>
      <c r="AI3146" t="inlineStr">
        <is>
          <t>6,5</t>
        </is>
      </c>
      <c r="AJ3146" t="inlineStr">
        <is>
          <t>Transfer</t>
        </is>
      </c>
      <c r="AK3146" t="inlineStr">
        <is>
          <t>4,5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</row>
    <row r="3150">
      <c r="A3150" t="n">
        <v>756</v>
      </c>
      <c r="B3150" t="inlineStr">
        <is>
          <t>TERRANOSTRA (Laboratori d'Abastiment cooperatiu)</t>
        </is>
      </c>
      <c r="C3150" t="inlineStr">
        <is>
          <t>Caro</t>
        </is>
      </c>
      <c r="D3150" t="inlineStr">
        <is>
          <t>Laboratori d'Abastiment cooperatiu</t>
        </is>
      </c>
      <c r="E3150" t="inlineStr">
        <is>
          <t>F01736784</t>
        </is>
      </c>
      <c r="F3150" t="inlineStr">
        <is>
          <t>c/  Alfons el magnànim 24 baixos</t>
        </is>
      </c>
      <c r="G3150" t="n">
        <v>7004</v>
      </c>
      <c r="H3150" t="inlineStr">
        <is>
          <t>Palma de Mallorca</t>
        </is>
      </c>
      <c r="I3150" t="n">
        <v>1</v>
      </c>
      <c r="J3150" t="n">
        <v>0</v>
      </c>
      <c r="K3150" t="inlineStr">
        <is>
          <t>moksha.repiso@terranostra.coop</t>
        </is>
      </c>
      <c r="L3150">
        <f>+34666658633</f>
        <v/>
      </c>
      <c r="M3150" t="n">
        <v>0</v>
      </c>
      <c r="N3150" t="n">
        <v>16</v>
      </c>
      <c r="O3150" t="n">
        <v>16</v>
      </c>
      <c r="P3150" t="n">
        <v>16</v>
      </c>
      <c r="Q3150" t="n">
        <v>0</v>
      </c>
      <c r="R3150" t="inlineStr">
        <is>
          <t>HORARIO VERANO: juliol, agost  i primera setmana de setembre (DILLUNS TANCAT, Dimarts a dissabte (matins) Dimarts a divendres (horabaixa))</t>
        </is>
      </c>
      <c r="S3150" t="n">
        <v>0</v>
      </c>
      <c r="T3150" t="b">
        <v>0</v>
      </c>
      <c r="U3150" t="inlineStr">
        <is>
          <t>26/4/2023</t>
        </is>
      </c>
      <c r="V3150" t="inlineStr">
        <is>
          <t>rzg2gp2oe6r31n8qrzgufn0lm0tlka8k</t>
        </is>
      </c>
      <c r="W3150" t="inlineStr">
        <is>
          <t>https://docs.google.com/open?id=177slM1Ky6qaGmU4JItay7Lgorjezu3bB7w3SpX3Q0Ig</t>
        </is>
      </c>
      <c r="X3150" t="inlineStr">
        <is>
          <t>104,00</t>
        </is>
      </c>
      <c r="Y3150" t="n">
        <v>104</v>
      </c>
      <c r="Z3150" t="n">
        <v>104</v>
      </c>
      <c r="AA3150" t="n">
        <v>0</v>
      </c>
      <c r="AB3150" t="inlineStr">
        <is>
          <t>312,00</t>
        </is>
      </c>
      <c r="AC3150" t="inlineStr">
        <is>
          <t>65,52</t>
        </is>
      </c>
      <c r="AD3150" t="inlineStr">
        <is>
          <t>0,00</t>
        </is>
      </c>
      <c r="AE3150" t="inlineStr">
        <is>
          <t>377,52</t>
        </is>
      </c>
      <c r="AF3150" t="n">
        <v>16</v>
      </c>
      <c r="AG3150" t="n">
        <v>16</v>
      </c>
      <c r="AH3150" t="inlineStr">
        <is>
          <t>#¿NOMBRE?</t>
        </is>
      </c>
      <c r="AI3150" t="inlineStr">
        <is>
          <t>6,5</t>
        </is>
      </c>
      <c r="AJ3150" t="inlineStr">
        <is>
          <t>Giro 30 días // IBAN: ES94 2056 0022 1120 6731 0728</t>
        </is>
      </c>
      <c r="AK3150" t="inlineStr">
        <is>
          <t>4,5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</row>
    <row r="3154">
      <c r="A3154" t="n">
        <v>757</v>
      </c>
      <c r="B3154" t="inlineStr">
        <is>
          <t>Marcris</t>
        </is>
      </c>
      <c r="C3154" t="inlineStr">
        <is>
          <t>Marino</t>
        </is>
      </c>
      <c r="D3154" t="inlineStr">
        <is>
          <t>Sánchez García Cristina 00280286L S.L.N.E</t>
        </is>
      </c>
      <c r="E3154" t="inlineStr">
        <is>
          <t>B35770528</t>
        </is>
      </c>
      <c r="F3154" t="inlineStr">
        <is>
          <t>Calle Aigües, 11</t>
        </is>
      </c>
      <c r="G3154" t="n">
        <v>8391</v>
      </c>
      <c r="H3154" t="inlineStr">
        <is>
          <t>Tiana</t>
        </is>
      </c>
      <c r="I3154" t="n">
        <v>1</v>
      </c>
      <c r="J3154" t="n">
        <v>0</v>
      </c>
      <c r="K3154" t="inlineStr">
        <is>
          <t>info@marcris.net</t>
        </is>
      </c>
      <c r="L3154">
        <f>+34678868735</f>
        <v/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inlineStr">
        <is>
          <t>PackD96</t>
        </is>
      </c>
      <c r="S3154" t="inlineStr">
        <is>
          <t>PackD2 Muestra</t>
        </is>
      </c>
      <c r="T3154" t="b">
        <v>0</v>
      </c>
      <c r="U3154" t="inlineStr">
        <is>
          <t>26/4/2023</t>
        </is>
      </c>
      <c r="V3154" t="n">
        <v>0</v>
      </c>
      <c r="W3154" t="inlineStr">
        <is>
          <t>https://docs.google.com/open?id=1BS3Ewr5JRxZv6sGtDXDINxFcPcX3af9kPViqnqehy64</t>
        </is>
      </c>
      <c r="X3154" t="inlineStr">
        <is>
          <t>0,00</t>
        </is>
      </c>
      <c r="Y3154" t="n">
        <v>0</v>
      </c>
      <c r="Z3154" t="n">
        <v>0</v>
      </c>
      <c r="AA3154" t="n">
        <v>0</v>
      </c>
      <c r="AB3154" t="inlineStr">
        <is>
          <t>0,00</t>
        </is>
      </c>
      <c r="AC3154" t="inlineStr">
        <is>
          <t>0,00</t>
        </is>
      </c>
      <c r="AD3154" t="inlineStr">
        <is>
          <t>0,00</t>
        </is>
      </c>
      <c r="AE3154" t="inlineStr">
        <is>
          <t>0,00</t>
        </is>
      </c>
      <c r="AF3154" t="n">
        <v>0</v>
      </c>
      <c r="AG3154" t="n">
        <v>0</v>
      </c>
      <c r="AH3154" t="inlineStr">
        <is>
          <t>#¿NOMBRE?</t>
        </is>
      </c>
      <c r="AI3154" t="inlineStr">
        <is>
          <t>6,5</t>
        </is>
      </c>
      <c r="AJ3154" t="inlineStr">
        <is>
          <t>SEPA 60 dias // IBAN: ES03 2100 0877 8502 0021 6962</t>
        </is>
      </c>
      <c r="AK3154" t="inlineStr">
        <is>
          <t>4,5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</row>
    <row r="3158">
      <c r="A3158" t="n">
        <v>758</v>
      </c>
      <c r="B3158" t="inlineStr">
        <is>
          <t>MARISATSA</t>
        </is>
      </c>
      <c r="C3158" t="inlineStr">
        <is>
          <t>Ana</t>
        </is>
      </c>
      <c r="D3158" t="inlineStr">
        <is>
          <t>Marisatsa asociación</t>
        </is>
      </c>
      <c r="E3158" t="inlineStr">
        <is>
          <t>G95029864</t>
        </is>
      </c>
      <c r="F3158" t="inlineStr">
        <is>
          <t>Alluitz kalea 7 bajo</t>
        </is>
      </c>
      <c r="G3158" t="n">
        <v>48200</v>
      </c>
      <c r="H3158" t="inlineStr">
        <is>
          <t>Durango</t>
        </is>
      </c>
      <c r="I3158" t="n">
        <v>1</v>
      </c>
      <c r="J3158" t="n">
        <v>0</v>
      </c>
      <c r="K3158" t="inlineStr">
        <is>
          <t>marisatsa@gmail.com</t>
        </is>
      </c>
      <c r="L3158">
        <f>+34946203215</f>
        <v/>
      </c>
      <c r="M3158" t="n">
        <v>0</v>
      </c>
      <c r="N3158" t="n">
        <v>6</v>
      </c>
      <c r="O3158" t="n">
        <v>10</v>
      </c>
      <c r="P3158" t="n">
        <v>6</v>
      </c>
      <c r="Q3158" t="n">
        <v>10</v>
      </c>
      <c r="R3158" t="n">
        <v>0</v>
      </c>
      <c r="S3158" t="n">
        <v>0</v>
      </c>
      <c r="T3158" t="b">
        <v>0</v>
      </c>
      <c r="U3158" t="inlineStr">
        <is>
          <t>26/4/2023</t>
        </is>
      </c>
      <c r="V3158" t="inlineStr">
        <is>
          <t>4gkuouwn4tw8g8s4gkuo6m9x5cdu78rg</t>
        </is>
      </c>
      <c r="W3158" t="inlineStr">
        <is>
          <t>https://docs.google.com/open?id=1UAlSdcYV-k-nYLVG5mR1QsQX0pEDneh2W-PwHzvCeEc</t>
        </is>
      </c>
      <c r="X3158" t="inlineStr">
        <is>
          <t>65,00</t>
        </is>
      </c>
      <c r="Y3158" t="n">
        <v>39</v>
      </c>
      <c r="Z3158" t="n">
        <v>39</v>
      </c>
      <c r="AA3158" t="n">
        <v>45</v>
      </c>
      <c r="AB3158" t="inlineStr">
        <is>
          <t>188,00</t>
        </is>
      </c>
      <c r="AC3158" t="inlineStr">
        <is>
          <t>39,48</t>
        </is>
      </c>
      <c r="AD3158" t="inlineStr">
        <is>
          <t>0,00</t>
        </is>
      </c>
      <c r="AE3158" t="inlineStr">
        <is>
          <t>227,48</t>
        </is>
      </c>
      <c r="AF3158" t="n">
        <v>10</v>
      </c>
      <c r="AG3158" t="n">
        <v>6</v>
      </c>
      <c r="AH3158" t="inlineStr">
        <is>
          <t>#¿NOMBRE?</t>
        </is>
      </c>
      <c r="AI3158" t="inlineStr">
        <is>
          <t>6,5</t>
        </is>
      </c>
      <c r="AJ3158" t="inlineStr">
        <is>
          <t>Transfer</t>
        </is>
      </c>
      <c r="AK3158" t="inlineStr">
        <is>
          <t>4,5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</row>
    <row r="3162">
      <c r="A3162" t="n">
        <v>759</v>
      </c>
      <c r="B3162" t="inlineStr">
        <is>
          <t>Jovisur</t>
        </is>
      </c>
      <c r="C3162" t="inlineStr">
        <is>
          <t>José Antonio Guerrero Daza</t>
        </is>
      </c>
      <c r="D3162" t="inlineStr">
        <is>
          <t>Distribución Jovisur 2023 SL</t>
        </is>
      </c>
      <c r="E3162" t="inlineStr">
        <is>
          <t>B-72997265</t>
        </is>
      </c>
      <c r="F3162" t="inlineStr">
        <is>
          <t>Calle Madroño, 3</t>
        </is>
      </c>
      <c r="G3162" t="n">
        <v>11540</v>
      </c>
      <c r="H3162" t="inlineStr">
        <is>
          <t>Sanlúcar de Barrameda</t>
        </is>
      </c>
      <c r="I3162" t="n">
        <v>1</v>
      </c>
      <c r="J3162" t="n">
        <v>0</v>
      </c>
      <c r="K3162" t="inlineStr">
        <is>
          <t>info@jovisur.com</t>
        </is>
      </c>
      <c r="L3162">
        <f>+34627813417</f>
        <v/>
      </c>
      <c r="M3162" t="n">
        <v>0</v>
      </c>
      <c r="N3162" t="n">
        <v>100</v>
      </c>
      <c r="O3162" t="n">
        <v>50</v>
      </c>
      <c r="P3162" t="n">
        <v>50</v>
      </c>
      <c r="Q3162" t="n">
        <v>40</v>
      </c>
      <c r="R3162" t="n">
        <v>0</v>
      </c>
      <c r="S3162" t="n">
        <v>0</v>
      </c>
      <c r="T3162" t="b">
        <v>0</v>
      </c>
      <c r="U3162" t="inlineStr">
        <is>
          <t>26/4/2023</t>
        </is>
      </c>
      <c r="V3162" t="inlineStr">
        <is>
          <t>c3kdqu8si0kj8cyo5g1n1gc3kdqui9cw</t>
        </is>
      </c>
      <c r="W3162" t="inlineStr">
        <is>
          <t>https://docs.google.com/open?id=1sGhorwCR4KfBfiRt8Pvxsnq8sGMWymkDe23QY3vm_5g</t>
        </is>
      </c>
      <c r="X3162" t="inlineStr">
        <is>
          <t>285,00</t>
        </is>
      </c>
      <c r="Y3162" t="n">
        <v>570</v>
      </c>
      <c r="Z3162" t="n">
        <v>285</v>
      </c>
      <c r="AA3162" t="n">
        <v>160</v>
      </c>
      <c r="AB3162" t="inlineStr">
        <is>
          <t>1.300,00</t>
        </is>
      </c>
      <c r="AC3162" t="inlineStr">
        <is>
          <t>273,00</t>
        </is>
      </c>
      <c r="AD3162" t="inlineStr">
        <is>
          <t>0,00</t>
        </is>
      </c>
      <c r="AE3162" t="inlineStr">
        <is>
          <t>1573,00</t>
        </is>
      </c>
      <c r="AF3162" t="n">
        <v>50</v>
      </c>
      <c r="AG3162" t="n">
        <v>100</v>
      </c>
      <c r="AH3162" t="inlineStr">
        <is>
          <t>#¿NOMBRE?</t>
        </is>
      </c>
      <c r="AI3162" t="inlineStr">
        <is>
          <t>5,7</t>
        </is>
      </c>
      <c r="AJ3162" t="inlineStr">
        <is>
          <t>Transfer</t>
        </is>
      </c>
      <c r="AK3162" t="n">
        <v>4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</row>
    <row r="3166">
      <c r="A3166" t="n">
        <v>760</v>
      </c>
      <c r="B3166" t="inlineStr">
        <is>
          <t>ANA MARTINEZ FERNANDEZ</t>
        </is>
      </c>
      <c r="C3166" t="inlineStr">
        <is>
          <t>ANA MARTINEZ FERNANDEZ</t>
        </is>
      </c>
      <c r="D3166" t="inlineStr">
        <is>
          <t>ANA MARTINEZ FERNANDEZ</t>
        </is>
      </c>
      <c r="E3166" t="inlineStr">
        <is>
          <t>39339826M</t>
        </is>
      </c>
      <c r="F3166" t="inlineStr">
        <is>
          <t>PASSEIG RAMON VALL 68</t>
        </is>
      </c>
      <c r="G3166" t="n">
        <v>8670</v>
      </c>
      <c r="H3166" t="inlineStr">
        <is>
          <t>NAVÁS (BCN)</t>
        </is>
      </c>
      <c r="I3166" t="n">
        <v>1</v>
      </c>
      <c r="J3166" t="n">
        <v>0</v>
      </c>
      <c r="K3166" t="inlineStr">
        <is>
          <t>info@navassenca.com</t>
        </is>
      </c>
      <c r="L3166">
        <f>+34938204210</f>
        <v/>
      </c>
      <c r="M3166" t="n">
        <v>0</v>
      </c>
      <c r="N3166" t="n">
        <v>10</v>
      </c>
      <c r="O3166" t="n">
        <v>0</v>
      </c>
      <c r="P3166" t="n">
        <v>10</v>
      </c>
      <c r="Q3166" t="n">
        <v>0</v>
      </c>
      <c r="R3166" t="n">
        <v>0</v>
      </c>
      <c r="S3166" t="n">
        <v>0</v>
      </c>
      <c r="T3166" t="b">
        <v>0</v>
      </c>
      <c r="U3166" t="inlineStr">
        <is>
          <t>26/4/2023</t>
        </is>
      </c>
      <c r="V3166" t="inlineStr">
        <is>
          <t>qi2tovzdf5m5851l8qqi2ts6etu42qkz</t>
        </is>
      </c>
      <c r="W3166" t="inlineStr">
        <is>
          <t>https://docs.google.com/open?id=1fF8W3aUAMrhTjjHFrBvS3xbFBX_SCNWM5083zCRuIjs</t>
        </is>
      </c>
      <c r="X3166" t="inlineStr">
        <is>
          <t>0,00</t>
        </is>
      </c>
      <c r="Y3166" t="n">
        <v>65</v>
      </c>
      <c r="Z3166" t="n">
        <v>65</v>
      </c>
      <c r="AA3166" t="n">
        <v>0</v>
      </c>
      <c r="AB3166" t="inlineStr">
        <is>
          <t>130,00</t>
        </is>
      </c>
      <c r="AC3166" t="inlineStr">
        <is>
          <t>27,30</t>
        </is>
      </c>
      <c r="AD3166" t="inlineStr">
        <is>
          <t>0,00</t>
        </is>
      </c>
      <c r="AE3166" t="inlineStr">
        <is>
          <t>157,30</t>
        </is>
      </c>
      <c r="AF3166" t="n">
        <v>0</v>
      </c>
      <c r="AG3166" t="n">
        <v>10</v>
      </c>
      <c r="AH3166" t="inlineStr">
        <is>
          <t>#¿NOMBRE?</t>
        </is>
      </c>
      <c r="AI3166" t="inlineStr">
        <is>
          <t>6,5</t>
        </is>
      </c>
      <c r="AJ3166" t="inlineStr">
        <is>
          <t>Transfer</t>
        </is>
      </c>
      <c r="AK3166" t="inlineStr">
        <is>
          <t>4,5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</row>
    <row r="3170">
      <c r="A3170" t="n">
        <v>761</v>
      </c>
      <c r="B3170" t="inlineStr">
        <is>
          <t>Herbolario Navarro</t>
        </is>
      </c>
      <c r="C3170" t="inlineStr">
        <is>
          <t>Encargada de compras: Sonia</t>
        </is>
      </c>
      <c r="D3170" t="inlineStr">
        <is>
          <t>PEPE NAVARRO, SL</t>
        </is>
      </c>
      <c r="E3170" t="inlineStr">
        <is>
          <t>B-46432852</t>
        </is>
      </c>
      <c r="F3170" t="inlineStr">
        <is>
          <t>C/Partida de la Dama, 25</t>
        </is>
      </c>
      <c r="G3170" t="n">
        <v>46470</v>
      </c>
      <c r="H3170" t="inlineStr">
        <is>
          <t>Massanassa</t>
        </is>
      </c>
      <c r="I3170" t="n">
        <v>0</v>
      </c>
      <c r="J3170" t="inlineStr">
        <is>
          <t>ARZOBISPO MAYORAL, 20    46002 VALENCIA.</t>
        </is>
      </c>
      <c r="K3170" t="inlineStr">
        <is>
          <t>facturacion.logistica@herbolarionavarro.es</t>
        </is>
      </c>
      <c r="L3170" t="n">
        <v>34664644917</v>
      </c>
      <c r="M3170" t="n">
        <v>0</v>
      </c>
      <c r="N3170" t="n">
        <v>120</v>
      </c>
      <c r="O3170" t="n">
        <v>36</v>
      </c>
      <c r="P3170" t="n">
        <v>0</v>
      </c>
      <c r="Q3170" t="n">
        <v>0</v>
      </c>
      <c r="R3170" t="n">
        <v>0</v>
      </c>
      <c r="S3170" t="inlineStr">
        <is>
          <t>SectorEco</t>
        </is>
      </c>
      <c r="T3170" t="n">
        <v>1</v>
      </c>
      <c r="U3170" t="inlineStr">
        <is>
          <t>26/4/2023</t>
        </is>
      </c>
      <c r="V3170" t="n">
        <v>44714</v>
      </c>
      <c r="W3170" t="inlineStr">
        <is>
          <t>https://docs.google.com/open?id=1d7DRp61K5-30eJuZCK_bfMs9j2uJBEI8uaL80yF0YOM</t>
        </is>
      </c>
      <c r="X3170" t="inlineStr">
        <is>
          <t>195,48</t>
        </is>
      </c>
      <c r="Y3170" t="inlineStr">
        <is>
          <t>651,6</t>
        </is>
      </c>
      <c r="Z3170" t="n">
        <v>0</v>
      </c>
      <c r="AA3170" t="n">
        <v>0</v>
      </c>
      <c r="AB3170" t="inlineStr">
        <is>
          <t>847,08</t>
        </is>
      </c>
      <c r="AC3170" t="inlineStr">
        <is>
          <t>177,89</t>
        </is>
      </c>
      <c r="AD3170" t="inlineStr">
        <is>
          <t>0,00</t>
        </is>
      </c>
      <c r="AE3170" t="inlineStr">
        <is>
          <t>1024,97</t>
        </is>
      </c>
      <c r="AF3170" t="n">
        <v>36</v>
      </c>
      <c r="AG3170" t="n">
        <v>120</v>
      </c>
      <c r="AH3170" t="inlineStr">
        <is>
          <t>#¿NOMBRE?</t>
        </is>
      </c>
      <c r="AI3170" t="inlineStr">
        <is>
          <t>5,43</t>
        </is>
      </c>
      <c r="AJ3170" t="inlineStr">
        <is>
          <t>Transfer 60 días // IBAN: ES58 0081 1518 9300 0157 6563</t>
        </is>
      </c>
      <c r="AK3170" t="inlineStr">
        <is>
          <t>4,5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</row>
    <row r="3174">
      <c r="A3174" t="n">
        <v>762</v>
      </c>
      <c r="B3174" t="inlineStr">
        <is>
          <t>DROGUERIA VELLVE</t>
        </is>
      </c>
      <c r="C3174" t="inlineStr">
        <is>
          <t>MONTSE VELLVÉ PINART</t>
        </is>
      </c>
      <c r="D3174" t="inlineStr">
        <is>
          <t>MONTSE VELLVE PINART</t>
        </is>
      </c>
      <c r="E3174" t="inlineStr">
        <is>
          <t>77611027B</t>
        </is>
      </c>
      <c r="F3174" t="inlineStr">
        <is>
          <t>DR.SAMSÓ, 21</t>
        </is>
      </c>
      <c r="G3174" t="n">
        <v>8310</v>
      </c>
      <c r="H3174" t="inlineStr">
        <is>
          <t>ARGENTONA</t>
        </is>
      </c>
      <c r="I3174" t="n">
        <v>1</v>
      </c>
      <c r="J3174" t="n">
        <v>0</v>
      </c>
      <c r="K3174" t="inlineStr">
        <is>
          <t>MVELLVEP@HOTMAIL.COM</t>
        </is>
      </c>
      <c r="L3174">
        <f>+34656847276</f>
        <v/>
      </c>
      <c r="M3174" t="n">
        <v>1</v>
      </c>
      <c r="N3174" t="n">
        <v>10</v>
      </c>
      <c r="O3174" t="n">
        <v>5</v>
      </c>
      <c r="P3174" t="n">
        <v>10</v>
      </c>
      <c r="Q3174" t="n">
        <v>0</v>
      </c>
      <c r="R3174" t="n">
        <v>0</v>
      </c>
      <c r="S3174" t="n">
        <v>0</v>
      </c>
      <c r="T3174" t="b">
        <v>0</v>
      </c>
      <c r="U3174" t="inlineStr">
        <is>
          <t>27/4/2023</t>
        </is>
      </c>
      <c r="V3174" t="inlineStr">
        <is>
          <t>vv5hqicwm5jb1yluvv5hqo2nlrwtsoqc</t>
        </is>
      </c>
      <c r="W3174" t="inlineStr">
        <is>
          <t>https://docs.google.com/open?id=13xFkjKk27T-QEue_p36irkGS_anc6FEBx4sn9kb9aIM</t>
        </is>
      </c>
      <c r="X3174" t="inlineStr">
        <is>
          <t>32,50</t>
        </is>
      </c>
      <c r="Y3174" t="n">
        <v>65</v>
      </c>
      <c r="Z3174" t="n">
        <v>65</v>
      </c>
      <c r="AA3174" t="n">
        <v>0</v>
      </c>
      <c r="AB3174" t="inlineStr">
        <is>
          <t>162,50</t>
        </is>
      </c>
      <c r="AC3174" t="inlineStr">
        <is>
          <t>34,13</t>
        </is>
      </c>
      <c r="AD3174" t="inlineStr">
        <is>
          <t>8,45</t>
        </is>
      </c>
      <c r="AE3174" t="inlineStr">
        <is>
          <t>205,08</t>
        </is>
      </c>
      <c r="AF3174" t="n">
        <v>5</v>
      </c>
      <c r="AG3174" t="n">
        <v>10</v>
      </c>
      <c r="AH3174" t="inlineStr">
        <is>
          <t>#¿NOMBRE?</t>
        </is>
      </c>
      <c r="AI3174" t="inlineStr">
        <is>
          <t>6,5</t>
        </is>
      </c>
      <c r="AJ3174" t="inlineStr">
        <is>
          <t>Transfer</t>
        </is>
      </c>
      <c r="AK3174" t="inlineStr">
        <is>
          <t>4,5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</row>
    <row r="3178">
      <c r="A3178" t="n">
        <v>763</v>
      </c>
      <c r="B3178" t="inlineStr">
        <is>
          <t>Shopclient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inlineStr">
        <is>
          <t>30/12/1899</t>
        </is>
      </c>
      <c r="V3178" t="n">
        <v>0</v>
      </c>
      <c r="W3178" t="n">
        <v>1</v>
      </c>
      <c r="X3178" t="inlineStr">
        <is>
          <t>0,00</t>
        </is>
      </c>
      <c r="Y3178" t="n">
        <v>0</v>
      </c>
      <c r="Z3178" t="n">
        <v>0</v>
      </c>
      <c r="AA3178" t="n">
        <v>0</v>
      </c>
      <c r="AB3178" t="inlineStr">
        <is>
          <t>0,00</t>
        </is>
      </c>
      <c r="AC3178" t="inlineStr">
        <is>
          <t>0,00</t>
        </is>
      </c>
      <c r="AD3178" t="inlineStr">
        <is>
          <t>0,00</t>
        </is>
      </c>
      <c r="AE3178" t="inlineStr">
        <is>
          <t>0,00</t>
        </is>
      </c>
      <c r="AF3178" t="n">
        <v>0</v>
      </c>
      <c r="AG3178" t="n">
        <v>0</v>
      </c>
      <c r="AH3178" t="inlineStr">
        <is>
          <t>#¿NOMBRE?</t>
        </is>
      </c>
      <c r="AI3178" t="inlineStr">
        <is>
          <t>6,5</t>
        </is>
      </c>
      <c r="AJ3178" t="n">
        <v>0</v>
      </c>
      <c r="AK3178" t="inlineStr">
        <is>
          <t>4,5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</row>
    <row r="3182">
      <c r="A3182" t="n">
        <v>764</v>
      </c>
      <c r="B3182" t="inlineStr">
        <is>
          <t>Llar Textil</t>
        </is>
      </c>
      <c r="C3182" t="inlineStr">
        <is>
          <t>Miguel</t>
        </is>
      </c>
      <c r="D3182" t="inlineStr">
        <is>
          <t>Export Trading Textile s.l.</t>
        </is>
      </c>
      <c r="E3182" t="inlineStr">
        <is>
          <t>B98411846</t>
        </is>
      </c>
      <c r="F3182" t="inlineStr">
        <is>
          <t>Avenida de Valencia, 15</t>
        </is>
      </c>
      <c r="G3182" t="n">
        <v>46891</v>
      </c>
      <c r="H3182" t="inlineStr">
        <is>
          <t>El Palomar</t>
        </is>
      </c>
      <c r="I3182" t="n">
        <v>1</v>
      </c>
      <c r="J3182" t="n">
        <v>0</v>
      </c>
      <c r="K3182" t="inlineStr">
        <is>
          <t>gestion@exporttrading.es</t>
        </is>
      </c>
      <c r="L3182">
        <f>+34620183519</f>
        <v/>
      </c>
      <c r="M3182" t="n">
        <v>0</v>
      </c>
      <c r="N3182" t="n">
        <v>152</v>
      </c>
      <c r="O3182" t="n">
        <v>0</v>
      </c>
      <c r="P3182" t="n">
        <v>152</v>
      </c>
      <c r="Q3182" t="n">
        <v>0</v>
      </c>
      <c r="R3182" t="n">
        <v>0</v>
      </c>
      <c r="S3182" t="n">
        <v>0</v>
      </c>
      <c r="T3182" t="b">
        <v>0</v>
      </c>
      <c r="U3182" t="inlineStr">
        <is>
          <t>28/4/2023</t>
        </is>
      </c>
      <c r="V3182" t="inlineStr">
        <is>
          <t>z5sbwjg76hr9h25rz5sbwcagrauvrucj</t>
        </is>
      </c>
      <c r="W3182" t="inlineStr">
        <is>
          <t>https://docs.google.com/open?id=1jTSQ9pDzUSOe59lMOwzuQvcVq11x1fmSM-Tbju6H8Dw</t>
        </is>
      </c>
      <c r="X3182" t="inlineStr">
        <is>
          <t>0,00</t>
        </is>
      </c>
      <c r="Y3182" t="inlineStr">
        <is>
          <t>869,44</t>
        </is>
      </c>
      <c r="Z3182" t="inlineStr">
        <is>
          <t>869,44</t>
        </is>
      </c>
      <c r="AA3182" t="n">
        <v>0</v>
      </c>
      <c r="AB3182" t="inlineStr">
        <is>
          <t>1.738,88</t>
        </is>
      </c>
      <c r="AC3182" t="inlineStr">
        <is>
          <t>365,16</t>
        </is>
      </c>
      <c r="AD3182" t="inlineStr">
        <is>
          <t>0,00</t>
        </is>
      </c>
      <c r="AE3182" t="inlineStr">
        <is>
          <t>2104,04</t>
        </is>
      </c>
      <c r="AF3182" t="n">
        <v>0</v>
      </c>
      <c r="AG3182" t="n">
        <v>152</v>
      </c>
      <c r="AH3182" t="inlineStr">
        <is>
          <t>#¿NOMBRE?</t>
        </is>
      </c>
      <c r="AI3182" t="inlineStr">
        <is>
          <t>5,72</t>
        </is>
      </c>
      <c r="AJ3182" t="inlineStr">
        <is>
          <t>Transfer</t>
        </is>
      </c>
      <c r="AK3182" t="inlineStr">
        <is>
          <t>4,5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</row>
    <row r="3186">
      <c r="A3186" t="n">
        <v>765</v>
      </c>
      <c r="B3186" t="inlineStr">
        <is>
          <t>Sabia Natura</t>
        </is>
      </c>
      <c r="C3186" t="inlineStr">
        <is>
          <t>Sonia</t>
        </is>
      </c>
      <c r="D3186" t="inlineStr">
        <is>
          <t>Sonia Sixto Requeijo</t>
        </is>
      </c>
      <c r="E3186" t="inlineStr">
        <is>
          <t>48901701K</t>
        </is>
      </c>
      <c r="F3186" t="inlineStr">
        <is>
          <t>C/ Justo Martínez, 13</t>
        </is>
      </c>
      <c r="G3186" t="n">
        <v>36680</v>
      </c>
      <c r="H3186" t="inlineStr">
        <is>
          <t>La Estrada</t>
        </is>
      </c>
      <c r="I3186" t="n">
        <v>1</v>
      </c>
      <c r="J3186" t="n">
        <v>0</v>
      </c>
      <c r="K3186" t="inlineStr">
        <is>
          <t>sabianaturaherbotienda@gmail.com</t>
        </is>
      </c>
      <c r="L3186">
        <f>+34986573774</f>
        <v/>
      </c>
      <c r="M3186" t="n">
        <v>1</v>
      </c>
      <c r="N3186" t="n">
        <v>8</v>
      </c>
      <c r="O3186" t="n">
        <v>0</v>
      </c>
      <c r="P3186" t="n">
        <v>8</v>
      </c>
      <c r="Q3186" t="n">
        <v>6</v>
      </c>
      <c r="R3186" t="n">
        <v>0</v>
      </c>
      <c r="S3186" t="n">
        <v>0</v>
      </c>
      <c r="T3186" t="b">
        <v>1</v>
      </c>
      <c r="U3186" t="inlineStr">
        <is>
          <t>28/4/2023</t>
        </is>
      </c>
      <c r="V3186" t="inlineStr">
        <is>
          <t>monvtda81kp0nsyjimonvtd1pq5nr50q</t>
        </is>
      </c>
      <c r="W3186" t="inlineStr">
        <is>
          <t>https://docs.google.com/open?id=1aBlVODBVyF0YqTAlXXp5ADa0UAkx2IMJPA5y8e_KaE4</t>
        </is>
      </c>
      <c r="X3186" t="inlineStr">
        <is>
          <t>0,00</t>
        </is>
      </c>
      <c r="Y3186" t="inlineStr">
        <is>
          <t>55,28</t>
        </is>
      </c>
      <c r="Z3186" t="inlineStr">
        <is>
          <t>55,28</t>
        </is>
      </c>
      <c r="AA3186" t="n">
        <v>27</v>
      </c>
      <c r="AB3186" t="inlineStr">
        <is>
          <t>137,56</t>
        </is>
      </c>
      <c r="AC3186" t="inlineStr">
        <is>
          <t>28,89</t>
        </is>
      </c>
      <c r="AD3186" t="inlineStr">
        <is>
          <t>7,15</t>
        </is>
      </c>
      <c r="AE3186" t="inlineStr">
        <is>
          <t>173,60</t>
        </is>
      </c>
      <c r="AF3186" t="n">
        <v>0</v>
      </c>
      <c r="AG3186" t="n">
        <v>8</v>
      </c>
      <c r="AH3186" t="inlineStr">
        <is>
          <t>#¿NOMBRE?</t>
        </is>
      </c>
      <c r="AI3186" t="inlineStr">
        <is>
          <t>6,91</t>
        </is>
      </c>
      <c r="AJ3186" t="inlineStr">
        <is>
          <t>Giro 30 días // IBAN: ES1000812208230001120915</t>
        </is>
      </c>
      <c r="AK3186" t="inlineStr">
        <is>
          <t>4,5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</row>
    <row r="3190">
      <c r="A3190" t="n">
        <v>766</v>
      </c>
      <c r="B3190" t="inlineStr">
        <is>
          <t>Es Granel</t>
        </is>
      </c>
      <c r="C3190" t="inlineStr">
        <is>
          <t>Rebeca Yusta Fernández</t>
        </is>
      </c>
      <c r="D3190" t="inlineStr">
        <is>
          <t>Rebeca Yusta Fernández</t>
        </is>
      </c>
      <c r="E3190" t="inlineStr">
        <is>
          <t>45420232Q</t>
        </is>
      </c>
      <c r="F3190" t="inlineStr">
        <is>
          <t>C/ Las Pozas 151 - local 20 San Lorenzo de El Escorial</t>
        </is>
      </c>
      <c r="G3190" t="n">
        <v>28200</v>
      </c>
      <c r="H3190" t="inlineStr">
        <is>
          <t>Madrid</t>
        </is>
      </c>
      <c r="I3190" t="n">
        <v>1</v>
      </c>
      <c r="J3190" t="n">
        <v>0</v>
      </c>
      <c r="K3190" t="inlineStr">
        <is>
          <t>esgranelescorial@gmail.com</t>
        </is>
      </c>
      <c r="L3190">
        <f>+34606802557</f>
        <v/>
      </c>
      <c r="M3190" t="n">
        <v>1</v>
      </c>
      <c r="N3190" t="n">
        <v>5</v>
      </c>
      <c r="O3190" t="n">
        <v>0</v>
      </c>
      <c r="P3190" t="n">
        <v>15</v>
      </c>
      <c r="Q3190" t="n">
        <v>0</v>
      </c>
      <c r="R3190" t="inlineStr">
        <is>
          <t>trimestral=FL1</t>
        </is>
      </c>
      <c r="S3190" t="inlineStr">
        <is>
          <t>SectorEco</t>
        </is>
      </c>
      <c r="T3190" t="n">
        <v>1</v>
      </c>
      <c r="U3190" t="inlineStr">
        <is>
          <t>28/4/2023</t>
        </is>
      </c>
      <c r="V3190" t="n">
        <v>0</v>
      </c>
      <c r="W3190" t="inlineStr">
        <is>
          <t>https://docs.google.com/open?id=1N_fiFgb3V8bpEbDQlH1pcLXq02xacPooBWfD4dxAQpY</t>
        </is>
      </c>
      <c r="X3190" t="inlineStr">
        <is>
          <t>0,00</t>
        </is>
      </c>
      <c r="Y3190" t="inlineStr">
        <is>
          <t>34,55</t>
        </is>
      </c>
      <c r="Z3190" t="inlineStr">
        <is>
          <t>103,65</t>
        </is>
      </c>
      <c r="AA3190" t="n">
        <v>0</v>
      </c>
      <c r="AB3190" t="inlineStr">
        <is>
          <t>138,20</t>
        </is>
      </c>
      <c r="AC3190" t="inlineStr">
        <is>
          <t>29,02</t>
        </is>
      </c>
      <c r="AD3190" t="inlineStr">
        <is>
          <t>7,19</t>
        </is>
      </c>
      <c r="AE3190" t="inlineStr">
        <is>
          <t>174,41</t>
        </is>
      </c>
      <c r="AF3190" t="n">
        <v>0</v>
      </c>
      <c r="AG3190" t="n">
        <v>5</v>
      </c>
      <c r="AH3190" t="inlineStr">
        <is>
          <t>#¿NOMBRE?</t>
        </is>
      </c>
      <c r="AI3190" t="inlineStr">
        <is>
          <t>6,91</t>
        </is>
      </c>
      <c r="AJ3190" t="inlineStr">
        <is>
          <t>SEPA: 30 días // IBAN: ES5521004074281300595167</t>
        </is>
      </c>
      <c r="AK3190" t="inlineStr">
        <is>
          <t>4,5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</row>
    <row r="3194">
      <c r="A3194" t="n">
        <v>767</v>
      </c>
      <c r="B3194" t="inlineStr">
        <is>
          <t>ACTIVA'T ECO</t>
        </is>
      </c>
      <c r="C3194" t="inlineStr">
        <is>
          <t>NÚRIA BERGÉ PEIRÓ</t>
        </is>
      </c>
      <c r="D3194" t="inlineStr">
        <is>
          <t>Nuria Luisa Bergé Peiró</t>
        </is>
      </c>
      <c r="E3194" t="inlineStr">
        <is>
          <t>35029810M</t>
        </is>
      </c>
      <c r="F3194" t="inlineStr">
        <is>
          <t>Taquígraf Garriga, n. 21 Local</t>
        </is>
      </c>
      <c r="G3194" t="n">
        <v>8292</v>
      </c>
      <c r="H3194" t="inlineStr">
        <is>
          <t>ESPARREGUERA</t>
        </is>
      </c>
      <c r="I3194" t="n">
        <v>1</v>
      </c>
      <c r="J3194" t="n">
        <v>0</v>
      </c>
      <c r="K3194" t="inlineStr">
        <is>
          <t>activateco.esparreguera@gmail.com</t>
        </is>
      </c>
      <c r="L3194">
        <f>+34610309050</f>
        <v/>
      </c>
      <c r="M3194" t="n">
        <v>1</v>
      </c>
      <c r="N3194" t="n">
        <v>15</v>
      </c>
      <c r="O3194" t="n">
        <v>6</v>
      </c>
      <c r="P3194" t="n">
        <v>6</v>
      </c>
      <c r="Q3194" t="n">
        <v>0</v>
      </c>
      <c r="R3194" t="inlineStr">
        <is>
          <t>LA1= tarjeta sellada</t>
        </is>
      </c>
      <c r="S3194" t="n">
        <v>0</v>
      </c>
      <c r="T3194" t="b">
        <v>0</v>
      </c>
      <c r="U3194" t="inlineStr">
        <is>
          <t>28/4/2023</t>
        </is>
      </c>
      <c r="V3194" t="inlineStr">
        <is>
          <t>5mmuc07rwub1dcby5mmuc9n9z9w41fbi</t>
        </is>
      </c>
      <c r="W3194" t="inlineStr">
        <is>
          <t>https://docs.google.com/open?id=1Fjz95PxDjT5pRCyix7WF02wzRruG65TzLxnfq88ri4Q</t>
        </is>
      </c>
      <c r="X3194" t="inlineStr">
        <is>
          <t>39,00</t>
        </is>
      </c>
      <c r="Y3194" t="inlineStr">
        <is>
          <t>97,5</t>
        </is>
      </c>
      <c r="Z3194" t="n">
        <v>39</v>
      </c>
      <c r="AA3194" t="n">
        <v>0</v>
      </c>
      <c r="AB3194" t="inlineStr">
        <is>
          <t>175,50</t>
        </is>
      </c>
      <c r="AC3194" t="inlineStr">
        <is>
          <t>36,86</t>
        </is>
      </c>
      <c r="AD3194" t="inlineStr">
        <is>
          <t>9,13</t>
        </is>
      </c>
      <c r="AE3194" t="inlineStr">
        <is>
          <t>221,48</t>
        </is>
      </c>
      <c r="AF3194" t="n">
        <v>6</v>
      </c>
      <c r="AG3194" t="n">
        <v>15</v>
      </c>
      <c r="AH3194" t="inlineStr">
        <is>
          <t>#¿NOMBRE?</t>
        </is>
      </c>
      <c r="AI3194" t="inlineStr">
        <is>
          <t>6,5</t>
        </is>
      </c>
      <c r="AJ3194" t="inlineStr">
        <is>
          <t>Giro 30 días // IBAN: ES64 0182 1527 5202 0470 7018</t>
        </is>
      </c>
      <c r="AK3194" t="inlineStr">
        <is>
          <t>4,5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</row>
    <row r="3198">
      <c r="A3198" t="n">
        <v>768</v>
      </c>
      <c r="B3198" t="inlineStr">
        <is>
          <t>Coopolis Sociedad Cooperativa (Avecinal)</t>
        </is>
      </c>
      <c r="C3198" t="inlineStr">
        <is>
          <t>Ujué Sarraseca Hernandez</t>
        </is>
      </c>
      <c r="D3198" t="inlineStr">
        <is>
          <t>Coopolis Sociedad Cooperativa</t>
        </is>
      </c>
      <c r="E3198" t="inlineStr">
        <is>
          <t>F99531881</t>
        </is>
      </c>
      <c r="F3198" t="inlineStr">
        <is>
          <t>C/ Santiago Lapuente, 5</t>
        </is>
      </c>
      <c r="G3198" t="n">
        <v>50014</v>
      </c>
      <c r="H3198" t="inlineStr">
        <is>
          <t>Zaragoza</t>
        </is>
      </c>
      <c r="I3198" t="n">
        <v>1</v>
      </c>
      <c r="J3198" t="n">
        <v>0</v>
      </c>
      <c r="K3198" t="inlineStr">
        <is>
          <t>facturas@avecinal.org</t>
        </is>
      </c>
      <c r="L3198">
        <f>+34625083045</f>
        <v/>
      </c>
      <c r="M3198" t="n">
        <v>0</v>
      </c>
      <c r="N3198" t="n">
        <v>20</v>
      </c>
      <c r="O3198" t="n">
        <v>10</v>
      </c>
      <c r="P3198" t="n">
        <v>20</v>
      </c>
      <c r="Q3198" t="n">
        <v>0</v>
      </c>
      <c r="R3198" t="n">
        <v>0</v>
      </c>
      <c r="S3198" t="n">
        <v>0</v>
      </c>
      <c r="T3198" t="b">
        <v>0</v>
      </c>
      <c r="U3198" s="1" t="n">
        <v>45206</v>
      </c>
      <c r="V3198" t="inlineStr">
        <is>
          <t>of1g8q6spxbfbgnof1g8k3ktn7ryjvvg</t>
        </is>
      </c>
      <c r="W3198" t="n">
        <v>1</v>
      </c>
      <c r="X3198" t="inlineStr">
        <is>
          <t>65,00</t>
        </is>
      </c>
      <c r="Y3198" t="n">
        <v>130</v>
      </c>
      <c r="Z3198" t="n">
        <v>130</v>
      </c>
      <c r="AA3198" t="n">
        <v>0</v>
      </c>
      <c r="AB3198" t="inlineStr">
        <is>
          <t>325,00</t>
        </is>
      </c>
      <c r="AC3198" t="inlineStr">
        <is>
          <t>68,25</t>
        </is>
      </c>
      <c r="AD3198" t="inlineStr">
        <is>
          <t>0,00</t>
        </is>
      </c>
      <c r="AE3198" t="inlineStr">
        <is>
          <t>393,25</t>
        </is>
      </c>
      <c r="AF3198" t="n">
        <v>10</v>
      </c>
      <c r="AG3198" t="n">
        <v>20</v>
      </c>
      <c r="AH3198" t="inlineStr">
        <is>
          <t>#¿NOMBRE?</t>
        </is>
      </c>
      <c r="AI3198" t="inlineStr">
        <is>
          <t>6,5</t>
        </is>
      </c>
      <c r="AJ3198" t="inlineStr">
        <is>
          <t>giro 30 días // IBAN:</t>
        </is>
      </c>
      <c r="AK3198" t="inlineStr">
        <is>
          <t>4,5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</row>
    <row r="3202">
      <c r="A3202" t="n">
        <v>769</v>
      </c>
      <c r="B3202" t="inlineStr">
        <is>
          <t>HERBOLARIO PUPINA</t>
        </is>
      </c>
      <c r="C3202" t="inlineStr">
        <is>
          <t>GUADALUPE MONROY CAÑERO</t>
        </is>
      </c>
      <c r="D3202" t="inlineStr">
        <is>
          <t>GUADALUPE MONROY CAÑERO</t>
        </is>
      </c>
      <c r="E3202" t="inlineStr">
        <is>
          <t>48870459-J</t>
        </is>
      </c>
      <c r="F3202" t="inlineStr">
        <is>
          <t>CALLE VALDELOMAR Y PINEDA, 6</t>
        </is>
      </c>
      <c r="G3202" t="n">
        <v>14850</v>
      </c>
      <c r="H3202" t="inlineStr">
        <is>
          <t>BAENA</t>
        </is>
      </c>
      <c r="I3202" t="n">
        <v>1</v>
      </c>
      <c r="J3202" t="n">
        <v>0</v>
      </c>
      <c r="K3202" t="inlineStr">
        <is>
          <t>herbolariopupina@gmail.com</t>
        </is>
      </c>
      <c r="L3202">
        <f>+34623021887</f>
        <v/>
      </c>
      <c r="M3202" t="n">
        <v>1</v>
      </c>
      <c r="N3202" t="n">
        <v>0</v>
      </c>
      <c r="O3202" t="n">
        <v>6</v>
      </c>
      <c r="P3202" t="n">
        <v>14</v>
      </c>
      <c r="Q3202" t="n">
        <v>0</v>
      </c>
      <c r="R3202" t="n">
        <v>0</v>
      </c>
      <c r="S3202" t="n">
        <v>0</v>
      </c>
      <c r="T3202" t="b">
        <v>0</v>
      </c>
      <c r="U3202" t="inlineStr">
        <is>
          <t>28/4/2023</t>
        </is>
      </c>
      <c r="V3202" t="inlineStr">
        <is>
          <t>msrv37vrg2basaoz70ymsrv37votju80</t>
        </is>
      </c>
      <c r="W3202" t="inlineStr">
        <is>
          <t>https://docs.google.com/open?id=1njBCdMgkw9uj08qQTgeIdm9yRH_CqWkNuS5v5Mhz218</t>
        </is>
      </c>
      <c r="X3202" t="inlineStr">
        <is>
          <t>39,00</t>
        </is>
      </c>
      <c r="Y3202" t="n">
        <v>0</v>
      </c>
      <c r="Z3202" t="n">
        <v>91</v>
      </c>
      <c r="AA3202" t="n">
        <v>0</v>
      </c>
      <c r="AB3202" t="inlineStr">
        <is>
          <t>130,00</t>
        </is>
      </c>
      <c r="AC3202" t="inlineStr">
        <is>
          <t>27,30</t>
        </is>
      </c>
      <c r="AD3202" t="inlineStr">
        <is>
          <t>6,76</t>
        </is>
      </c>
      <c r="AE3202" t="inlineStr">
        <is>
          <t>164,06</t>
        </is>
      </c>
      <c r="AF3202" t="n">
        <v>6</v>
      </c>
      <c r="AG3202" t="n">
        <v>0</v>
      </c>
      <c r="AH3202" t="inlineStr">
        <is>
          <t>#¿NOMBRE?</t>
        </is>
      </c>
      <c r="AI3202" t="inlineStr">
        <is>
          <t>6,5</t>
        </is>
      </c>
      <c r="AJ3202" t="inlineStr">
        <is>
          <t>Transfer</t>
        </is>
      </c>
      <c r="AK3202" t="inlineStr">
        <is>
          <t>4,5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</row>
    <row r="3206">
      <c r="A3206" t="n">
        <v>770</v>
      </c>
      <c r="B3206" t="inlineStr">
        <is>
          <t>Restore Shop</t>
        </is>
      </c>
      <c r="C3206" t="inlineStr">
        <is>
          <t>Mimi</t>
        </is>
      </c>
      <c r="D3206" t="inlineStr">
        <is>
          <t>Shimu Project S.L.</t>
        </is>
      </c>
      <c r="E3206" t="inlineStr">
        <is>
          <t>B98747298</t>
        </is>
      </c>
      <c r="F3206" t="inlineStr">
        <is>
          <t>C/Vallehermoso 41</t>
        </is>
      </c>
      <c r="G3206" t="n">
        <v>28015</v>
      </c>
      <c r="H3206" t="inlineStr">
        <is>
          <t>Madrid</t>
        </is>
      </c>
      <c r="I3206" t="n">
        <v>0</v>
      </c>
      <c r="J3206" t="inlineStr">
        <is>
          <t>C/San Bernardo 95, 7º Izq.</t>
        </is>
      </c>
      <c r="K3206" t="inlineStr">
        <is>
          <t>hola@restore7.online</t>
        </is>
      </c>
      <c r="L3206">
        <f>+34669649729</f>
        <v/>
      </c>
      <c r="M3206" t="n">
        <v>0</v>
      </c>
      <c r="N3206" t="n">
        <v>0</v>
      </c>
      <c r="O3206" t="n">
        <v>20</v>
      </c>
      <c r="P3206" t="n">
        <v>0</v>
      </c>
      <c r="Q3206" t="n">
        <v>0</v>
      </c>
      <c r="R3206" t="inlineStr">
        <is>
          <t>bimensual=NA2</t>
        </is>
      </c>
      <c r="S3206" t="inlineStr">
        <is>
          <t>SectorEco</t>
        </is>
      </c>
      <c r="T3206" t="b">
        <v>1</v>
      </c>
      <c r="U3206" t="inlineStr">
        <is>
          <t>28/4/2023</t>
        </is>
      </c>
      <c r="V3206" t="inlineStr">
        <is>
          <t>i6bhbes25erx2i6bhbp5joi095jl5f77</t>
        </is>
      </c>
      <c r="W3206" t="inlineStr">
        <is>
          <t>https://docs.google.com/open?id=182mVXPUPbnumX84TpTTzCsjSVgkRSeszPAnwkrqF9eI</t>
        </is>
      </c>
      <c r="X3206" t="inlineStr">
        <is>
          <t>138,20</t>
        </is>
      </c>
      <c r="Y3206" t="n">
        <v>0</v>
      </c>
      <c r="Z3206" t="n">
        <v>0</v>
      </c>
      <c r="AA3206" t="n">
        <v>0</v>
      </c>
      <c r="AB3206" t="inlineStr">
        <is>
          <t>138,20</t>
        </is>
      </c>
      <c r="AC3206" t="inlineStr">
        <is>
          <t>29,02</t>
        </is>
      </c>
      <c r="AD3206" t="inlineStr">
        <is>
          <t>0,00</t>
        </is>
      </c>
      <c r="AE3206" t="inlineStr">
        <is>
          <t>167,22</t>
        </is>
      </c>
      <c r="AF3206" t="n">
        <v>20</v>
      </c>
      <c r="AG3206" t="n">
        <v>0</v>
      </c>
      <c r="AH3206" t="inlineStr">
        <is>
          <t>#¿NOMBRE?</t>
        </is>
      </c>
      <c r="AI3206" t="inlineStr">
        <is>
          <t>6,91</t>
        </is>
      </c>
      <c r="AJ3206" t="inlineStr">
        <is>
          <t>giro 30 días // IBAN: ES8500496114052616283714</t>
        </is>
      </c>
      <c r="AK3206" t="inlineStr">
        <is>
          <t>4,5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</row>
    <row r="3210">
      <c r="A3210" t="n">
        <v>771</v>
      </c>
      <c r="B3210" t="inlineStr">
        <is>
          <t>Toni&amp;Meri follow your dreams</t>
        </is>
      </c>
      <c r="C3210" t="inlineStr">
        <is>
          <t>Meritxell Sole</t>
        </is>
      </c>
      <c r="D3210" t="inlineStr">
        <is>
          <t>Toni&amp;Meri follow your dreams</t>
        </is>
      </c>
      <c r="E3210" t="inlineStr">
        <is>
          <t>L_714921 V</t>
        </is>
      </c>
      <c r="F3210" t="inlineStr">
        <is>
          <t>Carrer de l aigueta num 6</t>
        </is>
      </c>
      <c r="G3210" t="inlineStr">
        <is>
          <t>AD500</t>
        </is>
      </c>
      <c r="H3210" t="inlineStr">
        <is>
          <t>Andorra la vella</t>
        </is>
      </c>
      <c r="I3210" t="n">
        <v>0</v>
      </c>
      <c r="J3210" t="inlineStr">
        <is>
          <t>Carrer el Llinàs Xalet desig</t>
        </is>
      </c>
      <c r="K3210" t="inlineStr">
        <is>
          <t>toniandmerifollowyourdreams@gmail.com</t>
        </is>
      </c>
      <c r="L3210">
        <f>+376354612</f>
        <v/>
      </c>
      <c r="M3210" t="n">
        <v>0</v>
      </c>
      <c r="N3210" t="n">
        <v>0</v>
      </c>
      <c r="O3210" t="n">
        <v>0</v>
      </c>
      <c r="P3210" t="n">
        <v>12</v>
      </c>
      <c r="Q3210" t="n">
        <v>0</v>
      </c>
      <c r="R3210" t="n">
        <v>0</v>
      </c>
      <c r="S3210" t="n">
        <v>0</v>
      </c>
      <c r="T3210" t="b">
        <v>0</v>
      </c>
      <c r="U3210" t="inlineStr">
        <is>
          <t>28/4/2023</t>
        </is>
      </c>
      <c r="V3210" t="inlineStr">
        <is>
          <t>bkbop5qtwuxplg1lbkb9lqcbnhleksjj</t>
        </is>
      </c>
      <c r="W3210" t="inlineStr">
        <is>
          <t>https://docs.google.com/open?id=1aMiwgllrSq3P3ajVMPqiaU9l1CGtKpUeLMaQFmkXjIM</t>
        </is>
      </c>
      <c r="X3210" t="inlineStr">
        <is>
          <t>0,00</t>
        </is>
      </c>
      <c r="Y3210" t="n">
        <v>0</v>
      </c>
      <c r="Z3210" t="inlineStr">
        <is>
          <t>63,6</t>
        </is>
      </c>
      <c r="AA3210" t="n">
        <v>0</v>
      </c>
      <c r="AB3210" t="inlineStr">
        <is>
          <t>63,60</t>
        </is>
      </c>
      <c r="AC3210" t="inlineStr">
        <is>
          <t>13,36</t>
        </is>
      </c>
      <c r="AD3210" t="inlineStr">
        <is>
          <t>0,00</t>
        </is>
      </c>
      <c r="AE3210" t="inlineStr">
        <is>
          <t>76,96</t>
        </is>
      </c>
      <c r="AF3210" t="n">
        <v>0</v>
      </c>
      <c r="AG3210" t="n">
        <v>0</v>
      </c>
      <c r="AH3210" t="inlineStr">
        <is>
          <t>#¿NOMBRE?</t>
        </is>
      </c>
      <c r="AI3210" t="inlineStr">
        <is>
          <t>5,3</t>
        </is>
      </c>
      <c r="AJ3210" t="inlineStr">
        <is>
          <t>Transfer</t>
        </is>
      </c>
      <c r="AK3210" t="inlineStr">
        <is>
          <t>4,5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</row>
    <row r="3214">
      <c r="A3214" t="n">
        <v>772</v>
      </c>
      <c r="B3214" t="inlineStr">
        <is>
          <t>La Bajoca</t>
        </is>
      </c>
      <c r="C3214" t="inlineStr">
        <is>
          <t>Medir</t>
        </is>
      </c>
      <c r="D3214" t="inlineStr">
        <is>
          <t>Associació Cultural l'Aleta</t>
        </is>
      </c>
      <c r="E3214" t="inlineStr">
        <is>
          <t>G43519966</t>
        </is>
      </c>
      <c r="F3214" t="inlineStr">
        <is>
          <t>C/ Carnisseria 23</t>
        </is>
      </c>
      <c r="G3214" t="n">
        <v>43800</v>
      </c>
      <c r="H3214" t="inlineStr">
        <is>
          <t>Valls</t>
        </is>
      </c>
      <c r="I3214" t="n">
        <v>0</v>
      </c>
      <c r="J3214" t="inlineStr">
        <is>
          <t>C/ dels metges 14</t>
        </is>
      </c>
      <c r="K3214" t="inlineStr">
        <is>
          <t>labajocadevalls@gmail.com</t>
        </is>
      </c>
      <c r="L3214">
        <f>+34621285221</f>
        <v/>
      </c>
      <c r="M3214" t="n">
        <v>0</v>
      </c>
      <c r="N3214" t="n">
        <v>10</v>
      </c>
      <c r="O3214" t="n">
        <v>10</v>
      </c>
      <c r="P3214" t="n">
        <v>10</v>
      </c>
      <c r="Q3214" t="n">
        <v>5</v>
      </c>
      <c r="R3214" t="n">
        <v>0</v>
      </c>
      <c r="S3214" t="n">
        <v>0</v>
      </c>
      <c r="T3214" t="b">
        <v>0</v>
      </c>
      <c r="U3214" t="inlineStr">
        <is>
          <t>28/4/2023</t>
        </is>
      </c>
      <c r="V3214" t="inlineStr">
        <is>
          <t>b1b5ll7edd7h2syyr1sb1b5llrs9r0gz</t>
        </is>
      </c>
      <c r="W3214" t="inlineStr">
        <is>
          <t>https://docs.google.com/open?id=1c4tzg7gSU32NBFljg5A7m5O38hdC5cWxo8vXXJuJiM8</t>
        </is>
      </c>
      <c r="X3214" t="inlineStr">
        <is>
          <t>65,00</t>
        </is>
      </c>
      <c r="Y3214" t="n">
        <v>65</v>
      </c>
      <c r="Z3214" t="n">
        <v>65</v>
      </c>
      <c r="AA3214" t="inlineStr">
        <is>
          <t>22,5</t>
        </is>
      </c>
      <c r="AB3214" t="inlineStr">
        <is>
          <t>217,50</t>
        </is>
      </c>
      <c r="AC3214" t="inlineStr">
        <is>
          <t>45,68</t>
        </is>
      </c>
      <c r="AD3214" t="inlineStr">
        <is>
          <t>0,00</t>
        </is>
      </c>
      <c r="AE3214" t="inlineStr">
        <is>
          <t>263,18</t>
        </is>
      </c>
      <c r="AF3214" t="n">
        <v>10</v>
      </c>
      <c r="AG3214" t="n">
        <v>10</v>
      </c>
      <c r="AH3214" t="inlineStr">
        <is>
          <t>#¿NOMBRE?</t>
        </is>
      </c>
      <c r="AI3214" t="inlineStr">
        <is>
          <t>6,5</t>
        </is>
      </c>
      <c r="AJ3214" t="inlineStr">
        <is>
          <t>Transfer</t>
        </is>
      </c>
      <c r="AK3214" t="inlineStr">
        <is>
          <t>4,5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</row>
    <row r="3218">
      <c r="A3218" t="n">
        <v>773</v>
      </c>
      <c r="B3218" t="inlineStr">
        <is>
          <t>Supermercat Montserrat</t>
        </is>
      </c>
      <c r="C3218" t="inlineStr">
        <is>
          <t>Supermercat Montserrat</t>
        </is>
      </c>
      <c r="D3218" t="inlineStr">
        <is>
          <t>Supermercat Montserrat, SLU</t>
        </is>
      </c>
      <c r="E3218" t="inlineStr">
        <is>
          <t>B17230368</t>
        </is>
      </c>
      <c r="F3218" t="inlineStr">
        <is>
          <t>Sector San Mori 1, EMPURIABRAVA</t>
        </is>
      </c>
      <c r="G3218" t="n">
        <v>17487</v>
      </c>
      <c r="H3218" t="inlineStr">
        <is>
          <t>Girona</t>
        </is>
      </c>
      <c r="I3218" t="n">
        <v>1</v>
      </c>
      <c r="J3218" t="n">
        <v>0</v>
      </c>
      <c r="K3218" t="n">
        <v>0</v>
      </c>
      <c r="L3218" t="inlineStr">
        <is>
          <t>972 45 70 01</t>
        </is>
      </c>
      <c r="M3218" t="n">
        <v>0</v>
      </c>
      <c r="N3218" t="n">
        <v>30</v>
      </c>
      <c r="O3218" t="n">
        <v>30</v>
      </c>
      <c r="P3218" t="n">
        <v>15</v>
      </c>
      <c r="Q3218" t="n">
        <v>30</v>
      </c>
      <c r="R3218" t="inlineStr">
        <is>
          <t>FL15=regalo</t>
        </is>
      </c>
      <c r="S3218" t="n">
        <v>0</v>
      </c>
      <c r="T3218" t="n">
        <v>0</v>
      </c>
      <c r="U3218" t="inlineStr">
        <is>
          <t>28/04/2023</t>
        </is>
      </c>
      <c r="V3218" t="n">
        <v>0</v>
      </c>
      <c r="W3218" t="inlineStr">
        <is>
          <t>https://docs.google.com/open?id=1pVRBs_7oYhY2RVYEJmDsTHDXnB96LsH5g6h3hNyZwdc</t>
        </is>
      </c>
      <c r="X3218" t="inlineStr">
        <is>
          <t>162,00</t>
        </is>
      </c>
      <c r="Y3218" t="n">
        <v>162</v>
      </c>
      <c r="Z3218" t="n">
        <v>81</v>
      </c>
      <c r="AA3218" t="n">
        <v>141</v>
      </c>
      <c r="AB3218" t="inlineStr">
        <is>
          <t>546,00</t>
        </is>
      </c>
      <c r="AC3218" t="inlineStr">
        <is>
          <t>114,66</t>
        </is>
      </c>
      <c r="AD3218" t="inlineStr">
        <is>
          <t>0,00</t>
        </is>
      </c>
      <c r="AE3218" t="inlineStr">
        <is>
          <t>660,66</t>
        </is>
      </c>
      <c r="AF3218" t="n">
        <v>30</v>
      </c>
      <c r="AG3218" t="n">
        <v>30</v>
      </c>
      <c r="AH3218" t="inlineStr">
        <is>
          <t>#¿NOMBRE?</t>
        </is>
      </c>
      <c r="AI3218" t="inlineStr">
        <is>
          <t>5,4</t>
        </is>
      </c>
      <c r="AJ3218" t="inlineStr">
        <is>
          <t>Transfer</t>
        </is>
      </c>
      <c r="AK3218" t="inlineStr">
        <is>
          <t>4,7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</row>
    <row r="3222">
      <c r="A3222" t="n">
        <v>774</v>
      </c>
      <c r="B3222" t="inlineStr">
        <is>
          <t>Associació el menjador - Xarxa Agroecològica d'Alcoi</t>
        </is>
      </c>
      <c r="C3222" t="inlineStr">
        <is>
          <t>Vicent Galbis</t>
        </is>
      </c>
      <c r="D3222" t="inlineStr">
        <is>
          <t>Associació El Menjador</t>
        </is>
      </c>
      <c r="E3222" t="inlineStr">
        <is>
          <t>G54163407</t>
        </is>
      </c>
      <c r="F3222" t="inlineStr">
        <is>
          <t>C/Murillo, 5 baixos</t>
        </is>
      </c>
      <c r="G3222" t="n">
        <v>3802</v>
      </c>
      <c r="H3222" t="inlineStr">
        <is>
          <t>Alcoy</t>
        </is>
      </c>
      <c r="I3222" t="n">
        <v>1</v>
      </c>
      <c r="J3222" t="n">
        <v>0</v>
      </c>
      <c r="K3222" t="inlineStr">
        <is>
          <t>laxarxaagroecologica@gmail.com</t>
        </is>
      </c>
      <c r="L3222">
        <f>+34626992789</f>
        <v/>
      </c>
      <c r="M3222" t="n">
        <v>0</v>
      </c>
      <c r="N3222" t="n">
        <v>15</v>
      </c>
      <c r="O3222" t="n">
        <v>0</v>
      </c>
      <c r="P3222" t="n">
        <v>10</v>
      </c>
      <c r="Q3222" t="n">
        <v>0</v>
      </c>
      <c r="R3222" t="n">
        <v>0</v>
      </c>
      <c r="S3222" t="n">
        <v>0</v>
      </c>
      <c r="T3222" t="b">
        <v>0</v>
      </c>
      <c r="U3222" s="1" t="n">
        <v>44962</v>
      </c>
      <c r="V3222" t="inlineStr">
        <is>
          <t>ecvqfb56701fxgh9p4ecvqfb2ci8vo56</t>
        </is>
      </c>
      <c r="W3222" t="inlineStr">
        <is>
          <t>https://docs.google.com/open?id=1puk-54N59iw5rnTFxfEqKj_HwgrhEKhvx_Cw2J8vM9g</t>
        </is>
      </c>
      <c r="X3222" t="inlineStr">
        <is>
          <t>0,00</t>
        </is>
      </c>
      <c r="Y3222" t="inlineStr">
        <is>
          <t>97,5</t>
        </is>
      </c>
      <c r="Z3222" t="n">
        <v>65</v>
      </c>
      <c r="AA3222" t="n">
        <v>0</v>
      </c>
      <c r="AB3222" t="inlineStr">
        <is>
          <t>162,50</t>
        </is>
      </c>
      <c r="AC3222" t="inlineStr">
        <is>
          <t>34,13</t>
        </is>
      </c>
      <c r="AD3222" t="inlineStr">
        <is>
          <t>0,00</t>
        </is>
      </c>
      <c r="AE3222" t="inlineStr">
        <is>
          <t>196,63</t>
        </is>
      </c>
      <c r="AF3222" t="n">
        <v>0</v>
      </c>
      <c r="AG3222" t="n">
        <v>15</v>
      </c>
      <c r="AH3222" t="inlineStr">
        <is>
          <t>#¿NOMBRE?</t>
        </is>
      </c>
      <c r="AI3222" t="inlineStr">
        <is>
          <t>6,5</t>
        </is>
      </c>
      <c r="AJ3222" t="inlineStr">
        <is>
          <t>Transfer</t>
        </is>
      </c>
      <c r="AK3222" t="inlineStr">
        <is>
          <t>4,5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</row>
    <row r="3226">
      <c r="A3226" t="n">
        <v>775</v>
      </c>
      <c r="B3226" t="inlineStr">
        <is>
          <t>Meraki zero waste shop</t>
        </is>
      </c>
      <c r="C3226" t="inlineStr">
        <is>
          <t>Cecilia contartese</t>
        </is>
      </c>
      <c r="D3226" t="inlineStr">
        <is>
          <t>Meraki zero waste shop</t>
        </is>
      </c>
      <c r="E3226" t="inlineStr">
        <is>
          <t>F346766Y</t>
        </is>
      </c>
      <c r="F3226" t="inlineStr">
        <is>
          <t>Av Princep Benlloch n5 local 1</t>
        </is>
      </c>
      <c r="G3226" t="inlineStr">
        <is>
          <t>AD500</t>
        </is>
      </c>
      <c r="H3226" t="inlineStr">
        <is>
          <t>Andorra la vella</t>
        </is>
      </c>
      <c r="I3226" t="n">
        <v>1</v>
      </c>
      <c r="J3226" t="n">
        <v>0</v>
      </c>
      <c r="K3226" t="inlineStr">
        <is>
          <t>cecontartese@gmail.com</t>
        </is>
      </c>
      <c r="L3226">
        <f>+376384627</f>
        <v/>
      </c>
      <c r="M3226" t="n">
        <v>0</v>
      </c>
      <c r="N3226" t="n">
        <v>12</v>
      </c>
      <c r="O3226" t="n">
        <v>6</v>
      </c>
      <c r="P3226" t="n">
        <v>12</v>
      </c>
      <c r="Q3226" t="n">
        <v>4</v>
      </c>
      <c r="R3226" t="inlineStr">
        <is>
          <t>PackD6</t>
        </is>
      </c>
      <c r="S3226" t="n">
        <v>0</v>
      </c>
      <c r="T3226" t="b">
        <v>0</v>
      </c>
      <c r="U3226" s="1" t="n">
        <v>44962</v>
      </c>
      <c r="V3226" t="inlineStr">
        <is>
          <t>lv3nkdb4ihmsluteunm1lv3nkdanehwk</t>
        </is>
      </c>
      <c r="W3226" t="inlineStr">
        <is>
          <t>https://docs.google.com/open?id=1kOmtv470_JAwAnjF9lSS6Ck2SiBg7PBhUjxmtaoT27I</t>
        </is>
      </c>
      <c r="X3226" t="inlineStr">
        <is>
          <t>39,00</t>
        </is>
      </c>
      <c r="Y3226" t="n">
        <v>78</v>
      </c>
      <c r="Z3226" t="n">
        <v>78</v>
      </c>
      <c r="AA3226" t="n">
        <v>18</v>
      </c>
      <c r="AB3226" t="inlineStr">
        <is>
          <t>213,00</t>
        </is>
      </c>
      <c r="AC3226" t="inlineStr">
        <is>
          <t>44,73</t>
        </is>
      </c>
      <c r="AD3226" t="inlineStr">
        <is>
          <t>0,00</t>
        </is>
      </c>
      <c r="AE3226" t="inlineStr">
        <is>
          <t>257,73</t>
        </is>
      </c>
      <c r="AF3226" t="n">
        <v>6</v>
      </c>
      <c r="AG3226" t="n">
        <v>12</v>
      </c>
      <c r="AH3226" t="inlineStr">
        <is>
          <t>#¿NOMBRE?</t>
        </is>
      </c>
      <c r="AI3226" t="inlineStr">
        <is>
          <t>6,5</t>
        </is>
      </c>
      <c r="AJ3226" t="inlineStr">
        <is>
          <t>Transfer</t>
        </is>
      </c>
      <c r="AK3226" t="inlineStr">
        <is>
          <t>4,5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</row>
    <row r="3230">
      <c r="A3230" t="n">
        <v>776</v>
      </c>
      <c r="B3230" t="inlineStr">
        <is>
          <t>Herboristería Aranzazu</t>
        </is>
      </c>
      <c r="C3230" t="inlineStr">
        <is>
          <t>Mari Carmen Miguélez Pérez</t>
        </is>
      </c>
      <c r="D3230" t="inlineStr">
        <is>
          <t>Mari Carmen Miguélez Pérez</t>
        </is>
      </c>
      <c r="E3230" t="inlineStr">
        <is>
          <t>29149467L</t>
        </is>
      </c>
      <c r="F3230" t="inlineStr">
        <is>
          <t>Calle Cuenca de Pamplona,49 trasera</t>
        </is>
      </c>
      <c r="G3230" t="n">
        <v>31015</v>
      </c>
      <c r="H3230" t="inlineStr">
        <is>
          <t>Pamplona</t>
        </is>
      </c>
      <c r="I3230" t="n">
        <v>1</v>
      </c>
      <c r="J3230" t="n">
        <v>0</v>
      </c>
      <c r="K3230" t="inlineStr">
        <is>
          <t>maricarmen111@gmail.com</t>
        </is>
      </c>
      <c r="L3230">
        <f>+34602503045</f>
        <v/>
      </c>
      <c r="M3230" t="n">
        <v>1</v>
      </c>
      <c r="N3230" t="n">
        <v>10</v>
      </c>
      <c r="O3230" t="n">
        <v>0</v>
      </c>
      <c r="P3230" t="n">
        <v>10</v>
      </c>
      <c r="Q3230" t="n">
        <v>0</v>
      </c>
      <c r="R3230" t="n">
        <v>0</v>
      </c>
      <c r="S3230" t="n">
        <v>0</v>
      </c>
      <c r="T3230" t="b">
        <v>0</v>
      </c>
      <c r="U3230" s="1" t="n">
        <v>44962</v>
      </c>
      <c r="V3230" t="inlineStr">
        <is>
          <t>zo7if9d43pf9tkw44zzo7if9790cet6z</t>
        </is>
      </c>
      <c r="W3230" t="inlineStr">
        <is>
          <t>https://docs.google.com/open?id=1XOmCBjJpvuzpbSRq6pb8YMucgKL8DKSjBhLf5Axfp4w</t>
        </is>
      </c>
      <c r="X3230" t="inlineStr">
        <is>
          <t>0,00</t>
        </is>
      </c>
      <c r="Y3230" t="n">
        <v>65</v>
      </c>
      <c r="Z3230" t="n">
        <v>65</v>
      </c>
      <c r="AA3230" t="n">
        <v>0</v>
      </c>
      <c r="AB3230" t="inlineStr">
        <is>
          <t>130,00</t>
        </is>
      </c>
      <c r="AC3230" t="inlineStr">
        <is>
          <t>27,30</t>
        </is>
      </c>
      <c r="AD3230" t="inlineStr">
        <is>
          <t>6,76</t>
        </is>
      </c>
      <c r="AE3230" t="inlineStr">
        <is>
          <t>164,06</t>
        </is>
      </c>
      <c r="AF3230" t="n">
        <v>0</v>
      </c>
      <c r="AG3230" t="n">
        <v>10</v>
      </c>
      <c r="AH3230" t="inlineStr">
        <is>
          <t>#¿NOMBRE?</t>
        </is>
      </c>
      <c r="AI3230" t="inlineStr">
        <is>
          <t>6,5</t>
        </is>
      </c>
      <c r="AJ3230" t="inlineStr">
        <is>
          <t>Transfer</t>
        </is>
      </c>
      <c r="AK3230" t="inlineStr">
        <is>
          <t>4,5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</row>
    <row r="3234">
      <c r="A3234" t="n">
        <v>777</v>
      </c>
      <c r="B3234" t="inlineStr">
        <is>
          <t>ADREDE</t>
        </is>
      </c>
      <c r="C3234" t="inlineStr">
        <is>
          <t>PATRICIA</t>
        </is>
      </c>
      <c r="D3234" t="inlineStr">
        <is>
          <t>PATRICIA ORIOL GARCÍA</t>
        </is>
      </c>
      <c r="E3234" t="inlineStr">
        <is>
          <t>18040615J</t>
        </is>
      </c>
      <c r="F3234" t="inlineStr">
        <is>
          <t>CALLE LORETO 13, LOCAL B</t>
        </is>
      </c>
      <c r="G3234" t="n">
        <v>22003</v>
      </c>
      <c r="H3234" t="inlineStr">
        <is>
          <t>HUESCA</t>
        </is>
      </c>
      <c r="I3234" t="n">
        <v>1</v>
      </c>
      <c r="J3234" t="n">
        <v>0</v>
      </c>
      <c r="K3234" t="inlineStr">
        <is>
          <t>PATRICIA@ADREDE.ES</t>
        </is>
      </c>
      <c r="L3234">
        <f>+34699396122</f>
        <v/>
      </c>
      <c r="M3234" t="n">
        <v>1</v>
      </c>
      <c r="N3234" t="n">
        <v>6</v>
      </c>
      <c r="O3234" t="n">
        <v>8</v>
      </c>
      <c r="P3234" t="n">
        <v>6</v>
      </c>
      <c r="Q3234" t="n">
        <v>5</v>
      </c>
      <c r="R3234" t="n">
        <v>0</v>
      </c>
      <c r="S3234" t="n">
        <v>0</v>
      </c>
      <c r="T3234" t="b">
        <v>0</v>
      </c>
      <c r="U3234" s="1" t="n">
        <v>44962</v>
      </c>
      <c r="V3234" t="inlineStr">
        <is>
          <t>3puq7eqoqgkczklqev3puq7erhgnvp15</t>
        </is>
      </c>
      <c r="W3234" t="inlineStr">
        <is>
          <t>https://docs.google.com/open?id=1pxr8vHHe6pjLcDQjHr4ZRPwpaAJCh75dqUOtaukQqcs</t>
        </is>
      </c>
      <c r="X3234" t="inlineStr">
        <is>
          <t>52,00</t>
        </is>
      </c>
      <c r="Y3234" t="n">
        <v>39</v>
      </c>
      <c r="Z3234" t="n">
        <v>39</v>
      </c>
      <c r="AA3234" t="inlineStr">
        <is>
          <t>22,5</t>
        </is>
      </c>
      <c r="AB3234" t="inlineStr">
        <is>
          <t>152,50</t>
        </is>
      </c>
      <c r="AC3234" t="inlineStr">
        <is>
          <t>32,03</t>
        </is>
      </c>
      <c r="AD3234" t="inlineStr">
        <is>
          <t>7,93</t>
        </is>
      </c>
      <c r="AE3234" t="inlineStr">
        <is>
          <t>192,46</t>
        </is>
      </c>
      <c r="AF3234" t="n">
        <v>8</v>
      </c>
      <c r="AG3234" t="n">
        <v>6</v>
      </c>
      <c r="AH3234" t="inlineStr">
        <is>
          <t>#¿NOMBRE?</t>
        </is>
      </c>
      <c r="AI3234" t="inlineStr">
        <is>
          <t>6,5</t>
        </is>
      </c>
      <c r="AJ3234" t="inlineStr">
        <is>
          <t>Transfer</t>
        </is>
      </c>
      <c r="AK3234" t="inlineStr">
        <is>
          <t>4,5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</row>
    <row r="3238">
      <c r="A3238" t="n">
        <v>778</v>
      </c>
      <c r="B3238" t="inlineStr">
        <is>
          <t>ECOCARRECEA.COM</t>
        </is>
      </c>
      <c r="C3238" t="inlineStr">
        <is>
          <t>MERITXELL COLÓN BAÑOS</t>
        </is>
      </c>
      <c r="D3238" t="inlineStr">
        <is>
          <t>Meritxell Colón Baños</t>
        </is>
      </c>
      <c r="E3238" t="inlineStr">
        <is>
          <t>45493463S</t>
        </is>
      </c>
      <c r="F3238" t="inlineStr">
        <is>
          <t>Calle El Rosario nº 1</t>
        </is>
      </c>
      <c r="G3238" t="n">
        <v>24343</v>
      </c>
      <c r="H3238" t="inlineStr">
        <is>
          <t>Calzadilla de los Hermanillos</t>
        </is>
      </c>
      <c r="I3238" t="n">
        <v>1</v>
      </c>
      <c r="J3238" t="n">
        <v>0</v>
      </c>
      <c r="K3238" t="inlineStr">
        <is>
          <t>ECOCARRECEA@GMAIL.COM</t>
        </is>
      </c>
      <c r="L3238">
        <f>+34627954073</f>
        <v/>
      </c>
      <c r="M3238" t="n">
        <v>0</v>
      </c>
      <c r="N3238" t="n">
        <v>12</v>
      </c>
      <c r="O3238" t="n">
        <v>24</v>
      </c>
      <c r="P3238" t="n">
        <v>12</v>
      </c>
      <c r="Q3238" t="n">
        <v>0</v>
      </c>
      <c r="R3238" t="n">
        <v>0</v>
      </c>
      <c r="S3238" t="n">
        <v>0</v>
      </c>
      <c r="T3238" t="b">
        <v>0</v>
      </c>
      <c r="U3238" s="1" t="n">
        <v>44962</v>
      </c>
      <c r="V3238" t="inlineStr">
        <is>
          <t>b6sjma477tnbubrb6sjk2uhtflvf55ir</t>
        </is>
      </c>
      <c r="W3238" t="inlineStr">
        <is>
          <t>https://docs.google.com/open?id=1H5OVqC4ArSNSMz8gQLYxiEwDwMtYFJeQmoyQ0KxIB7o</t>
        </is>
      </c>
      <c r="X3238" t="inlineStr">
        <is>
          <t>156,00</t>
        </is>
      </c>
      <c r="Y3238" t="n">
        <v>78</v>
      </c>
      <c r="Z3238" t="n">
        <v>78</v>
      </c>
      <c r="AA3238" t="n">
        <v>0</v>
      </c>
      <c r="AB3238" t="inlineStr">
        <is>
          <t>312,00</t>
        </is>
      </c>
      <c r="AC3238" t="inlineStr">
        <is>
          <t>65,52</t>
        </is>
      </c>
      <c r="AD3238" t="inlineStr">
        <is>
          <t>0,00</t>
        </is>
      </c>
      <c r="AE3238" t="inlineStr">
        <is>
          <t>377,52</t>
        </is>
      </c>
      <c r="AF3238" t="n">
        <v>24</v>
      </c>
      <c r="AG3238" t="n">
        <v>12</v>
      </c>
      <c r="AH3238" t="inlineStr">
        <is>
          <t>#¿NOMBRE?</t>
        </is>
      </c>
      <c r="AI3238" t="inlineStr">
        <is>
          <t>6,5</t>
        </is>
      </c>
      <c r="AJ3238" t="inlineStr">
        <is>
          <t>Transfer</t>
        </is>
      </c>
      <c r="AK3238" t="inlineStr">
        <is>
          <t>4,5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</row>
    <row r="3242">
      <c r="A3242" t="n">
        <v>779</v>
      </c>
      <c r="B3242" t="inlineStr">
        <is>
          <t>El Sitio</t>
        </is>
      </c>
      <c r="C3242" t="inlineStr">
        <is>
          <t>Sabine Willmann</t>
        </is>
      </c>
      <c r="D3242" t="inlineStr">
        <is>
          <t>Tigutan Canarias S.L.</t>
        </is>
      </c>
      <c r="E3242" t="inlineStr">
        <is>
          <t>B38477717</t>
        </is>
      </c>
      <c r="F3242" t="inlineStr">
        <is>
          <t>Calle La Carrera 26</t>
        </is>
      </c>
      <c r="G3242" t="n">
        <v>38911</v>
      </c>
      <c r="H3242" t="inlineStr">
        <is>
          <t>La Frontera</t>
        </is>
      </c>
      <c r="I3242" t="n">
        <v>1</v>
      </c>
      <c r="J3242" t="n">
        <v>0</v>
      </c>
      <c r="K3242" t="inlineStr">
        <is>
          <t>sabinwill@gmail.com</t>
        </is>
      </c>
      <c r="L3242">
        <f>+34696600976</f>
        <v/>
      </c>
      <c r="M3242" t="n">
        <v>0</v>
      </c>
      <c r="N3242" t="n">
        <v>14</v>
      </c>
      <c r="O3242" t="n">
        <v>0</v>
      </c>
      <c r="P3242" t="n">
        <v>6</v>
      </c>
      <c r="Q3242" t="n">
        <v>0</v>
      </c>
      <c r="R3242" t="n">
        <v>0</v>
      </c>
      <c r="S3242" t="n">
        <v>0</v>
      </c>
      <c r="T3242" t="b">
        <v>0</v>
      </c>
      <c r="U3242" s="1" t="n">
        <v>44990</v>
      </c>
      <c r="V3242" t="inlineStr">
        <is>
          <t>pda1lqwsyfsnud4yzvpda1l0mduu518p</t>
        </is>
      </c>
      <c r="W3242" t="inlineStr">
        <is>
          <t>https://docs.google.com/open?id=1NQK_tfFtOeYqT_ruEIaL2cgHmo4ZtNwfOpIqtUXB-RE</t>
        </is>
      </c>
      <c r="X3242" t="inlineStr">
        <is>
          <t>0,00</t>
        </is>
      </c>
      <c r="Y3242" t="n">
        <v>91</v>
      </c>
      <c r="Z3242" t="n">
        <v>39</v>
      </c>
      <c r="AA3242" t="n">
        <v>0</v>
      </c>
      <c r="AB3242" t="inlineStr">
        <is>
          <t>130,00</t>
        </is>
      </c>
      <c r="AC3242" t="inlineStr">
        <is>
          <t>27,30</t>
        </is>
      </c>
      <c r="AD3242" t="inlineStr">
        <is>
          <t>0,00</t>
        </is>
      </c>
      <c r="AE3242" t="inlineStr">
        <is>
          <t>157,30</t>
        </is>
      </c>
      <c r="AF3242" t="n">
        <v>0</v>
      </c>
      <c r="AG3242" t="n">
        <v>14</v>
      </c>
      <c r="AH3242" t="inlineStr">
        <is>
          <t>#¿NOMBRE?</t>
        </is>
      </c>
      <c r="AI3242" t="inlineStr">
        <is>
          <t>6,5</t>
        </is>
      </c>
      <c r="AJ3242" t="inlineStr">
        <is>
          <t>Transfer</t>
        </is>
      </c>
      <c r="AK3242" t="inlineStr">
        <is>
          <t>4,5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</row>
    <row r="3246">
      <c r="A3246" t="n">
        <v>780</v>
      </c>
      <c r="B3246" t="inlineStr">
        <is>
          <t>Herbolario Navarro</t>
        </is>
      </c>
      <c r="C3246" t="inlineStr">
        <is>
          <t>Encargada de compras: Sonia</t>
        </is>
      </c>
      <c r="D3246" t="inlineStr">
        <is>
          <t>PEPE NAVARRO, SL</t>
        </is>
      </c>
      <c r="E3246" t="inlineStr">
        <is>
          <t>B-46432852</t>
        </is>
      </c>
      <c r="F3246" t="inlineStr">
        <is>
          <t>C/Partida de la Dama, 25</t>
        </is>
      </c>
      <c r="G3246" t="n">
        <v>46470</v>
      </c>
      <c r="H3246" t="inlineStr">
        <is>
          <t>Massanassa</t>
        </is>
      </c>
      <c r="I3246" t="n">
        <v>0</v>
      </c>
      <c r="J3246" t="inlineStr">
        <is>
          <t>ARZOBISPO MAYORAL, 20    46002 VALENCIA.</t>
        </is>
      </c>
      <c r="K3246" t="inlineStr">
        <is>
          <t>facturacion.logistica@herbolarionavarro.es</t>
        </is>
      </c>
      <c r="L3246" t="n">
        <v>34664644917</v>
      </c>
      <c r="M3246" t="n">
        <v>0</v>
      </c>
      <c r="N3246" t="n">
        <v>83</v>
      </c>
      <c r="O3246" t="n">
        <v>37</v>
      </c>
      <c r="P3246" t="n">
        <v>10</v>
      </c>
      <c r="Q3246" t="n">
        <v>0</v>
      </c>
      <c r="R3246" t="n">
        <v>0</v>
      </c>
      <c r="S3246" t="inlineStr">
        <is>
          <t>SectorEco</t>
        </is>
      </c>
      <c r="T3246" t="n">
        <v>1</v>
      </c>
      <c r="U3246" s="1" t="n">
        <v>44990</v>
      </c>
      <c r="V3246" t="n">
        <v>44714</v>
      </c>
      <c r="W3246" t="inlineStr">
        <is>
          <t>https://docs.google.com/open?id=13BD8pnnaE9lmyHWyWYRucj4rjG-5fhw4KpPlst_zpBI</t>
        </is>
      </c>
      <c r="X3246" t="inlineStr">
        <is>
          <t>200,91</t>
        </is>
      </c>
      <c r="Y3246" t="inlineStr">
        <is>
          <t>450,69</t>
        </is>
      </c>
      <c r="Z3246" t="inlineStr">
        <is>
          <t>54,3</t>
        </is>
      </c>
      <c r="AA3246" t="n">
        <v>0</v>
      </c>
      <c r="AB3246" t="inlineStr">
        <is>
          <t>705,90</t>
        </is>
      </c>
      <c r="AC3246" t="inlineStr">
        <is>
          <t>148,24</t>
        </is>
      </c>
      <c r="AD3246" t="inlineStr">
        <is>
          <t>0,00</t>
        </is>
      </c>
      <c r="AE3246" t="inlineStr">
        <is>
          <t>854,14</t>
        </is>
      </c>
      <c r="AF3246" t="n">
        <v>37</v>
      </c>
      <c r="AG3246" t="n">
        <v>83</v>
      </c>
      <c r="AH3246" t="inlineStr">
        <is>
          <t>#¿NOMBRE?</t>
        </is>
      </c>
      <c r="AI3246" t="inlineStr">
        <is>
          <t>5,43</t>
        </is>
      </c>
      <c r="AJ3246" t="inlineStr">
        <is>
          <t>Transfer 60 días // IBAN: ES58 0081 1518 9300 0157 6563</t>
        </is>
      </c>
      <c r="AK3246" t="inlineStr">
        <is>
          <t>4,5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</row>
    <row r="3250">
      <c r="A3250" t="n">
        <v>781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inlineStr">
        <is>
          <t>30/12/1899</t>
        </is>
      </c>
      <c r="V3250" t="n">
        <v>0</v>
      </c>
      <c r="W3250" t="inlineStr">
        <is>
          <t>https://docs.google.com/open?id=1lvprCHAoijGH7maegAeF4MCz-KAA2_aekUpucY_hDCk</t>
        </is>
      </c>
      <c r="X3250" t="inlineStr">
        <is>
          <t>0,00</t>
        </is>
      </c>
      <c r="Y3250" t="n">
        <v>0</v>
      </c>
      <c r="Z3250" t="n">
        <v>0</v>
      </c>
      <c r="AA3250" t="n">
        <v>0</v>
      </c>
      <c r="AB3250" t="inlineStr">
        <is>
          <t>0,00</t>
        </is>
      </c>
      <c r="AC3250" t="inlineStr">
        <is>
          <t>0,00</t>
        </is>
      </c>
      <c r="AD3250" t="inlineStr">
        <is>
          <t>0,00</t>
        </is>
      </c>
      <c r="AE3250" t="inlineStr">
        <is>
          <t>0,00</t>
        </is>
      </c>
      <c r="AF3250" t="n">
        <v>0</v>
      </c>
      <c r="AG3250" t="n">
        <v>0</v>
      </c>
      <c r="AH3250" t="n">
        <v>0</v>
      </c>
      <c r="AI3250" t="inlineStr">
        <is>
          <t>5,9</t>
        </is>
      </c>
      <c r="AJ3250" t="n">
        <v>0</v>
      </c>
      <c r="AK3250" t="inlineStr">
        <is>
          <t>4,5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</row>
    <row r="3254">
      <c r="A3254" t="n">
        <v>782</v>
      </c>
      <c r="B3254" t="inlineStr">
        <is>
          <t>HITY HIGIENE DE CALIDAD</t>
        </is>
      </c>
      <c r="C3254" t="inlineStr">
        <is>
          <t>ALEJANDRO MAESTRE NAVARRO</t>
        </is>
      </c>
      <c r="D3254" t="inlineStr">
        <is>
          <t>ALEJANDRO MAESTRE NAVARRO</t>
        </is>
      </c>
      <c r="E3254" t="inlineStr">
        <is>
          <t>48466696S</t>
        </is>
      </c>
      <c r="F3254" t="inlineStr">
        <is>
          <t>AVDA LITERATO AZORIN N52 BAJO</t>
        </is>
      </c>
      <c r="G3254" t="n">
        <v>30510</v>
      </c>
      <c r="H3254" t="inlineStr">
        <is>
          <t>YECLA</t>
        </is>
      </c>
      <c r="I3254" t="n">
        <v>1</v>
      </c>
      <c r="J3254" t="n">
        <v>0</v>
      </c>
      <c r="K3254" t="inlineStr">
        <is>
          <t>administracion@hity.es</t>
        </is>
      </c>
      <c r="L3254">
        <f>+34661747374</f>
        <v/>
      </c>
      <c r="M3254" t="n">
        <v>0</v>
      </c>
      <c r="N3254" t="n">
        <v>7</v>
      </c>
      <c r="O3254" t="n">
        <v>6</v>
      </c>
      <c r="P3254" t="n">
        <v>7</v>
      </c>
      <c r="Q3254" t="n">
        <v>3</v>
      </c>
      <c r="R3254" t="n">
        <v>0</v>
      </c>
      <c r="S3254" t="n">
        <v>0</v>
      </c>
      <c r="T3254" t="b">
        <v>0</v>
      </c>
      <c r="U3254" t="inlineStr">
        <is>
          <t>22/05/2023</t>
        </is>
      </c>
      <c r="V3254" t="inlineStr">
        <is>
          <t>pv0fjql4nqit5df57mukrpv0fjqin6v1</t>
        </is>
      </c>
      <c r="W3254" t="inlineStr">
        <is>
          <t>https://docs.google.com/open?id=1Z4pMgQItyMmQgMCM54MBlDZlDK1KyLatDrXltaqHj-c</t>
        </is>
      </c>
      <c r="X3254" t="inlineStr">
        <is>
          <t>39,00</t>
        </is>
      </c>
      <c r="Y3254" t="inlineStr">
        <is>
          <t>45,5</t>
        </is>
      </c>
      <c r="Z3254" t="inlineStr">
        <is>
          <t>45,5</t>
        </is>
      </c>
      <c r="AA3254" t="inlineStr">
        <is>
          <t>13,5</t>
        </is>
      </c>
      <c r="AB3254" t="inlineStr">
        <is>
          <t>143,50</t>
        </is>
      </c>
      <c r="AC3254" t="inlineStr">
        <is>
          <t>30,14</t>
        </is>
      </c>
      <c r="AD3254" t="inlineStr">
        <is>
          <t>0,00</t>
        </is>
      </c>
      <c r="AE3254" t="inlineStr">
        <is>
          <t>173,64</t>
        </is>
      </c>
      <c r="AF3254" t="n">
        <v>6</v>
      </c>
      <c r="AG3254" t="n">
        <v>7</v>
      </c>
      <c r="AH3254" t="inlineStr">
        <is>
          <t>#¿NOMBRE?</t>
        </is>
      </c>
      <c r="AI3254" t="inlineStr">
        <is>
          <t>6,5</t>
        </is>
      </c>
      <c r="AJ3254" t="inlineStr">
        <is>
          <t>Transfer</t>
        </is>
      </c>
      <c r="AK3254" t="inlineStr">
        <is>
          <t>4,5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</row>
    <row r="3258">
      <c r="A3258" t="n">
        <v>783</v>
      </c>
      <c r="B3258" t="inlineStr">
        <is>
          <t>Naturàlia</t>
        </is>
      </c>
      <c r="C3258" t="inlineStr">
        <is>
          <t>Antònia Pastor Tous</t>
        </is>
      </c>
      <c r="D3258" t="inlineStr">
        <is>
          <t>Antònia Pastor Tous</t>
        </is>
      </c>
      <c r="E3258" t="inlineStr">
        <is>
          <t>42997286M</t>
        </is>
      </c>
      <c r="F3258" t="inlineStr">
        <is>
          <t>Av. Costa i Llobera 51 a</t>
        </is>
      </c>
      <c r="G3258" t="n">
        <v>7570</v>
      </c>
      <c r="H3258" t="inlineStr">
        <is>
          <t>Artà</t>
        </is>
      </c>
      <c r="I3258" t="n">
        <v>1</v>
      </c>
      <c r="J3258" t="n">
        <v>0</v>
      </c>
      <c r="K3258" t="inlineStr">
        <is>
          <t>naturalia.arta@gmail.com</t>
        </is>
      </c>
      <c r="L3258">
        <f>+34616298880</f>
        <v/>
      </c>
      <c r="M3258" t="n">
        <v>1</v>
      </c>
      <c r="N3258" t="n">
        <v>6</v>
      </c>
      <c r="O3258" t="n">
        <v>4</v>
      </c>
      <c r="P3258" t="n">
        <v>10</v>
      </c>
      <c r="Q3258" t="n">
        <v>0</v>
      </c>
      <c r="R3258" t="inlineStr">
        <is>
          <t>PackD4</t>
        </is>
      </c>
      <c r="S3258" t="n">
        <v>0</v>
      </c>
      <c r="T3258" t="b">
        <v>0</v>
      </c>
      <c r="U3258" s="1" t="n">
        <v>45021</v>
      </c>
      <c r="V3258" t="inlineStr">
        <is>
          <t>odutjk24fzsyxodutj9a4iw8kb915wyh</t>
        </is>
      </c>
      <c r="W3258" t="inlineStr">
        <is>
          <t>https://docs.google.com/open?id=1FG8QgMWxHP0qnJP-w84aocJC0qP4_Kc0QKOtJX9_XQg</t>
        </is>
      </c>
      <c r="X3258" t="inlineStr">
        <is>
          <t>26,00</t>
        </is>
      </c>
      <c r="Y3258" t="n">
        <v>39</v>
      </c>
      <c r="Z3258" t="n">
        <v>65</v>
      </c>
      <c r="AA3258" t="n">
        <v>0</v>
      </c>
      <c r="AB3258" t="inlineStr">
        <is>
          <t>130,00</t>
        </is>
      </c>
      <c r="AC3258" t="inlineStr">
        <is>
          <t>27,30</t>
        </is>
      </c>
      <c r="AD3258" t="inlineStr">
        <is>
          <t>6,76</t>
        </is>
      </c>
      <c r="AE3258" t="inlineStr">
        <is>
          <t>164,06</t>
        </is>
      </c>
      <c r="AF3258" t="n">
        <v>4</v>
      </c>
      <c r="AG3258" t="n">
        <v>6</v>
      </c>
      <c r="AH3258" t="inlineStr">
        <is>
          <t>#¿NOMBRE?</t>
        </is>
      </c>
      <c r="AI3258" t="inlineStr">
        <is>
          <t>6,5</t>
        </is>
      </c>
      <c r="AJ3258" t="inlineStr">
        <is>
          <t>Transfer</t>
        </is>
      </c>
      <c r="AK3258" t="inlineStr">
        <is>
          <t>4,5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</row>
    <row r="3262">
      <c r="A3262" t="n">
        <v>784</v>
      </c>
      <c r="B3262" t="inlineStr">
        <is>
          <t>Detycel</t>
        </is>
      </c>
      <c r="C3262" t="inlineStr">
        <is>
          <t>Salvador Pons Mata</t>
        </is>
      </c>
      <c r="D3262" t="inlineStr">
        <is>
          <t>Salvador Pons Mata</t>
        </is>
      </c>
      <c r="E3262" t="inlineStr">
        <is>
          <t>52782800P</t>
        </is>
      </c>
      <c r="F3262" t="inlineStr">
        <is>
          <t>C/ROQUETES 5</t>
        </is>
      </c>
      <c r="G3262" t="n">
        <v>3740</v>
      </c>
      <c r="H3262" t="inlineStr">
        <is>
          <t>GATA DE GORGOS</t>
        </is>
      </c>
      <c r="I3262" t="n">
        <v>1</v>
      </c>
      <c r="J3262" t="n">
        <v>0</v>
      </c>
      <c r="K3262" t="inlineStr">
        <is>
          <t>info@detycel.es</t>
        </is>
      </c>
      <c r="L3262">
        <f>+34650271208</f>
        <v/>
      </c>
      <c r="M3262" t="n">
        <v>0</v>
      </c>
      <c r="N3262" t="n">
        <v>12</v>
      </c>
      <c r="O3262" t="n">
        <v>4</v>
      </c>
      <c r="P3262" t="n">
        <v>16</v>
      </c>
      <c r="Q3262" t="n">
        <v>0</v>
      </c>
      <c r="R3262" t="inlineStr">
        <is>
          <t>FL3 = tarjetas selladas</t>
        </is>
      </c>
      <c r="S3262" t="n">
        <v>0</v>
      </c>
      <c r="T3262" t="b">
        <v>0</v>
      </c>
      <c r="U3262" s="1" t="n">
        <v>45051</v>
      </c>
      <c r="V3262" t="n">
        <v>0</v>
      </c>
      <c r="W3262" t="inlineStr">
        <is>
          <t>https://docs.google.com/open?id=1t5yZ0Yb9LzW51j1kbLqTFSsclBYHFcP4WY9p9mow6TU</t>
        </is>
      </c>
      <c r="X3262" t="inlineStr">
        <is>
          <t>26,00</t>
        </is>
      </c>
      <c r="Y3262" t="n">
        <v>78</v>
      </c>
      <c r="Z3262" t="n">
        <v>104</v>
      </c>
      <c r="AA3262" t="n">
        <v>0</v>
      </c>
      <c r="AB3262" t="inlineStr">
        <is>
          <t>208,00</t>
        </is>
      </c>
      <c r="AC3262" t="inlineStr">
        <is>
          <t>43,68</t>
        </is>
      </c>
      <c r="AD3262" t="inlineStr">
        <is>
          <t>0,00</t>
        </is>
      </c>
      <c r="AE3262" t="inlineStr">
        <is>
          <t>251,68</t>
        </is>
      </c>
      <c r="AF3262" t="n">
        <v>4</v>
      </c>
      <c r="AG3262" t="n">
        <v>12</v>
      </c>
      <c r="AH3262" t="inlineStr">
        <is>
          <t>#¿NOMBRE?</t>
        </is>
      </c>
      <c r="AI3262" t="inlineStr">
        <is>
          <t>6,5</t>
        </is>
      </c>
      <c r="AJ3262" t="inlineStr">
        <is>
          <t>Transfer ES40 2100 7970 2202 0006 9888</t>
        </is>
      </c>
      <c r="AK3262" t="inlineStr">
        <is>
          <t>4,5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</row>
    <row r="3266">
      <c r="A3266" t="n">
        <v>785</v>
      </c>
      <c r="B3266" t="inlineStr">
        <is>
          <t>MisCanguritos</t>
        </is>
      </c>
      <c r="C3266" t="inlineStr">
        <is>
          <t>Marta González Fernández</t>
        </is>
      </c>
      <c r="D3266" t="inlineStr">
        <is>
          <t>Marta González Fernández</t>
        </is>
      </c>
      <c r="E3266" t="inlineStr">
        <is>
          <t>71936852M</t>
        </is>
      </c>
      <c r="F3266" t="inlineStr">
        <is>
          <t>Historiador Julio González 6 Bajo</t>
        </is>
      </c>
      <c r="G3266" t="n">
        <v>34100</v>
      </c>
      <c r="H3266" t="inlineStr">
        <is>
          <t>Saldaña</t>
        </is>
      </c>
      <c r="I3266" t="n">
        <v>1</v>
      </c>
      <c r="J3266" t="n">
        <v>0</v>
      </c>
      <c r="K3266" t="inlineStr">
        <is>
          <t>miscanguritos@gmail.com</t>
        </is>
      </c>
      <c r="L3266">
        <f>+34646259458</f>
        <v/>
      </c>
      <c r="M3266" t="n">
        <v>0</v>
      </c>
      <c r="N3266" t="n">
        <v>8</v>
      </c>
      <c r="O3266" t="n">
        <v>6</v>
      </c>
      <c r="P3266" t="n">
        <v>8</v>
      </c>
      <c r="Q3266" t="n">
        <v>2</v>
      </c>
      <c r="R3266" t="n">
        <v>0</v>
      </c>
      <c r="S3266" t="n">
        <v>0</v>
      </c>
      <c r="T3266" t="b">
        <v>0</v>
      </c>
      <c r="U3266" s="1" t="n">
        <v>45051</v>
      </c>
      <c r="V3266" t="inlineStr">
        <is>
          <t>brve7wxydwtj0gqoo6gbrve7qpknyvhy</t>
        </is>
      </c>
      <c r="W3266" t="inlineStr">
        <is>
          <t>https://docs.google.com/open?id=1Y2I0QfFIRbJvWkhSNr1_-AvrO_CSJ3fm2vlwLjao5No</t>
        </is>
      </c>
      <c r="X3266" t="inlineStr">
        <is>
          <t>39,00</t>
        </is>
      </c>
      <c r="Y3266" t="n">
        <v>52</v>
      </c>
      <c r="Z3266" t="n">
        <v>52</v>
      </c>
      <c r="AA3266" t="n">
        <v>9</v>
      </c>
      <c r="AB3266" t="inlineStr">
        <is>
          <t>152,00</t>
        </is>
      </c>
      <c r="AC3266" t="inlineStr">
        <is>
          <t>31,92</t>
        </is>
      </c>
      <c r="AD3266" t="inlineStr">
        <is>
          <t>0,00</t>
        </is>
      </c>
      <c r="AE3266" t="inlineStr">
        <is>
          <t>183,92</t>
        </is>
      </c>
      <c r="AF3266" t="n">
        <v>6</v>
      </c>
      <c r="AG3266" t="n">
        <v>8</v>
      </c>
      <c r="AH3266" t="inlineStr">
        <is>
          <t>#¿NOMBRE?</t>
        </is>
      </c>
      <c r="AI3266" t="inlineStr">
        <is>
          <t>6,5</t>
        </is>
      </c>
      <c r="AJ3266" t="inlineStr">
        <is>
          <t>Transfer</t>
        </is>
      </c>
      <c r="AK3266" t="inlineStr">
        <is>
          <t>4,5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</row>
    <row r="3270">
      <c r="A3270" t="n">
        <v>786</v>
      </c>
      <c r="B3270" t="inlineStr">
        <is>
          <t>Marcris</t>
        </is>
      </c>
      <c r="C3270" t="inlineStr">
        <is>
          <t>Marino</t>
        </is>
      </c>
      <c r="D3270" t="inlineStr">
        <is>
          <t>Sánchez García Cristina 00280286L S.L.N.E</t>
        </is>
      </c>
      <c r="E3270" t="inlineStr">
        <is>
          <t>B35770528</t>
        </is>
      </c>
      <c r="F3270" t="inlineStr">
        <is>
          <t>Calle Aigües, 11</t>
        </is>
      </c>
      <c r="G3270" t="n">
        <v>8391</v>
      </c>
      <c r="H3270" t="inlineStr">
        <is>
          <t>Tiana</t>
        </is>
      </c>
      <c r="I3270" t="n">
        <v>1</v>
      </c>
      <c r="J3270" t="n">
        <v>0</v>
      </c>
      <c r="K3270" t="inlineStr">
        <is>
          <t>info@marcris.net</t>
        </is>
      </c>
      <c r="L3270">
        <f>+34678868735</f>
        <v/>
      </c>
      <c r="M3270" t="n">
        <v>0</v>
      </c>
      <c r="N3270" t="n">
        <v>480</v>
      </c>
      <c r="O3270" t="n">
        <v>0</v>
      </c>
      <c r="P3270" t="n">
        <v>480</v>
      </c>
      <c r="Q3270" t="n">
        <v>180</v>
      </c>
      <c r="R3270" t="inlineStr">
        <is>
          <t>PackD10 (BioCultura)</t>
        </is>
      </c>
      <c r="S3270" t="inlineStr">
        <is>
          <t>FL10LA10SU4 Muestra</t>
        </is>
      </c>
      <c r="T3270" t="b">
        <v>0</v>
      </c>
      <c r="U3270" s="1" t="n">
        <v>45143</v>
      </c>
      <c r="V3270" t="n">
        <v>0</v>
      </c>
      <c r="W3270" t="inlineStr">
        <is>
          <t>https://docs.google.com/open?id=1ndfBli6IMUXCYDQMNN8Qr0MI-1UM41kftB3bHne6h5c</t>
        </is>
      </c>
      <c r="X3270" t="inlineStr">
        <is>
          <t>0,00</t>
        </is>
      </c>
      <c r="Y3270" t="n">
        <v>2088</v>
      </c>
      <c r="Z3270" t="n">
        <v>2088</v>
      </c>
      <c r="AA3270" t="n">
        <v>594</v>
      </c>
      <c r="AB3270" t="inlineStr">
        <is>
          <t>4.770,00</t>
        </is>
      </c>
      <c r="AC3270" t="inlineStr">
        <is>
          <t>1001,70</t>
        </is>
      </c>
      <c r="AD3270" t="inlineStr">
        <is>
          <t>0,00</t>
        </is>
      </c>
      <c r="AE3270" t="inlineStr">
        <is>
          <t>5771,70</t>
        </is>
      </c>
      <c r="AF3270" t="n">
        <v>0</v>
      </c>
      <c r="AG3270" t="n">
        <v>480</v>
      </c>
      <c r="AH3270" t="inlineStr">
        <is>
          <t>#¿NOMBRE?</t>
        </is>
      </c>
      <c r="AI3270" t="inlineStr">
        <is>
          <t>4,35</t>
        </is>
      </c>
      <c r="AJ3270" t="inlineStr">
        <is>
          <t>SEPA 60 dias // IBAN: ES03 2100 0877 8502 0021 6962</t>
        </is>
      </c>
      <c r="AK3270" t="inlineStr">
        <is>
          <t>3,3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</row>
    <row r="3274">
      <c r="A3274" t="n">
        <v>787</v>
      </c>
      <c r="B3274" t="inlineStr">
        <is>
          <t>Nous Aires Peluqueria Natural</t>
        </is>
      </c>
      <c r="C3274" t="inlineStr">
        <is>
          <t>Eva Casacuberta Colom</t>
        </is>
      </c>
      <c r="D3274" t="inlineStr">
        <is>
          <t>Eva Casacuberta Colom</t>
        </is>
      </c>
      <c r="E3274" t="inlineStr">
        <is>
          <t>77476283R</t>
        </is>
      </c>
      <c r="F3274" t="inlineStr">
        <is>
          <t>Rambla del Carme, 17 -  08500 - Vic (Barcelona)</t>
        </is>
      </c>
      <c r="G3274" t="n">
        <v>8500</v>
      </c>
      <c r="H3274" t="inlineStr">
        <is>
          <t>Vic</t>
        </is>
      </c>
      <c r="I3274" t="n">
        <v>1</v>
      </c>
      <c r="J3274" t="n">
        <v>0</v>
      </c>
      <c r="K3274" t="inlineStr">
        <is>
          <t>info@nousaires.com</t>
        </is>
      </c>
      <c r="L3274">
        <f>+34636272008</f>
        <v/>
      </c>
      <c r="M3274" t="n">
        <v>0</v>
      </c>
      <c r="N3274" t="n">
        <v>0</v>
      </c>
      <c r="O3274" t="n">
        <v>10</v>
      </c>
      <c r="P3274" t="n">
        <v>0</v>
      </c>
      <c r="Q3274" t="n">
        <v>0</v>
      </c>
      <c r="R3274" t="inlineStr">
        <is>
          <t>Ninguna</t>
        </is>
      </c>
      <c r="S3274" t="inlineStr">
        <is>
          <t>1) Paga portes  2) Sector Eco</t>
        </is>
      </c>
      <c r="T3274" t="b">
        <v>1</v>
      </c>
      <c r="U3274" s="1" t="n">
        <v>45174</v>
      </c>
      <c r="V3274" t="inlineStr">
        <is>
          <t>5md45nliq2z3pjrkld45md45qu9hoig9</t>
        </is>
      </c>
      <c r="W3274" t="inlineStr">
        <is>
          <t>https://docs.google.com/open?id=1iytB2Th3AvFjw-0gXwzF0NFsQi05ibVsZzvmV4GAdQ4</t>
        </is>
      </c>
      <c r="X3274" t="inlineStr">
        <is>
          <t>69,10</t>
        </is>
      </c>
      <c r="Y3274" t="n">
        <v>0</v>
      </c>
      <c r="Z3274" t="n">
        <v>0</v>
      </c>
      <c r="AA3274" t="n">
        <v>0</v>
      </c>
      <c r="AB3274" t="inlineStr">
        <is>
          <t>69,10</t>
        </is>
      </c>
      <c r="AC3274" t="inlineStr">
        <is>
          <t>14,51</t>
        </is>
      </c>
      <c r="AD3274" t="inlineStr">
        <is>
          <t>0,00</t>
        </is>
      </c>
      <c r="AE3274" t="inlineStr">
        <is>
          <t>83,61</t>
        </is>
      </c>
      <c r="AF3274" t="n">
        <v>10</v>
      </c>
      <c r="AG3274" t="n">
        <v>0</v>
      </c>
      <c r="AH3274" t="inlineStr">
        <is>
          <t>#¿NOMBRE?</t>
        </is>
      </c>
      <c r="AI3274" t="inlineStr">
        <is>
          <t>6,91</t>
        </is>
      </c>
      <c r="AJ3274" t="inlineStr">
        <is>
          <t>Transfer</t>
        </is>
      </c>
      <c r="AK3274" t="inlineStr">
        <is>
          <t>4,5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</row>
    <row r="3278">
      <c r="A3278" t="n">
        <v>788</v>
      </c>
      <c r="B3278" t="inlineStr">
        <is>
          <t>Ekonomato de Barrundia</t>
        </is>
      </c>
      <c r="C3278" t="inlineStr">
        <is>
          <t>Susana</t>
        </is>
      </c>
      <c r="D3278" t="inlineStr">
        <is>
          <t>OKT - BARRUNDIAKO KONTSUMITZAILE TALDEA</t>
        </is>
      </c>
      <c r="E3278" t="inlineStr">
        <is>
          <t>G- 01466713</t>
        </is>
      </c>
      <c r="F3278" t="inlineStr">
        <is>
          <t>Plaza del Ayuntamiento, 1</t>
        </is>
      </c>
      <c r="G3278" t="n">
        <v>1206</v>
      </c>
      <c r="H3278" t="inlineStr">
        <is>
          <t>Ozaeta</t>
        </is>
      </c>
      <c r="I3278" t="n">
        <v>1</v>
      </c>
      <c r="J3278" t="n">
        <v>0</v>
      </c>
      <c r="K3278" t="inlineStr">
        <is>
          <t>oktekonomatoa@gmail.com</t>
        </is>
      </c>
      <c r="L3278">
        <f>+34611434396</f>
        <v/>
      </c>
      <c r="M3278" t="n">
        <v>0</v>
      </c>
      <c r="N3278" t="n">
        <v>15</v>
      </c>
      <c r="O3278" t="n">
        <v>10</v>
      </c>
      <c r="P3278" t="n">
        <v>15</v>
      </c>
      <c r="Q3278" t="n">
        <v>5</v>
      </c>
      <c r="R3278" t="n">
        <v>0</v>
      </c>
      <c r="S3278" t="n">
        <v>0</v>
      </c>
      <c r="T3278" t="b">
        <v>0</v>
      </c>
      <c r="U3278" s="1" t="n">
        <v>45174</v>
      </c>
      <c r="V3278" t="inlineStr">
        <is>
          <t>m8dhiv042zwfh0qqm8dhb6sbav1dgmla</t>
        </is>
      </c>
      <c r="W3278" t="inlineStr">
        <is>
          <t>https://docs.google.com/open?id=1yloOMUpnMUSeWlzPS73eAZh8K6tXQxSZA7v7jS5ub0k</t>
        </is>
      </c>
      <c r="X3278" t="inlineStr">
        <is>
          <t>65,00</t>
        </is>
      </c>
      <c r="Y3278" t="inlineStr">
        <is>
          <t>97,5</t>
        </is>
      </c>
      <c r="Z3278" t="inlineStr">
        <is>
          <t>97,5</t>
        </is>
      </c>
      <c r="AA3278" t="inlineStr">
        <is>
          <t>22,5</t>
        </is>
      </c>
      <c r="AB3278" t="inlineStr">
        <is>
          <t>282,50</t>
        </is>
      </c>
      <c r="AC3278" t="inlineStr">
        <is>
          <t>59,33</t>
        </is>
      </c>
      <c r="AD3278" t="inlineStr">
        <is>
          <t>0,00</t>
        </is>
      </c>
      <c r="AE3278" t="inlineStr">
        <is>
          <t>341,83</t>
        </is>
      </c>
      <c r="AF3278" t="n">
        <v>10</v>
      </c>
      <c r="AG3278" t="n">
        <v>15</v>
      </c>
      <c r="AH3278" t="inlineStr">
        <is>
          <t>#¿NOMBRE?</t>
        </is>
      </c>
      <c r="AI3278" t="inlineStr">
        <is>
          <t>6,5</t>
        </is>
      </c>
      <c r="AJ3278" t="inlineStr">
        <is>
          <t>Transfer</t>
        </is>
      </c>
      <c r="AK3278" t="inlineStr">
        <is>
          <t>4,5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</row>
    <row r="3282">
      <c r="A3282" t="n">
        <v>789</v>
      </c>
      <c r="B3282" t="inlineStr">
        <is>
          <t>Sargo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inlineStr">
        <is>
          <t>0,00</t>
        </is>
      </c>
      <c r="Y3282" t="n">
        <v>0</v>
      </c>
      <c r="Z3282" t="n">
        <v>0</v>
      </c>
      <c r="AA3282" t="n">
        <v>0</v>
      </c>
      <c r="AB3282" t="inlineStr">
        <is>
          <t>0,00</t>
        </is>
      </c>
      <c r="AC3282" t="inlineStr">
        <is>
          <t>0,00</t>
        </is>
      </c>
      <c r="AD3282" t="inlineStr">
        <is>
          <t>0,00</t>
        </is>
      </c>
      <c r="AE3282" t="inlineStr">
        <is>
          <t>0,00</t>
        </is>
      </c>
      <c r="AF3282" t="n">
        <v>0</v>
      </c>
      <c r="AG3282" t="n">
        <v>0</v>
      </c>
      <c r="AH3282" t="inlineStr">
        <is>
          <t>#¿NOMBRE?</t>
        </is>
      </c>
      <c r="AI3282" t="inlineStr">
        <is>
          <t>6,5</t>
        </is>
      </c>
      <c r="AJ3282" t="n">
        <v>0</v>
      </c>
      <c r="AK3282" t="inlineStr">
        <is>
          <t>4,5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</row>
    <row r="3286">
      <c r="A3286" t="n">
        <v>790</v>
      </c>
      <c r="B3286" t="inlineStr">
        <is>
          <t>Shopclient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inlineStr">
        <is>
          <t>0,00</t>
        </is>
      </c>
      <c r="Y3286" t="n">
        <v>0</v>
      </c>
      <c r="Z3286" t="n">
        <v>0</v>
      </c>
      <c r="AA3286" t="n">
        <v>0</v>
      </c>
      <c r="AB3286" t="inlineStr">
        <is>
          <t>0,00</t>
        </is>
      </c>
      <c r="AC3286" t="inlineStr">
        <is>
          <t>0,00</t>
        </is>
      </c>
      <c r="AD3286" t="inlineStr">
        <is>
          <t>0,00</t>
        </is>
      </c>
      <c r="AE3286" t="inlineStr">
        <is>
          <t>0,00</t>
        </is>
      </c>
      <c r="AF3286" t="n">
        <v>0</v>
      </c>
      <c r="AG3286" t="n">
        <v>0</v>
      </c>
      <c r="AH3286" t="inlineStr">
        <is>
          <t>#¿NOMBRE?</t>
        </is>
      </c>
      <c r="AI3286" t="inlineStr">
        <is>
          <t>6,5</t>
        </is>
      </c>
      <c r="AJ3286" t="n">
        <v>0</v>
      </c>
      <c r="AK3286" t="inlineStr">
        <is>
          <t>4,5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</row>
    <row r="3290">
      <c r="A3290" t="n">
        <v>791</v>
      </c>
      <c r="B3290" t="inlineStr">
        <is>
          <t>ecoteca</t>
        </is>
      </c>
      <c r="C3290" t="inlineStr">
        <is>
          <t>laia</t>
        </is>
      </c>
      <c r="D3290" t="inlineStr">
        <is>
          <t>eulalia hernandez pallas</t>
        </is>
      </c>
      <c r="E3290" t="inlineStr">
        <is>
          <t>44000699c</t>
        </is>
      </c>
      <c r="F3290" t="inlineStr">
        <is>
          <t>providencia, 20</t>
        </is>
      </c>
      <c r="G3290" t="n">
        <v>8024</v>
      </c>
      <c r="H3290" t="inlineStr">
        <is>
          <t>barcelona</t>
        </is>
      </c>
      <c r="I3290" t="n">
        <v>1</v>
      </c>
      <c r="J3290" t="n">
        <v>0</v>
      </c>
      <c r="K3290" t="inlineStr">
        <is>
          <t>laiona.hernandez@gmail.com</t>
        </is>
      </c>
      <c r="L3290">
        <f>+34687307036</f>
        <v/>
      </c>
      <c r="M3290" t="n">
        <v>1</v>
      </c>
      <c r="N3290" t="n">
        <v>10</v>
      </c>
      <c r="O3290" t="n">
        <v>0</v>
      </c>
      <c r="P3290" t="n">
        <v>10</v>
      </c>
      <c r="Q3290" t="n">
        <v>0</v>
      </c>
      <c r="R3290" t="n">
        <v>0</v>
      </c>
      <c r="S3290" t="n">
        <v>0</v>
      </c>
      <c r="T3290" t="b">
        <v>0</v>
      </c>
      <c r="U3290" s="1" t="n">
        <v>45265</v>
      </c>
      <c r="V3290" t="inlineStr">
        <is>
          <t>r9b7r964p32fhl07w4r9b7r2adwt23wx</t>
        </is>
      </c>
      <c r="W3290" t="inlineStr">
        <is>
          <t>https://docs.google.com/open?id=1s24r8nBOfQKtEFZStTb-z6CypFETFaK4x5YvETI9XHE</t>
        </is>
      </c>
      <c r="X3290" t="inlineStr">
        <is>
          <t>0,00</t>
        </is>
      </c>
      <c r="Y3290" t="n">
        <v>65</v>
      </c>
      <c r="Z3290" t="n">
        <v>65</v>
      </c>
      <c r="AA3290" t="n">
        <v>0</v>
      </c>
      <c r="AB3290" t="inlineStr">
        <is>
          <t>130,00</t>
        </is>
      </c>
      <c r="AC3290" t="inlineStr">
        <is>
          <t>27,30</t>
        </is>
      </c>
      <c r="AD3290" t="inlineStr">
        <is>
          <t>6,76</t>
        </is>
      </c>
      <c r="AE3290" t="inlineStr">
        <is>
          <t>164,06</t>
        </is>
      </c>
      <c r="AF3290" t="n">
        <v>0</v>
      </c>
      <c r="AG3290" t="n">
        <v>10</v>
      </c>
      <c r="AH3290" t="inlineStr">
        <is>
          <t>#¿NOMBRE?</t>
        </is>
      </c>
      <c r="AI3290" t="inlineStr">
        <is>
          <t>6,5</t>
        </is>
      </c>
      <c r="AJ3290" t="inlineStr">
        <is>
          <t>Giro 30 días // IBAN: ES55 0182 6315 0402 0015 5572</t>
        </is>
      </c>
      <c r="AK3290" t="inlineStr">
        <is>
          <t>4,5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</row>
    <row r="3294">
      <c r="A3294" t="n">
        <v>792</v>
      </c>
      <c r="B3294" t="inlineStr">
        <is>
          <t>HERBOLARIO FUENTE DE SALUD</t>
        </is>
      </c>
      <c r="C3294" t="inlineStr">
        <is>
          <t>SUSANA DE LA FUENTE MARTÍNEZ DE ALBÉNIZ</t>
        </is>
      </c>
      <c r="D3294" t="inlineStr">
        <is>
          <t>SUSANA DE LA FUENTE MARTÍNEZ DE ALBÉNIZ</t>
        </is>
      </c>
      <c r="E3294" t="inlineStr">
        <is>
          <t>52729167B</t>
        </is>
      </c>
      <c r="F3294" t="inlineStr">
        <is>
          <t>Avenida Blasco Ibáñez 11 bajo</t>
        </is>
      </c>
      <c r="G3294" t="n">
        <v>46980</v>
      </c>
      <c r="H3294" t="inlineStr">
        <is>
          <t>Valencia</t>
        </is>
      </c>
      <c r="I3294" t="n">
        <v>1</v>
      </c>
      <c r="J3294" t="n">
        <v>0</v>
      </c>
      <c r="K3294" t="inlineStr">
        <is>
          <t>salud@herbolariofuentedesalud.com</t>
        </is>
      </c>
      <c r="L3294">
        <f>+34679626772</f>
        <v/>
      </c>
      <c r="M3294" t="n">
        <v>1</v>
      </c>
      <c r="N3294" t="n">
        <v>4</v>
      </c>
      <c r="O3294" t="n">
        <v>4</v>
      </c>
      <c r="P3294" t="n">
        <v>9</v>
      </c>
      <c r="Q3294" t="n">
        <v>4</v>
      </c>
      <c r="R3294" t="inlineStr">
        <is>
          <t>PackD4</t>
        </is>
      </c>
      <c r="S3294" t="n">
        <v>0</v>
      </c>
      <c r="T3294" t="b">
        <v>0</v>
      </c>
      <c r="U3294" t="inlineStr">
        <is>
          <t>20/05/2023</t>
        </is>
      </c>
      <c r="V3294" t="inlineStr">
        <is>
          <t>1339ppjxi3jxo27qp9nsnt381339pp3t</t>
        </is>
      </c>
      <c r="W3294" t="inlineStr">
        <is>
          <t>https://docs.google.com/open?id=1T2kXaN4LagckO-xcnt77Q_advwJ_U1uLfg4Ffcd8q9M</t>
        </is>
      </c>
      <c r="X3294" t="inlineStr">
        <is>
          <t>26,00</t>
        </is>
      </c>
      <c r="Y3294" t="n">
        <v>26</v>
      </c>
      <c r="Z3294" t="inlineStr">
        <is>
          <t>58,5</t>
        </is>
      </c>
      <c r="AA3294" t="n">
        <v>18</v>
      </c>
      <c r="AB3294" t="inlineStr">
        <is>
          <t>128,50</t>
        </is>
      </c>
      <c r="AC3294" t="inlineStr">
        <is>
          <t>26,99</t>
        </is>
      </c>
      <c r="AD3294" t="inlineStr">
        <is>
          <t>6,68</t>
        </is>
      </c>
      <c r="AE3294" t="inlineStr">
        <is>
          <t>162,17</t>
        </is>
      </c>
      <c r="AF3294" t="n">
        <v>4</v>
      </c>
      <c r="AG3294" t="n">
        <v>4</v>
      </c>
      <c r="AH3294" t="inlineStr">
        <is>
          <t>#¿NOMBRE?</t>
        </is>
      </c>
      <c r="AI3294" t="inlineStr">
        <is>
          <t>6,5</t>
        </is>
      </c>
      <c r="AJ3294" t="inlineStr">
        <is>
          <t>Transfer</t>
        </is>
      </c>
      <c r="AK3294" t="inlineStr">
        <is>
          <t>4,5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</row>
    <row r="3298">
      <c r="A3298" t="n">
        <v>793</v>
      </c>
      <c r="B3298" t="inlineStr">
        <is>
          <t>Red Grupos de Consumo de la Sierra Oeste Madrid</t>
        </is>
      </c>
      <c r="C3298" t="inlineStr">
        <is>
          <t>Hortensia</t>
        </is>
      </c>
      <c r="D3298" t="inlineStr">
        <is>
          <t>Red GC Sierra Oeste</t>
        </is>
      </c>
      <c r="E3298" t="inlineStr">
        <is>
          <t>02629727E</t>
        </is>
      </c>
      <c r="F3298" t="inlineStr">
        <is>
          <t>Calle Agustín García Gasco 11</t>
        </is>
      </c>
      <c r="G3298" t="n">
        <v>28610</v>
      </c>
      <c r="H3298" t="inlineStr">
        <is>
          <t>Villamanta</t>
        </is>
      </c>
      <c r="I3298" t="n">
        <v>1</v>
      </c>
      <c r="J3298" t="n">
        <v>0</v>
      </c>
      <c r="K3298" t="inlineStr">
        <is>
          <t>hortensia.arellano@yahoo.es</t>
        </is>
      </c>
      <c r="L3298">
        <f>+34646821033</f>
        <v/>
      </c>
      <c r="M3298" t="n">
        <v>0</v>
      </c>
      <c r="N3298" t="n">
        <v>13</v>
      </c>
      <c r="O3298" t="n">
        <v>9</v>
      </c>
      <c r="P3298" t="n">
        <v>2</v>
      </c>
      <c r="Q3298" t="n">
        <v>6</v>
      </c>
      <c r="R3298" t="inlineStr">
        <is>
          <t>PackD9</t>
        </is>
      </c>
      <c r="S3298" t="n">
        <v>0</v>
      </c>
      <c r="T3298" t="b">
        <v>0</v>
      </c>
      <c r="U3298" t="inlineStr">
        <is>
          <t>15/05/2023</t>
        </is>
      </c>
      <c r="V3298" t="inlineStr">
        <is>
          <t>z7bfi2tdbqdu37z7bfitpsnahzzjvbta</t>
        </is>
      </c>
      <c r="W3298" t="inlineStr">
        <is>
          <t>https://docs.google.com/open?id=1CUFyNroqXsDwwR78r5F_u31UvfsyqsyOXhOzpuaKdX4</t>
        </is>
      </c>
      <c r="X3298" t="inlineStr">
        <is>
          <t>63,18</t>
        </is>
      </c>
      <c r="Y3298" t="inlineStr">
        <is>
          <t>91,26</t>
        </is>
      </c>
      <c r="Z3298" t="inlineStr">
        <is>
          <t>14,04</t>
        </is>
      </c>
      <c r="AA3298" t="n">
        <v>27</v>
      </c>
      <c r="AB3298" t="inlineStr">
        <is>
          <t>195,48</t>
        </is>
      </c>
      <c r="AC3298" t="inlineStr">
        <is>
          <t>41,05</t>
        </is>
      </c>
      <c r="AD3298" t="inlineStr">
        <is>
          <t>0,00</t>
        </is>
      </c>
      <c r="AE3298" t="inlineStr">
        <is>
          <t>236,53</t>
        </is>
      </c>
      <c r="AF3298" t="n">
        <v>9</v>
      </c>
      <c r="AG3298" t="n">
        <v>13</v>
      </c>
      <c r="AH3298" t="inlineStr">
        <is>
          <t>#¿NOMBRE?</t>
        </is>
      </c>
      <c r="AI3298" t="inlineStr">
        <is>
          <t>7,02</t>
        </is>
      </c>
      <c r="AJ3298" t="inlineStr">
        <is>
          <t>Transfer</t>
        </is>
      </c>
      <c r="AK3298" t="inlineStr">
        <is>
          <t>4,5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</row>
    <row r="3302">
      <c r="A3302" t="n">
        <v>794</v>
      </c>
      <c r="B3302" t="inlineStr">
        <is>
          <t>Shopclient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inlineStr">
        <is>
          <t>0,00</t>
        </is>
      </c>
      <c r="Y3302" t="n">
        <v>0</v>
      </c>
      <c r="Z3302" t="n">
        <v>0</v>
      </c>
      <c r="AA3302" t="n">
        <v>0</v>
      </c>
      <c r="AB3302" t="inlineStr">
        <is>
          <t>0,00</t>
        </is>
      </c>
      <c r="AC3302" t="inlineStr">
        <is>
          <t>0,00</t>
        </is>
      </c>
      <c r="AD3302" t="inlineStr">
        <is>
          <t>0,00</t>
        </is>
      </c>
      <c r="AE3302" t="inlineStr">
        <is>
          <t>0,00</t>
        </is>
      </c>
      <c r="AF3302" t="n">
        <v>0</v>
      </c>
      <c r="AG3302" t="n">
        <v>0</v>
      </c>
      <c r="AH3302" t="inlineStr">
        <is>
          <t>#¿NOMBRE?</t>
        </is>
      </c>
      <c r="AI3302" t="inlineStr">
        <is>
          <t>6,5</t>
        </is>
      </c>
      <c r="AJ3302" t="n">
        <v>0</v>
      </c>
      <c r="AK3302" t="inlineStr">
        <is>
          <t>4,5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</row>
    <row r="3306">
      <c r="A3306" t="n">
        <v>795</v>
      </c>
      <c r="B3306" t="inlineStr">
        <is>
          <t>Shopclient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inlineStr">
        <is>
          <t>0,00</t>
        </is>
      </c>
      <c r="Y3306" t="n">
        <v>0</v>
      </c>
      <c r="Z3306" t="n">
        <v>0</v>
      </c>
      <c r="AA3306" t="n">
        <v>0</v>
      </c>
      <c r="AB3306" t="inlineStr">
        <is>
          <t>0,00</t>
        </is>
      </c>
      <c r="AC3306" t="inlineStr">
        <is>
          <t>0,00</t>
        </is>
      </c>
      <c r="AD3306" t="inlineStr">
        <is>
          <t>0,00</t>
        </is>
      </c>
      <c r="AE3306" t="inlineStr">
        <is>
          <t>0,00</t>
        </is>
      </c>
      <c r="AF3306" t="n">
        <v>0</v>
      </c>
      <c r="AG3306" t="n">
        <v>0</v>
      </c>
      <c r="AH3306" t="inlineStr">
        <is>
          <t>#¿NOMBRE?</t>
        </is>
      </c>
      <c r="AI3306" t="inlineStr">
        <is>
          <t>6,5</t>
        </is>
      </c>
      <c r="AJ3306" t="n">
        <v>0</v>
      </c>
      <c r="AK3306" t="inlineStr">
        <is>
          <t>4,5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</row>
    <row r="3310">
      <c r="A3310" t="n">
        <v>796</v>
      </c>
      <c r="B3310" t="inlineStr">
        <is>
          <t>El Cabàs</t>
        </is>
      </c>
      <c r="C3310" t="inlineStr">
        <is>
          <t>Margarida Clote</t>
        </is>
      </c>
      <c r="D3310" t="inlineStr">
        <is>
          <t>Margarida Clotet</t>
        </is>
      </c>
      <c r="E3310" t="inlineStr">
        <is>
          <t>77739150R</t>
        </is>
      </c>
      <c r="F3310" t="inlineStr">
        <is>
          <t>C/Raval No 20 baixos</t>
        </is>
      </c>
      <c r="G3310" t="n">
        <v>8695</v>
      </c>
      <c r="H3310" t="inlineStr">
        <is>
          <t>Bagà</t>
        </is>
      </c>
      <c r="I3310" t="n">
        <v>1</v>
      </c>
      <c r="J3310" t="n">
        <v>0</v>
      </c>
      <c r="K3310" t="inlineStr">
        <is>
          <t>cmc333pam@gmail.com</t>
        </is>
      </c>
      <c r="L3310">
        <f>+34610694338</f>
        <v/>
      </c>
      <c r="M3310" t="n">
        <v>1</v>
      </c>
      <c r="N3310" t="n">
        <v>20</v>
      </c>
      <c r="O3310" t="n">
        <v>6</v>
      </c>
      <c r="P3310" t="n">
        <v>10</v>
      </c>
      <c r="Q3310" t="n">
        <v>0</v>
      </c>
      <c r="R3310" t="n">
        <v>0</v>
      </c>
      <c r="S3310" t="n">
        <v>0</v>
      </c>
      <c r="T3310" t="b">
        <v>0</v>
      </c>
      <c r="U3310" t="inlineStr">
        <is>
          <t>16/05/2023</t>
        </is>
      </c>
      <c r="V3310" t="inlineStr">
        <is>
          <t>1jjcyoum3lmu5chzp11jjcyiytqa2qfz</t>
        </is>
      </c>
      <c r="W3310" t="inlineStr">
        <is>
          <t>https://docs.google.com/open?id=1yuEnVOhjGRAmg0D6Q9zJZz0y0j6Hftmbdt3m0mvwRj0</t>
        </is>
      </c>
      <c r="X3310" t="inlineStr">
        <is>
          <t>39,00</t>
        </is>
      </c>
      <c r="Y3310" t="n">
        <v>130</v>
      </c>
      <c r="Z3310" t="n">
        <v>65</v>
      </c>
      <c r="AA3310" t="n">
        <v>0</v>
      </c>
      <c r="AB3310" t="inlineStr">
        <is>
          <t>234,00</t>
        </is>
      </c>
      <c r="AC3310" t="inlineStr">
        <is>
          <t>49,14</t>
        </is>
      </c>
      <c r="AD3310" t="inlineStr">
        <is>
          <t>12,17</t>
        </is>
      </c>
      <c r="AE3310" t="inlineStr">
        <is>
          <t>295,31</t>
        </is>
      </c>
      <c r="AF3310" t="n">
        <v>6</v>
      </c>
      <c r="AG3310" t="n">
        <v>20</v>
      </c>
      <c r="AH3310" t="inlineStr">
        <is>
          <t>#¿NOMBRE?</t>
        </is>
      </c>
      <c r="AI3310" t="inlineStr">
        <is>
          <t>6,5</t>
        </is>
      </c>
      <c r="AJ3310" t="inlineStr">
        <is>
          <t>Transfer</t>
        </is>
      </c>
      <c r="AK3310" t="inlineStr">
        <is>
          <t>4,5</t>
        </is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</row>
    <row r="3314">
      <c r="A3314" t="n">
        <v>797</v>
      </c>
      <c r="B3314" t="inlineStr">
        <is>
          <t>Associació La Vessana Girona</t>
        </is>
      </c>
      <c r="C3314" t="inlineStr">
        <is>
          <t>Mireia Codina Diago</t>
        </is>
      </c>
      <c r="D3314" t="inlineStr">
        <is>
          <t>Associació La Vessana Girona</t>
        </is>
      </c>
      <c r="E3314" t="inlineStr">
        <is>
          <t>G-55275606</t>
        </is>
      </c>
      <c r="F3314" t="inlineStr">
        <is>
          <t>Plaça Josep Pla, 2, baixos, 17001 Girona</t>
        </is>
      </c>
      <c r="G3314" t="n">
        <v>17001</v>
      </c>
      <c r="H3314" t="inlineStr">
        <is>
          <t>Girona</t>
        </is>
      </c>
      <c r="I3314" t="n">
        <v>1</v>
      </c>
      <c r="J3314" t="n">
        <v>0</v>
      </c>
      <c r="K3314" t="inlineStr">
        <is>
          <t>juls946@gmail.com</t>
        </is>
      </c>
      <c r="L3314">
        <f>+34622187617</f>
        <v/>
      </c>
      <c r="M3314" t="n">
        <v>0</v>
      </c>
      <c r="N3314" t="n">
        <v>4</v>
      </c>
      <c r="O3314" t="n">
        <v>1</v>
      </c>
      <c r="P3314" t="n">
        <v>0</v>
      </c>
      <c r="Q3314" t="n">
        <v>9</v>
      </c>
      <c r="R3314" t="n">
        <v>0</v>
      </c>
      <c r="S3314" t="n">
        <v>0</v>
      </c>
      <c r="T3314" t="b">
        <v>0</v>
      </c>
      <c r="U3314" t="inlineStr">
        <is>
          <t>17/05/2023</t>
        </is>
      </c>
      <c r="V3314" t="inlineStr">
        <is>
          <t>k9ebrz3mpt5ugq2qk9ebruo8zlodo5y5</t>
        </is>
      </c>
      <c r="W3314" t="inlineStr">
        <is>
          <t>https://docs.google.com/open?id=1mSV3BToHBW0d2pT9MlFPbrph9y55Cmjcr4daEvd8WXI</t>
        </is>
      </c>
      <c r="X3314" t="inlineStr">
        <is>
          <t>7,02</t>
        </is>
      </c>
      <c r="Y3314" t="inlineStr">
        <is>
          <t>28,08</t>
        </is>
      </c>
      <c r="Z3314" t="n">
        <v>0</v>
      </c>
      <c r="AA3314" t="inlineStr">
        <is>
          <t>40,5</t>
        </is>
      </c>
      <c r="AB3314" t="inlineStr">
        <is>
          <t>75,60</t>
        </is>
      </c>
      <c r="AC3314" t="inlineStr">
        <is>
          <t>15,88</t>
        </is>
      </c>
      <c r="AD3314" t="inlineStr">
        <is>
          <t>0,00</t>
        </is>
      </c>
      <c r="AE3314" t="inlineStr">
        <is>
          <t>91,48</t>
        </is>
      </c>
      <c r="AF3314" t="n">
        <v>1</v>
      </c>
      <c r="AG3314" t="n">
        <v>4</v>
      </c>
      <c r="AH3314" t="inlineStr">
        <is>
          <t>#¿NOMBRE?</t>
        </is>
      </c>
      <c r="AI3314" t="inlineStr">
        <is>
          <t>7,02</t>
        </is>
      </c>
      <c r="AJ3314" t="inlineStr">
        <is>
          <t>Transfer</t>
        </is>
      </c>
      <c r="AK3314" t="inlineStr">
        <is>
          <t>4,5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</row>
    <row r="3318">
      <c r="A3318" t="n">
        <v>798</v>
      </c>
      <c r="B3318" t="inlineStr">
        <is>
          <t>Shopclient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inlineStr">
        <is>
          <t>30/12/1899</t>
        </is>
      </c>
      <c r="V3318" t="n">
        <v>0</v>
      </c>
      <c r="W3318" t="n">
        <v>1</v>
      </c>
      <c r="X3318" t="inlineStr">
        <is>
          <t>0,00</t>
        </is>
      </c>
      <c r="Y3318" t="n">
        <v>0</v>
      </c>
      <c r="Z3318" t="n">
        <v>0</v>
      </c>
      <c r="AA3318" t="n">
        <v>0</v>
      </c>
      <c r="AB3318" t="inlineStr">
        <is>
          <t>0,00</t>
        </is>
      </c>
      <c r="AC3318" t="inlineStr">
        <is>
          <t>0,00</t>
        </is>
      </c>
      <c r="AD3318" t="inlineStr">
        <is>
          <t>0,00</t>
        </is>
      </c>
      <c r="AE3318" t="inlineStr">
        <is>
          <t>0,00</t>
        </is>
      </c>
      <c r="AF3318" t="n">
        <v>0</v>
      </c>
      <c r="AG3318" t="n">
        <v>0</v>
      </c>
      <c r="AH3318" t="n">
        <v>0</v>
      </c>
      <c r="AI3318" t="inlineStr">
        <is>
          <t>6,5</t>
        </is>
      </c>
      <c r="AJ3318" t="n">
        <v>0</v>
      </c>
      <c r="AK3318" t="inlineStr">
        <is>
          <t>4,5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</row>
    <row r="3322">
      <c r="A3322" t="n">
        <v>799</v>
      </c>
      <c r="B3322" t="inlineStr">
        <is>
          <t>Economato Macabeo</t>
        </is>
      </c>
      <c r="C3322" t="inlineStr">
        <is>
          <t>Nuria</t>
        </is>
      </c>
      <c r="D3322" t="inlineStr">
        <is>
          <t>Ecomacabeo, S.L.</t>
        </is>
      </c>
      <c r="E3322" t="inlineStr">
        <is>
          <t>B 86631702</t>
        </is>
      </c>
      <c r="F3322" t="inlineStr">
        <is>
          <t>C/Capellanía 5. nave 3 y 4</t>
        </is>
      </c>
      <c r="G3322" t="n">
        <v>28411</v>
      </c>
      <c r="H3322" t="inlineStr">
        <is>
          <t>Moralzarzal. Madrid</t>
        </is>
      </c>
      <c r="I3322" t="n">
        <v>0</v>
      </c>
      <c r="J3322" t="n">
        <v>0</v>
      </c>
      <c r="K3322" t="inlineStr">
        <is>
          <t>contabilidad@grupema.eu</t>
        </is>
      </c>
      <c r="L3322">
        <f>+34659301639</f>
        <v/>
      </c>
      <c r="M3322" t="n">
        <v>0</v>
      </c>
      <c r="N3322" t="n">
        <v>20</v>
      </c>
      <c r="O3322" t="n">
        <v>20</v>
      </c>
      <c r="P3322" t="n">
        <v>20</v>
      </c>
      <c r="Q3322" t="n">
        <v>0</v>
      </c>
      <c r="R3322" t="n">
        <v>0</v>
      </c>
      <c r="S3322" t="inlineStr">
        <is>
          <t>Sector Eco</t>
        </is>
      </c>
      <c r="T3322" t="b">
        <v>1</v>
      </c>
      <c r="U3322" t="inlineStr">
        <is>
          <t>17/05/2023</t>
        </is>
      </c>
      <c r="V3322" t="inlineStr">
        <is>
          <t>e5r034ty2pvdn5v939e5r034pbnakex8</t>
        </is>
      </c>
      <c r="W3322" t="inlineStr">
        <is>
          <t>https://docs.google.com/open?id=1FnkdarWoqoNBVHJBUqjuCRrQX8AaHR0fcnS-USGXjeA</t>
        </is>
      </c>
      <c r="X3322" t="inlineStr">
        <is>
          <t>138,20</t>
        </is>
      </c>
      <c r="Y3322" t="inlineStr">
        <is>
          <t>138,2</t>
        </is>
      </c>
      <c r="Z3322" t="inlineStr">
        <is>
          <t>138,2</t>
        </is>
      </c>
      <c r="AA3322" t="n">
        <v>0</v>
      </c>
      <c r="AB3322" t="inlineStr">
        <is>
          <t>414,60</t>
        </is>
      </c>
      <c r="AC3322" t="inlineStr">
        <is>
          <t>87,07</t>
        </is>
      </c>
      <c r="AD3322" t="inlineStr">
        <is>
          <t>0,00</t>
        </is>
      </c>
      <c r="AE3322" t="inlineStr">
        <is>
          <t>501,67</t>
        </is>
      </c>
      <c r="AF3322" t="n">
        <v>20</v>
      </c>
      <c r="AG3322" t="n">
        <v>20</v>
      </c>
      <c r="AH3322" t="inlineStr">
        <is>
          <t>#¿NOMBRE?</t>
        </is>
      </c>
      <c r="AI3322" t="inlineStr">
        <is>
          <t>6,91</t>
        </is>
      </c>
      <c r="AJ3322" t="inlineStr">
        <is>
          <t>giro 30 días // IBAN: ES87 2100 3115 5113 00123822</t>
        </is>
      </c>
      <c r="AK3322" t="inlineStr">
        <is>
          <t>4,5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</row>
    <row r="3326">
      <c r="A3326" t="n">
        <v>800</v>
      </c>
      <c r="B3326" t="inlineStr">
        <is>
          <t>Aragar tu espacio ecológico</t>
        </is>
      </c>
      <c r="C3326" t="inlineStr">
        <is>
          <t>Clara</t>
        </is>
      </c>
      <c r="D3326" t="inlineStr">
        <is>
          <t>Clara María García Tajuelo</t>
        </is>
      </c>
      <c r="E3326" t="inlineStr">
        <is>
          <t>50092474 -S</t>
        </is>
      </c>
      <c r="F3326" t="inlineStr">
        <is>
          <t>Pº de Extramadura 13</t>
        </is>
      </c>
      <c r="G3326" t="n">
        <v>28011</v>
      </c>
      <c r="H3326" t="inlineStr">
        <is>
          <t>Madrid</t>
        </is>
      </c>
      <c r="I3326" t="n">
        <v>1</v>
      </c>
      <c r="J3326" t="n">
        <v>0</v>
      </c>
      <c r="K3326" t="inlineStr">
        <is>
          <t>compras@ecologicosaragar.es</t>
        </is>
      </c>
      <c r="L3326">
        <f>+34640785867</f>
        <v/>
      </c>
      <c r="M3326" t="n">
        <v>1</v>
      </c>
      <c r="N3326" t="n">
        <v>10</v>
      </c>
      <c r="O3326" t="n">
        <v>10</v>
      </c>
      <c r="P3326" t="n">
        <v>0</v>
      </c>
      <c r="Q3326" t="n">
        <v>0</v>
      </c>
      <c r="R3326" t="n">
        <v>0</v>
      </c>
      <c r="S3326" t="inlineStr">
        <is>
          <t>SectorEco (central)</t>
        </is>
      </c>
      <c r="T3326" t="b">
        <v>1</v>
      </c>
      <c r="U3326" t="inlineStr">
        <is>
          <t>17/05/2023</t>
        </is>
      </c>
      <c r="V3326" t="inlineStr">
        <is>
          <t>0jgz1fai8c70fyeqn2ap40jgz1frh0aa</t>
        </is>
      </c>
      <c r="W3326" t="inlineStr">
        <is>
          <t>https://docs.google.com/open?id=1tZ9dQ-7F-jvecqb9nwSn4Es04vknTSiCrl25KomzRgM</t>
        </is>
      </c>
      <c r="X3326" t="inlineStr">
        <is>
          <t>69,10</t>
        </is>
      </c>
      <c r="Y3326" t="inlineStr">
        <is>
          <t>69,1</t>
        </is>
      </c>
      <c r="Z3326" t="n">
        <v>0</v>
      </c>
      <c r="AA3326" t="n">
        <v>0</v>
      </c>
      <c r="AB3326" t="inlineStr">
        <is>
          <t>138,20</t>
        </is>
      </c>
      <c r="AC3326" t="inlineStr">
        <is>
          <t>29,02</t>
        </is>
      </c>
      <c r="AD3326" t="inlineStr">
        <is>
          <t>7,19</t>
        </is>
      </c>
      <c r="AE3326" t="inlineStr">
        <is>
          <t>174,41</t>
        </is>
      </c>
      <c r="AF3326" t="n">
        <v>10</v>
      </c>
      <c r="AG3326" t="n">
        <v>10</v>
      </c>
      <c r="AH3326" t="inlineStr">
        <is>
          <t>#¿NOMBRE?</t>
        </is>
      </c>
      <c r="AI3326" t="inlineStr">
        <is>
          <t>6,91</t>
        </is>
      </c>
      <c r="AJ3326" t="inlineStr">
        <is>
          <t>giro 30 días // IBAN: ES86 2100 2219 5502 0082 5928</t>
        </is>
      </c>
      <c r="AK3326" t="inlineStr">
        <is>
          <t>4,5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</row>
    <row r="3330">
      <c r="A3330" t="n">
        <v>801</v>
      </c>
      <c r="B3330" t="inlineStr">
        <is>
          <t>Menorca Neta</t>
        </is>
      </c>
      <c r="C3330" t="inlineStr">
        <is>
          <t>Jordi</t>
        </is>
      </c>
      <c r="D3330" t="inlineStr">
        <is>
          <t>Menorca Neta S.L.</t>
        </is>
      </c>
      <c r="E3330" t="inlineStr">
        <is>
          <t>B57259962</t>
        </is>
      </c>
      <c r="F3330" t="inlineStr">
        <is>
          <t>C/ Cap de Cavalleria nº 15-B</t>
        </is>
      </c>
      <c r="G3330" t="n">
        <v>7714</v>
      </c>
      <c r="H3330" t="inlineStr">
        <is>
          <t>Maó</t>
        </is>
      </c>
      <c r="I3330" t="n">
        <v>1</v>
      </c>
      <c r="J3330" t="n">
        <v>0</v>
      </c>
      <c r="K3330" t="inlineStr">
        <is>
          <t>info@menorcaneta.com</t>
        </is>
      </c>
      <c r="L3330">
        <f>+34683633853</f>
        <v/>
      </c>
      <c r="M3330" t="n">
        <v>0</v>
      </c>
      <c r="N3330" t="n">
        <v>100</v>
      </c>
      <c r="O3330" t="n">
        <v>100</v>
      </c>
      <c r="P3330" t="n">
        <v>100</v>
      </c>
      <c r="Q3330" t="n">
        <v>0</v>
      </c>
      <c r="R3330" t="n">
        <v>0</v>
      </c>
      <c r="S3330" t="n">
        <v>0</v>
      </c>
      <c r="T3330" t="b">
        <v>0</v>
      </c>
      <c r="U3330" t="inlineStr">
        <is>
          <t>19/5/2023</t>
        </is>
      </c>
      <c r="V3330" t="inlineStr">
        <is>
          <t>ebytwi2esdzojvajebytwdvmwk6gr02t</t>
        </is>
      </c>
      <c r="W3330" t="inlineStr">
        <is>
          <t>https://docs.google.com/open?id=1wtSoz-JItcZxMuJWd1i8fgILto8hsS_6PuOBvQdmvwg</t>
        </is>
      </c>
      <c r="X3330" t="inlineStr">
        <is>
          <t>550,00</t>
        </is>
      </c>
      <c r="Y3330" t="n">
        <v>550</v>
      </c>
      <c r="Z3330" t="n">
        <v>550</v>
      </c>
      <c r="AA3330" t="n">
        <v>0</v>
      </c>
      <c r="AB3330" t="inlineStr">
        <is>
          <t>1.650,00</t>
        </is>
      </c>
      <c r="AC3330" t="inlineStr">
        <is>
          <t>346,50</t>
        </is>
      </c>
      <c r="AD3330" t="inlineStr">
        <is>
          <t>0,00</t>
        </is>
      </c>
      <c r="AE3330" t="inlineStr">
        <is>
          <t>1996,50</t>
        </is>
      </c>
      <c r="AF3330" t="n">
        <v>100</v>
      </c>
      <c r="AG3330" t="n">
        <v>100</v>
      </c>
      <c r="AH3330" t="inlineStr">
        <is>
          <t>#¿NOMBRE?</t>
        </is>
      </c>
      <c r="AI3330" t="inlineStr">
        <is>
          <t>5,5</t>
        </is>
      </c>
      <c r="AJ3330" t="inlineStr">
        <is>
          <t>Giro 30 dias // IBAN: ES27 0061 0145 1400 5187 0401</t>
        </is>
      </c>
      <c r="AK3330" t="inlineStr">
        <is>
          <t>3,65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</row>
    <row r="3334">
      <c r="A3334" t="n">
        <v>802</v>
      </c>
      <c r="B3334" t="inlineStr">
        <is>
          <t>La petjada</t>
        </is>
      </c>
      <c r="C3334" t="inlineStr">
        <is>
          <t>Sophie Bodart</t>
        </is>
      </c>
      <c r="D3334" t="inlineStr">
        <is>
          <t>Sophie Bodart</t>
        </is>
      </c>
      <c r="E3334" t="inlineStr">
        <is>
          <t>X2232980W</t>
        </is>
      </c>
      <c r="F3334" t="inlineStr">
        <is>
          <t>Plaça Salvador Espriu, 6</t>
        </is>
      </c>
      <c r="G3334" t="n">
        <v>17002</v>
      </c>
      <c r="H3334" t="inlineStr">
        <is>
          <t>Girona</t>
        </is>
      </c>
      <c r="I3334" t="inlineStr">
        <is>
          <t>Sant Jordi Desvalls</t>
        </is>
      </c>
      <c r="J3334" t="n">
        <v>1</v>
      </c>
      <c r="K3334" t="inlineStr">
        <is>
          <t>lapetjadaeco@gmail.com</t>
        </is>
      </c>
      <c r="L3334" t="n">
        <v>652192005</v>
      </c>
      <c r="M3334" t="n">
        <v>1</v>
      </c>
      <c r="N3334" t="n">
        <v>20</v>
      </c>
      <c r="O3334" t="n">
        <v>5</v>
      </c>
      <c r="P3334" t="n">
        <v>20</v>
      </c>
      <c r="Q3334" t="n">
        <v>15</v>
      </c>
      <c r="R3334" t="inlineStr">
        <is>
          <t>PackD2</t>
        </is>
      </c>
      <c r="S3334" t="n">
        <v>0</v>
      </c>
      <c r="T3334" t="b">
        <v>0</v>
      </c>
      <c r="U3334" t="inlineStr">
        <is>
          <t>19/5/2023</t>
        </is>
      </c>
      <c r="V3334" t="n">
        <v>45006</v>
      </c>
      <c r="W3334" t="inlineStr">
        <is>
          <t>https://docs.google.com/open?id=1JJMNp9hCQ01cJNnEmo8CxyCIg_UlcrENl4L95GjD2rQ</t>
        </is>
      </c>
      <c r="X3334" t="inlineStr">
        <is>
          <t>32,50</t>
        </is>
      </c>
      <c r="Y3334" t="n">
        <v>130</v>
      </c>
      <c r="Z3334" t="n">
        <v>130</v>
      </c>
      <c r="AA3334" t="inlineStr">
        <is>
          <t>67,5</t>
        </is>
      </c>
      <c r="AB3334" t="inlineStr">
        <is>
          <t>360,00</t>
        </is>
      </c>
      <c r="AC3334" t="inlineStr">
        <is>
          <t>75,60</t>
        </is>
      </c>
      <c r="AD3334" t="inlineStr">
        <is>
          <t>18,72</t>
        </is>
      </c>
      <c r="AE3334" t="inlineStr">
        <is>
          <t>454,32</t>
        </is>
      </c>
      <c r="AF3334" t="n">
        <v>5</v>
      </c>
      <c r="AG3334" t="n">
        <v>20</v>
      </c>
      <c r="AH3334" t="inlineStr">
        <is>
          <t>#¿NOMBRE?</t>
        </is>
      </c>
      <c r="AI3334" t="inlineStr">
        <is>
          <t>6,5</t>
        </is>
      </c>
      <c r="AJ3334" t="inlineStr">
        <is>
          <t>Transfer</t>
        </is>
      </c>
      <c r="AK3334" t="inlineStr">
        <is>
          <t>4,5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</row>
    <row r="3338">
      <c r="A3338" t="n">
        <v>803</v>
      </c>
      <c r="B3338" t="inlineStr">
        <is>
          <t>La Bajoca</t>
        </is>
      </c>
      <c r="C3338" t="inlineStr">
        <is>
          <t>Medir</t>
        </is>
      </c>
      <c r="D3338" t="inlineStr">
        <is>
          <t>Associació Cultural l'Aleta</t>
        </is>
      </c>
      <c r="E3338" t="inlineStr">
        <is>
          <t>G43519966</t>
        </is>
      </c>
      <c r="F3338" t="inlineStr">
        <is>
          <t>C/ Carnisseria 23</t>
        </is>
      </c>
      <c r="G3338" t="n">
        <v>43800</v>
      </c>
      <c r="H3338" t="inlineStr">
        <is>
          <t>Valls</t>
        </is>
      </c>
      <c r="I3338" t="n">
        <v>0</v>
      </c>
      <c r="J3338" t="inlineStr">
        <is>
          <t>C/ dels metges 14</t>
        </is>
      </c>
      <c r="K3338" t="inlineStr">
        <is>
          <t>labajocadevalls@gmail.com</t>
        </is>
      </c>
      <c r="L3338">
        <f>+34621285221</f>
        <v/>
      </c>
      <c r="M3338" t="n">
        <v>0</v>
      </c>
      <c r="N3338" t="n">
        <v>10</v>
      </c>
      <c r="O3338" t="n">
        <v>0</v>
      </c>
      <c r="P3338" t="n">
        <v>10</v>
      </c>
      <c r="Q3338" t="n">
        <v>0</v>
      </c>
      <c r="R3338" t="n">
        <v>0</v>
      </c>
      <c r="S3338" t="n">
        <v>0</v>
      </c>
      <c r="T3338" t="b">
        <v>0</v>
      </c>
      <c r="U3338" t="inlineStr">
        <is>
          <t>19/5/2023</t>
        </is>
      </c>
      <c r="V3338" t="inlineStr">
        <is>
          <t>b1b5ll7edd7h2syyr1sb1b5llrs9r0gz</t>
        </is>
      </c>
      <c r="W3338" t="inlineStr">
        <is>
          <t>https://docs.google.com/open?id=1AB6DNV5UFQxMKrHMIIMiA8FHxok0UTL_1c2C27CkC1A</t>
        </is>
      </c>
      <c r="X3338" t="inlineStr">
        <is>
          <t>0,00</t>
        </is>
      </c>
      <c r="Y3338" t="n">
        <v>65</v>
      </c>
      <c r="Z3338" t="n">
        <v>65</v>
      </c>
      <c r="AA3338" t="n">
        <v>0</v>
      </c>
      <c r="AB3338" t="inlineStr">
        <is>
          <t>130,00</t>
        </is>
      </c>
      <c r="AC3338" t="inlineStr">
        <is>
          <t>27,30</t>
        </is>
      </c>
      <c r="AD3338" t="inlineStr">
        <is>
          <t>0,00</t>
        </is>
      </c>
      <c r="AE3338" t="inlineStr">
        <is>
          <t>157,30</t>
        </is>
      </c>
      <c r="AF3338" t="n">
        <v>0</v>
      </c>
      <c r="AG3338" t="n">
        <v>10</v>
      </c>
      <c r="AH3338" t="inlineStr">
        <is>
          <t>#¿NOMBRE?</t>
        </is>
      </c>
      <c r="AI3338" t="inlineStr">
        <is>
          <t>6,5</t>
        </is>
      </c>
      <c r="AJ3338" t="inlineStr">
        <is>
          <t>Transfer</t>
        </is>
      </c>
      <c r="AK3338" t="inlineStr">
        <is>
          <t>4,5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</row>
    <row r="3342">
      <c r="A3342" t="n">
        <v>804</v>
      </c>
      <c r="B3342" t="inlineStr">
        <is>
          <t>SaBó SaBó</t>
        </is>
      </c>
      <c r="C3342" t="inlineStr">
        <is>
          <t>Roser Castells</t>
        </is>
      </c>
      <c r="D3342" t="inlineStr">
        <is>
          <t>SaBó SaBó, CB</t>
        </is>
      </c>
      <c r="E3342" t="inlineStr">
        <is>
          <t>E67607952</t>
        </is>
      </c>
      <c r="F3342" t="inlineStr">
        <is>
          <t>c. Castillejos, 275, local</t>
        </is>
      </c>
      <c r="G3342" t="n">
        <v>8025</v>
      </c>
      <c r="H3342" t="inlineStr">
        <is>
          <t>Barcelona</t>
        </is>
      </c>
      <c r="I3342" t="n">
        <v>0</v>
      </c>
      <c r="J3342" t="inlineStr">
        <is>
          <t>c. Nàpols, 343, 6-C, 08025 Barcelona</t>
        </is>
      </c>
      <c r="K3342" t="inlineStr">
        <is>
          <t>ecologiaagranel@gmail.com</t>
        </is>
      </c>
      <c r="L3342">
        <f>+34693007074</f>
        <v/>
      </c>
      <c r="M3342" t="n">
        <v>1</v>
      </c>
      <c r="N3342" t="n">
        <v>16</v>
      </c>
      <c r="O3342" t="n">
        <v>5</v>
      </c>
      <c r="P3342" t="n">
        <v>0</v>
      </c>
      <c r="Q3342" t="n">
        <v>4</v>
      </c>
      <c r="R3342" t="inlineStr">
        <is>
          <t>LA1= tarjeta sellada</t>
        </is>
      </c>
      <c r="S3342" t="n">
        <v>0</v>
      </c>
      <c r="T3342" t="b">
        <v>0</v>
      </c>
      <c r="U3342" t="inlineStr">
        <is>
          <t>19/5/2023</t>
        </is>
      </c>
      <c r="V3342" t="n">
        <v>0</v>
      </c>
      <c r="W3342" t="inlineStr">
        <is>
          <t>https://docs.google.com/open?id=1NqUeweapLtoVGHPRH-T-EjZFqlFUOpyzh7pLKzHLeFY</t>
        </is>
      </c>
      <c r="X3342" t="inlineStr">
        <is>
          <t>32,50</t>
        </is>
      </c>
      <c r="Y3342" t="n">
        <v>104</v>
      </c>
      <c r="Z3342" t="n">
        <v>0</v>
      </c>
      <c r="AA3342" t="n">
        <v>18</v>
      </c>
      <c r="AB3342" t="inlineStr">
        <is>
          <t>154,50</t>
        </is>
      </c>
      <c r="AC3342" t="inlineStr">
        <is>
          <t>32,45</t>
        </is>
      </c>
      <c r="AD3342" t="inlineStr">
        <is>
          <t>8,03</t>
        </is>
      </c>
      <c r="AE3342" t="inlineStr">
        <is>
          <t>194,98</t>
        </is>
      </c>
      <c r="AF3342" t="n">
        <v>5</v>
      </c>
      <c r="AG3342" t="n">
        <v>16</v>
      </c>
      <c r="AH3342" t="inlineStr">
        <is>
          <t>#¿NOMBRE?</t>
        </is>
      </c>
      <c r="AI3342" t="inlineStr">
        <is>
          <t>6,5</t>
        </is>
      </c>
      <c r="AJ3342" t="inlineStr">
        <is>
          <t>Transfer</t>
        </is>
      </c>
      <c r="AK3342" t="inlineStr">
        <is>
          <t>4,5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</row>
    <row r="3346">
      <c r="A3346" t="n">
        <v>805</v>
      </c>
      <c r="B3346" t="inlineStr">
        <is>
          <t>Toni&amp;Meri follow your dreams</t>
        </is>
      </c>
      <c r="C3346" t="inlineStr">
        <is>
          <t>Meritxell Sole</t>
        </is>
      </c>
      <c r="D3346" t="inlineStr">
        <is>
          <t>Toni&amp;Meri follow your dreams</t>
        </is>
      </c>
      <c r="E3346" t="inlineStr">
        <is>
          <t>L_714921 V</t>
        </is>
      </c>
      <c r="F3346" t="inlineStr">
        <is>
          <t>Carrer de l aigueta num 6</t>
        </is>
      </c>
      <c r="G3346" t="inlineStr">
        <is>
          <t>AD500</t>
        </is>
      </c>
      <c r="H3346" t="inlineStr">
        <is>
          <t>Andorra la vella</t>
        </is>
      </c>
      <c r="I3346" t="n">
        <v>0</v>
      </c>
      <c r="J3346" t="inlineStr">
        <is>
          <t>Carrer el Llinàs Xalet desig</t>
        </is>
      </c>
      <c r="K3346" t="inlineStr">
        <is>
          <t>toniandmerifollowyourdreams@gmail.com</t>
        </is>
      </c>
      <c r="L3346">
        <f>+376354612</f>
        <v/>
      </c>
      <c r="M3346" t="n">
        <v>0</v>
      </c>
      <c r="N3346" t="n">
        <v>24</v>
      </c>
      <c r="O3346" t="n">
        <v>12</v>
      </c>
      <c r="P3346" t="n">
        <v>24</v>
      </c>
      <c r="Q3346" t="n">
        <v>0</v>
      </c>
      <c r="R3346" t="n">
        <v>0</v>
      </c>
      <c r="S3346" t="n">
        <v>0</v>
      </c>
      <c r="T3346" t="b">
        <v>0</v>
      </c>
      <c r="U3346" t="inlineStr">
        <is>
          <t>19/5/2023</t>
        </is>
      </c>
      <c r="V3346" t="inlineStr">
        <is>
          <t>bkbop5qtwuxplg1lbkb9lqcbnhleksjj</t>
        </is>
      </c>
      <c r="W3346" t="inlineStr">
        <is>
          <t>https://docs.google.com/open?id=1efIcSXvq77bGNntG5axJlzOXpz1ODujybUtq6B9vE6U</t>
        </is>
      </c>
      <c r="X3346" t="inlineStr">
        <is>
          <t>63,60</t>
        </is>
      </c>
      <c r="Y3346" t="inlineStr">
        <is>
          <t>127,2</t>
        </is>
      </c>
      <c r="Z3346" t="inlineStr">
        <is>
          <t>127,2</t>
        </is>
      </c>
      <c r="AA3346" t="n">
        <v>0</v>
      </c>
      <c r="AB3346" t="inlineStr">
        <is>
          <t>318,00</t>
        </is>
      </c>
      <c r="AC3346" t="inlineStr">
        <is>
          <t>66,78</t>
        </is>
      </c>
      <c r="AD3346" t="inlineStr">
        <is>
          <t>0,00</t>
        </is>
      </c>
      <c r="AE3346" t="inlineStr">
        <is>
          <t>384,78</t>
        </is>
      </c>
      <c r="AF3346" t="n">
        <v>12</v>
      </c>
      <c r="AG3346" t="n">
        <v>24</v>
      </c>
      <c r="AH3346" t="inlineStr">
        <is>
          <t>24+4</t>
        </is>
      </c>
      <c r="AI3346" t="inlineStr">
        <is>
          <t>5,3</t>
        </is>
      </c>
      <c r="AJ3346" t="inlineStr">
        <is>
          <t>Transfer</t>
        </is>
      </c>
      <c r="AK3346" t="inlineStr">
        <is>
          <t>4,5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</row>
    <row r="3350">
      <c r="A3350" t="n">
        <v>806</v>
      </c>
      <c r="B3350" t="inlineStr">
        <is>
          <t>Svetlana Rud / ecoarroyos</t>
        </is>
      </c>
      <c r="C3350" t="inlineStr">
        <is>
          <t>Svitlana</t>
        </is>
      </c>
      <c r="D3350" t="inlineStr">
        <is>
          <t>Svitlana Rud</t>
        </is>
      </c>
      <c r="E3350" t="inlineStr">
        <is>
          <t>55193494A</t>
        </is>
      </c>
      <c r="F3350" t="inlineStr">
        <is>
          <t>Calle Cañada de las merinas,16 / Wa estilo</t>
        </is>
      </c>
      <c r="G3350" t="n">
        <v>28270</v>
      </c>
      <c r="H3350" t="inlineStr">
        <is>
          <t>Colmenarejo</t>
        </is>
      </c>
      <c r="I3350" t="n">
        <v>0</v>
      </c>
      <c r="J3350" t="inlineStr">
        <is>
          <t>Calle del molino, 13, Colmenarejo</t>
        </is>
      </c>
      <c r="K3350" t="inlineStr">
        <is>
          <t>ahorasv@gmail.com</t>
        </is>
      </c>
      <c r="L3350">
        <f>+34678838149</f>
        <v/>
      </c>
      <c r="M3350" t="n">
        <v>0</v>
      </c>
      <c r="N3350" t="n">
        <v>4</v>
      </c>
      <c r="O3350" t="n">
        <v>11</v>
      </c>
      <c r="P3350" t="n">
        <v>0</v>
      </c>
      <c r="Q3350" t="n">
        <v>0</v>
      </c>
      <c r="R3350" t="n">
        <v>0</v>
      </c>
      <c r="S3350" t="n">
        <v>0</v>
      </c>
      <c r="T3350" t="b">
        <v>0</v>
      </c>
      <c r="U3350" t="inlineStr">
        <is>
          <t>20/05/2023</t>
        </is>
      </c>
      <c r="V3350" t="inlineStr">
        <is>
          <t>qzllpps1vqzl9hxfrsvxmiq2fnvylmlt</t>
        </is>
      </c>
      <c r="W3350" t="inlineStr">
        <is>
          <t>https://docs.google.com/open?id=1J7r3RdNwpdQWnq1hflA9H0Jxqf6NsYlBd9G0JhT2QNg</t>
        </is>
      </c>
      <c r="X3350" t="inlineStr">
        <is>
          <t>77,22</t>
        </is>
      </c>
      <c r="Y3350" t="inlineStr">
        <is>
          <t>28,08</t>
        </is>
      </c>
      <c r="Z3350" t="n">
        <v>0</v>
      </c>
      <c r="AA3350" t="n">
        <v>0</v>
      </c>
      <c r="AB3350" t="inlineStr">
        <is>
          <t>105,30</t>
        </is>
      </c>
      <c r="AC3350" t="inlineStr">
        <is>
          <t>22,11</t>
        </is>
      </c>
      <c r="AD3350" t="inlineStr">
        <is>
          <t>0,00</t>
        </is>
      </c>
      <c r="AE3350" t="inlineStr">
        <is>
          <t>127,41</t>
        </is>
      </c>
      <c r="AF3350" t="n">
        <v>11</v>
      </c>
      <c r="AG3350" t="n">
        <v>4</v>
      </c>
      <c r="AH3350" t="inlineStr">
        <is>
          <t>#¿NOMBRE?</t>
        </is>
      </c>
      <c r="AI3350" t="inlineStr">
        <is>
          <t>7,02</t>
        </is>
      </c>
      <c r="AJ3350" t="inlineStr">
        <is>
          <t>Transfer</t>
        </is>
      </c>
      <c r="AK3350" t="inlineStr">
        <is>
          <t>4,5</t>
        </is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</row>
    <row r="3354">
      <c r="A3354" t="n">
        <v>807</v>
      </c>
      <c r="B3354" t="inlineStr">
        <is>
          <t>Shopclient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inlineStr">
        <is>
          <t>0,00</t>
        </is>
      </c>
      <c r="Y3354" t="n">
        <v>0</v>
      </c>
      <c r="Z3354" t="n">
        <v>0</v>
      </c>
      <c r="AA3354" t="n">
        <v>0</v>
      </c>
      <c r="AB3354" t="inlineStr">
        <is>
          <t>0,00</t>
        </is>
      </c>
      <c r="AC3354" t="inlineStr">
        <is>
          <t>0,00</t>
        </is>
      </c>
      <c r="AD3354" t="inlineStr">
        <is>
          <t>0,00</t>
        </is>
      </c>
      <c r="AE3354" t="inlineStr">
        <is>
          <t>0,00</t>
        </is>
      </c>
      <c r="AF3354" t="n">
        <v>0</v>
      </c>
      <c r="AG3354" t="n">
        <v>0</v>
      </c>
      <c r="AH3354" t="inlineStr">
        <is>
          <t>#¿NOMBRE?</t>
        </is>
      </c>
      <c r="AI3354" t="inlineStr">
        <is>
          <t>7,02</t>
        </is>
      </c>
      <c r="AJ3354" t="n">
        <v>0</v>
      </c>
      <c r="AK3354" t="inlineStr">
        <is>
          <t>4,5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</row>
    <row r="3358">
      <c r="A3358" t="n">
        <v>808</v>
      </c>
      <c r="B3358" t="inlineStr">
        <is>
          <t>PARAFARMACIA MAMALOLA</t>
        </is>
      </c>
      <c r="C3358" t="inlineStr">
        <is>
          <t>JESUS M CASTELLO</t>
        </is>
      </c>
      <c r="D3358" t="inlineStr">
        <is>
          <t>PARAFARMACIA MAMALOLA</t>
        </is>
      </c>
      <c r="E3358" t="inlineStr">
        <is>
          <t>B84627587</t>
        </is>
      </c>
      <c r="F3358" t="inlineStr">
        <is>
          <t>PLAZA DEL POSTIGUILLO, 4 LOCAL</t>
        </is>
      </c>
      <c r="G3358" t="n">
        <v>28410</v>
      </c>
      <c r="H3358" t="inlineStr">
        <is>
          <t>MANZANARES EL REAL</t>
        </is>
      </c>
      <c r="I3358" t="n">
        <v>1</v>
      </c>
      <c r="J3358" t="n">
        <v>0</v>
      </c>
      <c r="K3358" t="inlineStr">
        <is>
          <t>parafarmaciamamalola@gmail.com</t>
        </is>
      </c>
      <c r="L3358">
        <f>+34609242710</f>
        <v/>
      </c>
      <c r="M3358" t="n">
        <v>0</v>
      </c>
      <c r="N3358" t="n">
        <v>5</v>
      </c>
      <c r="O3358" t="n">
        <v>0</v>
      </c>
      <c r="P3358" t="n">
        <v>5</v>
      </c>
      <c r="Q3358" t="n">
        <v>0</v>
      </c>
      <c r="R3358" t="n">
        <v>0</v>
      </c>
      <c r="S3358" t="n">
        <v>0</v>
      </c>
      <c r="T3358" t="b">
        <v>0</v>
      </c>
      <c r="U3358" t="inlineStr">
        <is>
          <t>22/05/2023</t>
        </is>
      </c>
      <c r="V3358" t="inlineStr">
        <is>
          <t>25vv3mjn6fooq7fyu4ne625vv3mjb7jm</t>
        </is>
      </c>
      <c r="W3358" t="inlineStr">
        <is>
          <t>https://docs.google.com/open?id=1DGBJVbZw5msW5LmrZjrL5CN7ccWA26g4DKZuEcGWej4</t>
        </is>
      </c>
      <c r="X3358" t="inlineStr">
        <is>
          <t>0,00</t>
        </is>
      </c>
      <c r="Y3358" t="inlineStr">
        <is>
          <t>35,1</t>
        </is>
      </c>
      <c r="Z3358" t="inlineStr">
        <is>
          <t>35,1</t>
        </is>
      </c>
      <c r="AA3358" t="n">
        <v>0</v>
      </c>
      <c r="AB3358" t="inlineStr">
        <is>
          <t>70,20</t>
        </is>
      </c>
      <c r="AC3358" t="inlineStr">
        <is>
          <t>14,74</t>
        </is>
      </c>
      <c r="AD3358" t="inlineStr">
        <is>
          <t>0,00</t>
        </is>
      </c>
      <c r="AE3358" t="inlineStr">
        <is>
          <t>84,94</t>
        </is>
      </c>
      <c r="AF3358" t="n">
        <v>0</v>
      </c>
      <c r="AG3358" t="n">
        <v>5</v>
      </c>
      <c r="AH3358" t="inlineStr">
        <is>
          <t>#¿NOMBRE?</t>
        </is>
      </c>
      <c r="AI3358" t="inlineStr">
        <is>
          <t>7,02</t>
        </is>
      </c>
      <c r="AJ3358" t="inlineStr">
        <is>
          <t>Transfer</t>
        </is>
      </c>
      <c r="AK3358" t="inlineStr">
        <is>
          <t>4,5</t>
        </is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</row>
    <row r="3362">
      <c r="A3362" t="n">
        <v>809</v>
      </c>
      <c r="B3362" t="inlineStr">
        <is>
          <t>Herbolario Navarro</t>
        </is>
      </c>
      <c r="C3362" t="inlineStr">
        <is>
          <t>Encargada de compras: Sonia</t>
        </is>
      </c>
      <c r="D3362" t="inlineStr">
        <is>
          <t>PEPE NAVARRO, SL</t>
        </is>
      </c>
      <c r="E3362" t="inlineStr">
        <is>
          <t>B-46432852</t>
        </is>
      </c>
      <c r="F3362" t="inlineStr">
        <is>
          <t>C/Partida de la Dama, 25</t>
        </is>
      </c>
      <c r="G3362" t="n">
        <v>46470</v>
      </c>
      <c r="H3362" t="inlineStr">
        <is>
          <t>Massanassa</t>
        </is>
      </c>
      <c r="I3362" t="n">
        <v>0</v>
      </c>
      <c r="J3362" t="inlineStr">
        <is>
          <t>ARZOBISPO MAYORAL, 20    46002 VALENCIA.</t>
        </is>
      </c>
      <c r="K3362" t="inlineStr">
        <is>
          <t>facturacion.logistica@herbolarionavarro.es</t>
        </is>
      </c>
      <c r="L3362" t="n">
        <v>34664644917</v>
      </c>
      <c r="M3362" t="n">
        <v>0</v>
      </c>
      <c r="N3362" t="n">
        <v>198</v>
      </c>
      <c r="O3362" t="n">
        <v>107</v>
      </c>
      <c r="P3362" t="n">
        <v>0</v>
      </c>
      <c r="Q3362" t="n">
        <v>0</v>
      </c>
      <c r="R3362" t="n">
        <v>0</v>
      </c>
      <c r="S3362" t="inlineStr">
        <is>
          <t>SectorEco</t>
        </is>
      </c>
      <c r="T3362" t="n">
        <v>1</v>
      </c>
      <c r="U3362" t="inlineStr">
        <is>
          <t>22/05/2023</t>
        </is>
      </c>
      <c r="V3362" t="n">
        <v>44714</v>
      </c>
      <c r="W3362" t="inlineStr">
        <is>
          <t>https://docs.google.com/open?id=10X8ZOxO4zmsaHFkfoljdKKexbgGxBrBDZW_eixEmb68</t>
        </is>
      </c>
      <c r="X3362" t="inlineStr">
        <is>
          <t>581,01</t>
        </is>
      </c>
      <c r="Y3362" t="inlineStr">
        <is>
          <t>1075,14</t>
        </is>
      </c>
      <c r="Z3362" t="n">
        <v>0</v>
      </c>
      <c r="AA3362" t="n">
        <v>0</v>
      </c>
      <c r="AB3362" t="inlineStr">
        <is>
          <t>1.656,15</t>
        </is>
      </c>
      <c r="AC3362" t="inlineStr">
        <is>
          <t>347,79</t>
        </is>
      </c>
      <c r="AD3362" t="inlineStr">
        <is>
          <t>0,00</t>
        </is>
      </c>
      <c r="AE3362" t="inlineStr">
        <is>
          <t>2003,94</t>
        </is>
      </c>
      <c r="AF3362" t="n">
        <v>107</v>
      </c>
      <c r="AG3362" t="n">
        <v>198</v>
      </c>
      <c r="AH3362" t="inlineStr">
        <is>
          <t>#¿NOMBRE?</t>
        </is>
      </c>
      <c r="AI3362" t="inlineStr">
        <is>
          <t>5,43</t>
        </is>
      </c>
      <c r="AJ3362" t="inlineStr">
        <is>
          <t>Transfer 60 días // IBAN: ES58 0081 1518 9300 0157 6563</t>
        </is>
      </c>
      <c r="AK3362" t="inlineStr">
        <is>
          <t>4,5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</row>
    <row r="3366">
      <c r="A3366" t="n">
        <v>810</v>
      </c>
      <c r="B3366" t="inlineStr">
        <is>
          <t>Dietisur</t>
        </is>
      </c>
      <c r="C3366" t="inlineStr">
        <is>
          <t>Dietisur</t>
        </is>
      </c>
      <c r="D3366" t="inlineStr">
        <is>
          <t>Dietisur SL</t>
        </is>
      </c>
      <c r="E3366" t="inlineStr">
        <is>
          <t>B41478298</t>
        </is>
      </c>
      <c r="F3366" t="inlineStr">
        <is>
          <t>Ctra.Sevilla-Cádiz Km.555-7</t>
        </is>
      </c>
      <c r="G3366" t="n">
        <v>41703</v>
      </c>
      <c r="H3366" t="inlineStr">
        <is>
          <t>Dos Hermanas - Sevilla</t>
        </is>
      </c>
      <c r="I3366" t="n">
        <v>1</v>
      </c>
      <c r="J3366" t="n">
        <v>0</v>
      </c>
      <c r="K3366" t="inlineStr">
        <is>
          <t>dietisur@dietisur.es</t>
        </is>
      </c>
      <c r="L3366">
        <f>+34954692158</f>
        <v/>
      </c>
      <c r="M3366" t="n">
        <v>0</v>
      </c>
      <c r="N3366" t="n">
        <v>48</v>
      </c>
      <c r="O3366" t="n">
        <v>0</v>
      </c>
      <c r="P3366" t="n">
        <v>48</v>
      </c>
      <c r="Q3366" t="n">
        <v>0</v>
      </c>
      <c r="R3366" t="n">
        <v>0</v>
      </c>
      <c r="S3366" t="n">
        <v>0</v>
      </c>
      <c r="T3366" t="b">
        <v>0</v>
      </c>
      <c r="U3366" t="inlineStr">
        <is>
          <t>22/05/2023</t>
        </is>
      </c>
      <c r="V3366" t="inlineStr">
        <is>
          <t>13ydar6w7iss6zls13ydard40b67m4zr</t>
        </is>
      </c>
      <c r="W3366" t="inlineStr">
        <is>
          <t>https://docs.google.com/open?id=16bpskSUxKE6wrGW-M6PFsyPgjHl1T4zl7Www0IknypE</t>
        </is>
      </c>
      <c r="X3366" t="inlineStr">
        <is>
          <t>0,00</t>
        </is>
      </c>
      <c r="Y3366" t="n">
        <v>240</v>
      </c>
      <c r="Z3366" t="n">
        <v>240</v>
      </c>
      <c r="AA3366" t="n">
        <v>0</v>
      </c>
      <c r="AB3366" t="inlineStr">
        <is>
          <t>480,00</t>
        </is>
      </c>
      <c r="AC3366" t="inlineStr">
        <is>
          <t>100,80</t>
        </is>
      </c>
      <c r="AD3366" t="inlineStr">
        <is>
          <t>0,00</t>
        </is>
      </c>
      <c r="AE3366" t="inlineStr">
        <is>
          <t>580,80</t>
        </is>
      </c>
      <c r="AF3366" t="n">
        <v>0</v>
      </c>
      <c r="AG3366" t="n">
        <v>48</v>
      </c>
      <c r="AH3366" t="inlineStr">
        <is>
          <t>#¿NOMBRE?</t>
        </is>
      </c>
      <c r="AI3366" t="n">
        <v>5</v>
      </c>
      <c r="AJ3366" t="inlineStr">
        <is>
          <t>Transfer</t>
        </is>
      </c>
      <c r="AK3366" t="inlineStr">
        <is>
          <t>3,65</t>
        </is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</row>
    <row r="3370">
      <c r="A3370" t="n">
        <v>811</v>
      </c>
      <c r="B3370" t="inlineStr">
        <is>
          <t>Shopclient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inlineStr">
        <is>
          <t>0,00</t>
        </is>
      </c>
      <c r="Y3370" t="n">
        <v>0</v>
      </c>
      <c r="Z3370" t="n">
        <v>0</v>
      </c>
      <c r="AA3370" t="n">
        <v>0</v>
      </c>
      <c r="AB3370" t="inlineStr">
        <is>
          <t>0,00</t>
        </is>
      </c>
      <c r="AC3370" t="inlineStr">
        <is>
          <t>0,00</t>
        </is>
      </c>
      <c r="AD3370" t="inlineStr">
        <is>
          <t>0,00</t>
        </is>
      </c>
      <c r="AE3370" t="inlineStr">
        <is>
          <t>0,00</t>
        </is>
      </c>
      <c r="AF3370" t="n">
        <v>0</v>
      </c>
      <c r="AG3370" t="n">
        <v>0</v>
      </c>
      <c r="AH3370" t="inlineStr">
        <is>
          <t>#¿NOMBRE?</t>
        </is>
      </c>
      <c r="AI3370" t="inlineStr">
        <is>
          <t>7,02</t>
        </is>
      </c>
      <c r="AJ3370" t="n">
        <v>0</v>
      </c>
      <c r="AK3370" t="inlineStr">
        <is>
          <t>4,5</t>
        </is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</row>
    <row r="3374">
      <c r="A3374" t="n">
        <v>812</v>
      </c>
      <c r="B3374" t="inlineStr">
        <is>
          <t>Shopclient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inlineStr">
        <is>
          <t>0,00</t>
        </is>
      </c>
      <c r="Y3374" t="n">
        <v>0</v>
      </c>
      <c r="Z3374" t="n">
        <v>0</v>
      </c>
      <c r="AA3374" t="n">
        <v>0</v>
      </c>
      <c r="AB3374" t="inlineStr">
        <is>
          <t>0,00</t>
        </is>
      </c>
      <c r="AC3374" t="inlineStr">
        <is>
          <t>0,00</t>
        </is>
      </c>
      <c r="AD3374" t="inlineStr">
        <is>
          <t>0,00</t>
        </is>
      </c>
      <c r="AE3374" t="inlineStr">
        <is>
          <t>0,00</t>
        </is>
      </c>
      <c r="AF3374" t="n">
        <v>0</v>
      </c>
      <c r="AG3374" t="n">
        <v>0</v>
      </c>
      <c r="AH3374" t="inlineStr">
        <is>
          <t>#¿NOMBRE?</t>
        </is>
      </c>
      <c r="AI3374" t="inlineStr">
        <is>
          <t>7,02</t>
        </is>
      </c>
      <c r="AJ3374" t="n">
        <v>0</v>
      </c>
      <c r="AK3374" t="inlineStr">
        <is>
          <t>4,5</t>
        </is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</row>
    <row r="3378">
      <c r="A3378" t="n">
        <v>813</v>
      </c>
      <c r="B3378" t="inlineStr">
        <is>
          <t>SAPONINA</t>
        </is>
      </c>
      <c r="C3378" t="inlineStr">
        <is>
          <t>NATALIA PIÑÓN PENELA</t>
        </is>
      </c>
      <c r="D3378" t="inlineStr">
        <is>
          <t>NATALIA PIÑÓN PENELA</t>
        </is>
      </c>
      <c r="E3378" t="inlineStr">
        <is>
          <t>44.080.865-P</t>
        </is>
      </c>
      <c r="F3378" t="inlineStr">
        <is>
          <t>PASEO DE COLÓN, 15 BAJO C</t>
        </is>
      </c>
      <c r="G3378" t="n">
        <v>36002</v>
      </c>
      <c r="H3378" t="inlineStr">
        <is>
          <t>PONTEVEDRA</t>
        </is>
      </c>
      <c r="I3378" t="n">
        <v>1</v>
      </c>
      <c r="J3378" t="n">
        <v>0</v>
      </c>
      <c r="K3378" t="inlineStr">
        <is>
          <t>saponinapontevedra@gmail.com</t>
        </is>
      </c>
      <c r="L3378">
        <f>+34626785885</f>
        <v/>
      </c>
      <c r="M3378" t="n">
        <v>1</v>
      </c>
      <c r="N3378" t="n">
        <v>10</v>
      </c>
      <c r="O3378" t="n">
        <v>0</v>
      </c>
      <c r="P3378" t="n">
        <v>10</v>
      </c>
      <c r="Q3378" t="n">
        <v>0</v>
      </c>
      <c r="R3378" t="n">
        <v>0</v>
      </c>
      <c r="S3378" t="n">
        <v>0</v>
      </c>
      <c r="T3378" t="b">
        <v>0</v>
      </c>
      <c r="U3378" t="inlineStr">
        <is>
          <t>22/05/2023</t>
        </is>
      </c>
      <c r="V3378" t="inlineStr">
        <is>
          <t>jnkeqa97csa510w2s4jnkeq4l7xztl10</t>
        </is>
      </c>
      <c r="W3378" t="inlineStr">
        <is>
          <t>https://docs.google.com/open?id=1SQriVpWgFnUjNNG6srOMqkL9yLoLGMgBuQHQY9satx0</t>
        </is>
      </c>
      <c r="X3378" t="inlineStr">
        <is>
          <t>0,00</t>
        </is>
      </c>
      <c r="Y3378" t="inlineStr">
        <is>
          <t>70,2</t>
        </is>
      </c>
      <c r="Z3378" t="inlineStr">
        <is>
          <t>70,2</t>
        </is>
      </c>
      <c r="AA3378" t="n">
        <v>0</v>
      </c>
      <c r="AB3378" t="inlineStr">
        <is>
          <t>140,40</t>
        </is>
      </c>
      <c r="AC3378" t="inlineStr">
        <is>
          <t>29,48</t>
        </is>
      </c>
      <c r="AD3378" t="inlineStr">
        <is>
          <t>7,30</t>
        </is>
      </c>
      <c r="AE3378" t="inlineStr">
        <is>
          <t>177,18</t>
        </is>
      </c>
      <c r="AF3378" t="n">
        <v>0</v>
      </c>
      <c r="AG3378" t="n">
        <v>10</v>
      </c>
      <c r="AH3378" t="inlineStr">
        <is>
          <t>#¿NOMBRE?</t>
        </is>
      </c>
      <c r="AI3378" t="inlineStr">
        <is>
          <t>7,02</t>
        </is>
      </c>
      <c r="AJ3378" t="inlineStr">
        <is>
          <t>Transfer</t>
        </is>
      </c>
      <c r="AK3378" t="inlineStr">
        <is>
          <t>4,5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</row>
    <row r="3382">
      <c r="A3382" t="n">
        <v>814</v>
      </c>
      <c r="B3382" t="inlineStr">
        <is>
          <t>MERCA CENTER</t>
        </is>
      </c>
      <c r="C3382" t="inlineStr">
        <is>
          <t>Enrique Villanueva</t>
        </is>
      </c>
      <c r="D3382" t="inlineStr">
        <is>
          <t>MERCA CENTER S.A.U</t>
        </is>
      </c>
      <c r="E3382" t="inlineStr">
        <is>
          <t>A-703134-P</t>
        </is>
      </c>
      <c r="F3382" t="inlineStr">
        <is>
          <t>Prat de la Coma s/n, Les Bons,</t>
        </is>
      </c>
      <c r="G3382" t="inlineStr">
        <is>
          <t>AD200</t>
        </is>
      </c>
      <c r="H3382" t="inlineStr">
        <is>
          <t>ENCAMP (Principat d'Andorra)</t>
        </is>
      </c>
      <c r="I3382" t="n">
        <v>1</v>
      </c>
      <c r="J3382" t="n">
        <v>0</v>
      </c>
      <c r="K3382" t="inlineStr">
        <is>
          <t>alfonso.picardo@tentech.es</t>
        </is>
      </c>
      <c r="L3382" t="n">
        <v>376735050</v>
      </c>
      <c r="M3382" t="n">
        <v>0</v>
      </c>
      <c r="N3382" t="n">
        <v>59</v>
      </c>
      <c r="O3382" t="n">
        <v>59</v>
      </c>
      <c r="P3382" t="n">
        <v>59</v>
      </c>
      <c r="Q3382" t="n">
        <v>0</v>
      </c>
      <c r="R3382" t="inlineStr">
        <is>
          <t>Regalo de 3</t>
        </is>
      </c>
      <c r="S3382" t="n">
        <v>0</v>
      </c>
      <c r="T3382" t="n">
        <v>0</v>
      </c>
      <c r="U3382" t="inlineStr">
        <is>
          <t>22/5/2023</t>
        </is>
      </c>
      <c r="V3382" t="n">
        <v>0</v>
      </c>
      <c r="W3382" t="inlineStr">
        <is>
          <t>https://docs.google.com/open?id=11HOEkQH9Ivkil0GzKC6fp6AHCdwxua7F4RhUo-WMcvk</t>
        </is>
      </c>
      <c r="X3382" t="inlineStr">
        <is>
          <t>318,60</t>
        </is>
      </c>
      <c r="Y3382" t="inlineStr">
        <is>
          <t>318,6</t>
        </is>
      </c>
      <c r="Z3382" t="inlineStr">
        <is>
          <t>318,6</t>
        </is>
      </c>
      <c r="AA3382" t="n">
        <v>0</v>
      </c>
      <c r="AB3382" t="inlineStr">
        <is>
          <t>955,80</t>
        </is>
      </c>
      <c r="AC3382" t="inlineStr">
        <is>
          <t>200,72</t>
        </is>
      </c>
      <c r="AD3382" t="inlineStr">
        <is>
          <t>0,00</t>
        </is>
      </c>
      <c r="AE3382" t="inlineStr">
        <is>
          <t>1156,52</t>
        </is>
      </c>
      <c r="AF3382" t="n">
        <v>59</v>
      </c>
      <c r="AG3382" t="n">
        <v>59</v>
      </c>
      <c r="AH3382" t="inlineStr">
        <is>
          <t>#¿NOMBRE?</t>
        </is>
      </c>
      <c r="AI3382" t="inlineStr">
        <is>
          <t>5,4</t>
        </is>
      </c>
      <c r="AJ3382" t="inlineStr">
        <is>
          <t>Giro 45 días // IBAN:</t>
        </is>
      </c>
      <c r="AK3382" t="inlineStr">
        <is>
          <t>4,5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</row>
    <row r="3386">
      <c r="A3386" t="n">
        <v>815</v>
      </c>
      <c r="B3386" t="inlineStr">
        <is>
          <t>ECO SA TEULERA SL</t>
        </is>
      </c>
      <c r="C3386" t="inlineStr">
        <is>
          <t>MARIA</t>
        </is>
      </c>
      <c r="D3386" t="inlineStr">
        <is>
          <t>ECO SA TEULERA SL</t>
        </is>
      </c>
      <c r="E3386" t="inlineStr">
        <is>
          <t>B57376576</t>
        </is>
      </c>
      <c r="F3386" t="inlineStr">
        <is>
          <t>C/ORTEGA I GASSET, 13</t>
        </is>
      </c>
      <c r="G3386" t="n">
        <v>7500</v>
      </c>
      <c r="H3386" t="inlineStr">
        <is>
          <t>MANACOR</t>
        </is>
      </c>
      <c r="I3386" t="n">
        <v>1</v>
      </c>
      <c r="J3386" t="n">
        <v>0</v>
      </c>
      <c r="K3386" t="inlineStr">
        <is>
          <t>compres@ecosateulera.com</t>
        </is>
      </c>
      <c r="L3386">
        <f>+34678545173</f>
        <v/>
      </c>
      <c r="M3386" t="n">
        <v>0</v>
      </c>
      <c r="N3386" t="n">
        <v>24</v>
      </c>
      <c r="O3386" t="n">
        <v>24</v>
      </c>
      <c r="P3386" t="n">
        <v>24</v>
      </c>
      <c r="Q3386" t="n">
        <v>0</v>
      </c>
      <c r="R3386" t="n">
        <v>0</v>
      </c>
      <c r="S3386" t="n">
        <v>0</v>
      </c>
      <c r="T3386" t="b">
        <v>0</v>
      </c>
      <c r="U3386" t="inlineStr">
        <is>
          <t>23/05/2023</t>
        </is>
      </c>
      <c r="V3386" t="inlineStr">
        <is>
          <t>2vqzbkivl3btupgwncrtlq12vqzbmhk0</t>
        </is>
      </c>
      <c r="W3386" t="inlineStr">
        <is>
          <t>https://docs.google.com/open?id=1rZ0Kb7zhtJkqEsOoaK074eYr3TY_b4yGVg8Xzka3d_0</t>
        </is>
      </c>
      <c r="X3386" t="inlineStr">
        <is>
          <t>156,00</t>
        </is>
      </c>
      <c r="Y3386" t="n">
        <v>156</v>
      </c>
      <c r="Z3386" t="n">
        <v>156</v>
      </c>
      <c r="AA3386" t="n">
        <v>0</v>
      </c>
      <c r="AB3386" t="inlineStr">
        <is>
          <t>468,00</t>
        </is>
      </c>
      <c r="AC3386" t="inlineStr">
        <is>
          <t>98,28</t>
        </is>
      </c>
      <c r="AD3386" t="inlineStr">
        <is>
          <t>0,00</t>
        </is>
      </c>
      <c r="AE3386" t="inlineStr">
        <is>
          <t>566,28</t>
        </is>
      </c>
      <c r="AF3386" t="n">
        <v>24</v>
      </c>
      <c r="AG3386" t="n">
        <v>24</v>
      </c>
      <c r="AH3386" t="inlineStr">
        <is>
          <t>#¿NOMBRE?</t>
        </is>
      </c>
      <c r="AI3386" t="inlineStr">
        <is>
          <t>6,5</t>
        </is>
      </c>
      <c r="AJ3386" t="inlineStr">
        <is>
          <t>Transfer</t>
        </is>
      </c>
      <c r="AK3386" t="inlineStr">
        <is>
          <t>4,5</t>
        </is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</row>
    <row r="3390">
      <c r="A3390" t="n">
        <v>816</v>
      </c>
      <c r="B3390" t="inlineStr">
        <is>
          <t>El Nogal Milenario</t>
        </is>
      </c>
      <c r="C3390" t="inlineStr">
        <is>
          <t>Belina Bermejo Nogales</t>
        </is>
      </c>
      <c r="D3390" t="inlineStr">
        <is>
          <t>Belina Bermejo Nogales</t>
        </is>
      </c>
      <c r="E3390" t="inlineStr">
        <is>
          <t>53010589M</t>
        </is>
      </c>
      <c r="F3390" t="inlineStr">
        <is>
          <t>Calle Doctor González Serrano n 9</t>
        </is>
      </c>
      <c r="G3390" t="n">
        <v>28770</v>
      </c>
      <c r="H3390" t="inlineStr">
        <is>
          <t>Madrid</t>
        </is>
      </c>
      <c r="I3390" t="n">
        <v>0</v>
      </c>
      <c r="J3390" t="inlineStr">
        <is>
          <t>Calle Doctor González Serrano n 11 piso 2</t>
        </is>
      </c>
      <c r="K3390" t="inlineStr">
        <is>
          <t>info@elnogalmilenario.es</t>
        </is>
      </c>
      <c r="L3390">
        <f>+34691902660</f>
        <v/>
      </c>
      <c r="M3390" t="n">
        <v>1</v>
      </c>
      <c r="N3390" t="n">
        <v>7</v>
      </c>
      <c r="O3390" t="n">
        <v>6</v>
      </c>
      <c r="P3390" t="n">
        <v>7</v>
      </c>
      <c r="Q3390" t="n">
        <v>5</v>
      </c>
      <c r="R3390" t="n">
        <v>0</v>
      </c>
      <c r="S3390" t="n">
        <v>0</v>
      </c>
      <c r="T3390" t="b">
        <v>0</v>
      </c>
      <c r="U3390" t="inlineStr">
        <is>
          <t>23/05/2023</t>
        </is>
      </c>
      <c r="V3390" t="inlineStr">
        <is>
          <t>65npkcjh6nco3gp5ivl65npkcjsmj8k3</t>
        </is>
      </c>
      <c r="W3390" t="inlineStr">
        <is>
          <t>https://docs.google.com/open?id=1LL3Tor28-fSJhJ22y-H598lOXtNTkg46m4MFtG4BTpM</t>
        </is>
      </c>
      <c r="X3390" t="inlineStr">
        <is>
          <t>39,00</t>
        </is>
      </c>
      <c r="Y3390" t="inlineStr">
        <is>
          <t>45,5</t>
        </is>
      </c>
      <c r="Z3390" t="inlineStr">
        <is>
          <t>45,5</t>
        </is>
      </c>
      <c r="AA3390" t="inlineStr">
        <is>
          <t>22,5</t>
        </is>
      </c>
      <c r="AB3390" t="inlineStr">
        <is>
          <t>152,50</t>
        </is>
      </c>
      <c r="AC3390" t="inlineStr">
        <is>
          <t>32,03</t>
        </is>
      </c>
      <c r="AD3390" t="inlineStr">
        <is>
          <t>7,93</t>
        </is>
      </c>
      <c r="AE3390" t="inlineStr">
        <is>
          <t>192,46</t>
        </is>
      </c>
      <c r="AF3390" t="n">
        <v>6</v>
      </c>
      <c r="AG3390" t="n">
        <v>7</v>
      </c>
      <c r="AH3390" t="inlineStr">
        <is>
          <t>#¿NOMBRE?</t>
        </is>
      </c>
      <c r="AI3390" t="inlineStr">
        <is>
          <t>6,5</t>
        </is>
      </c>
      <c r="AJ3390" t="inlineStr">
        <is>
          <t>Transfer</t>
        </is>
      </c>
      <c r="AK3390" t="inlineStr">
        <is>
          <t>4,5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</row>
    <row r="3394">
      <c r="A3394" t="n">
        <v>817</v>
      </c>
      <c r="B3394" t="inlineStr">
        <is>
          <t>Mamasunción</t>
        </is>
      </c>
      <c r="C3394" t="inlineStr">
        <is>
          <t>Xosé</t>
        </is>
      </c>
      <c r="D3394" t="inlineStr">
        <is>
          <t>Xosé Filloy González</t>
        </is>
      </c>
      <c r="E3394" t="inlineStr">
        <is>
          <t>76822838D</t>
        </is>
      </c>
      <c r="F3394" t="inlineStr">
        <is>
          <t>Rúa Trasdeza,96, Baixo</t>
        </is>
      </c>
      <c r="G3394" t="n">
        <v>36540</v>
      </c>
      <c r="H3394" t="inlineStr">
        <is>
          <t>Silleda</t>
        </is>
      </c>
      <c r="I3394" t="n">
        <v>1</v>
      </c>
      <c r="J3394" t="n">
        <v>0</v>
      </c>
      <c r="K3394" t="inlineStr">
        <is>
          <t>mamasuncion.silleda@gmail.com</t>
        </is>
      </c>
      <c r="L3394">
        <f>+34604082463</f>
        <v/>
      </c>
      <c r="M3394" t="n">
        <v>1</v>
      </c>
      <c r="N3394" t="n">
        <v>10</v>
      </c>
      <c r="O3394" t="n">
        <v>10</v>
      </c>
      <c r="P3394" t="n">
        <v>20</v>
      </c>
      <c r="Q3394" t="n">
        <v>0</v>
      </c>
      <c r="R3394" t="inlineStr">
        <is>
          <t>tarjetas selladas LA2FL2</t>
        </is>
      </c>
      <c r="S3394" t="n">
        <v>0</v>
      </c>
      <c r="T3394" t="b">
        <v>0</v>
      </c>
      <c r="U3394" t="inlineStr">
        <is>
          <t>23/05/2023</t>
        </is>
      </c>
      <c r="V3394" t="inlineStr">
        <is>
          <t>70qgeb9rdlmkgoltx870qgebvm6ooim4</t>
        </is>
      </c>
      <c r="W3394" t="inlineStr">
        <is>
          <t>https://docs.google.com/open?id=1NSG1rNvhKCgwyI5m1pNEfxMDIr6Gevs-lTwGTVQyPQU</t>
        </is>
      </c>
      <c r="X3394" t="inlineStr">
        <is>
          <t>65,00</t>
        </is>
      </c>
      <c r="Y3394" t="n">
        <v>65</v>
      </c>
      <c r="Z3394" t="n">
        <v>130</v>
      </c>
      <c r="AA3394" t="n">
        <v>0</v>
      </c>
      <c r="AB3394" t="inlineStr">
        <is>
          <t>260,00</t>
        </is>
      </c>
      <c r="AC3394" t="inlineStr">
        <is>
          <t>54,60</t>
        </is>
      </c>
      <c r="AD3394" t="inlineStr">
        <is>
          <t>13,52</t>
        </is>
      </c>
      <c r="AE3394" t="inlineStr">
        <is>
          <t>328,12</t>
        </is>
      </c>
      <c r="AF3394" t="n">
        <v>10</v>
      </c>
      <c r="AG3394" t="n">
        <v>10</v>
      </c>
      <c r="AH3394" t="inlineStr">
        <is>
          <t>#¿NOMBRE?</t>
        </is>
      </c>
      <c r="AI3394" t="inlineStr">
        <is>
          <t>6,5</t>
        </is>
      </c>
      <c r="AJ3394" t="inlineStr">
        <is>
          <t>Transfer</t>
        </is>
      </c>
      <c r="AK3394" t="inlineStr">
        <is>
          <t>4,5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</row>
    <row r="3398">
      <c r="A3398" t="n">
        <v>818</v>
      </c>
      <c r="B3398" t="inlineStr">
        <is>
          <t>Herbolario piedra de luna</t>
        </is>
      </c>
      <c r="C3398" t="inlineStr">
        <is>
          <t>Carmen Rodriguez</t>
        </is>
      </c>
      <c r="D3398" t="inlineStr">
        <is>
          <t>Enrique Carmona Metro</t>
        </is>
      </c>
      <c r="E3398" t="inlineStr">
        <is>
          <t>28571659R</t>
        </is>
      </c>
      <c r="F3398" t="inlineStr">
        <is>
          <t>C/Santa clara 5 Local 1</t>
        </is>
      </c>
      <c r="G3398" t="n">
        <v>41620</v>
      </c>
      <c r="H3398" t="inlineStr">
        <is>
          <t>Marchena</t>
        </is>
      </c>
      <c r="I3398" t="n">
        <v>1</v>
      </c>
      <c r="J3398" t="n">
        <v>0</v>
      </c>
      <c r="K3398" t="inlineStr">
        <is>
          <t>carmenrodriguez6636@gmail.com</t>
        </is>
      </c>
      <c r="L3398">
        <f>+34652609947</f>
        <v/>
      </c>
      <c r="M3398" t="n">
        <v>0</v>
      </c>
      <c r="N3398" t="n">
        <v>5</v>
      </c>
      <c r="O3398" t="n">
        <v>10</v>
      </c>
      <c r="P3398" t="n">
        <v>5</v>
      </c>
      <c r="Q3398" t="n">
        <v>5</v>
      </c>
      <c r="R3398" t="n">
        <v>0</v>
      </c>
      <c r="S3398" t="n">
        <v>0</v>
      </c>
      <c r="T3398" t="b">
        <v>0</v>
      </c>
      <c r="U3398" t="inlineStr">
        <is>
          <t>23/05/2023</t>
        </is>
      </c>
      <c r="V3398" t="inlineStr">
        <is>
          <t>s3y1l874ahdr6q50s3yg2toldo5y36uy</t>
        </is>
      </c>
      <c r="W3398" t="inlineStr">
        <is>
          <t>https://docs.google.com/open?id=1_Sr-Wtq0K_3iVzxJT8QwiPp6-tc_rzySmY-lnLNBdWk</t>
        </is>
      </c>
      <c r="X3398" t="inlineStr">
        <is>
          <t>65,00</t>
        </is>
      </c>
      <c r="Y3398" t="inlineStr">
        <is>
          <t>32,5</t>
        </is>
      </c>
      <c r="Z3398" t="inlineStr">
        <is>
          <t>32,5</t>
        </is>
      </c>
      <c r="AA3398" t="inlineStr">
        <is>
          <t>22,5</t>
        </is>
      </c>
      <c r="AB3398" t="inlineStr">
        <is>
          <t>152,50</t>
        </is>
      </c>
      <c r="AC3398" t="inlineStr">
        <is>
          <t>32,03</t>
        </is>
      </c>
      <c r="AD3398" t="inlineStr">
        <is>
          <t>0,00</t>
        </is>
      </c>
      <c r="AE3398" t="inlineStr">
        <is>
          <t>184,53</t>
        </is>
      </c>
      <c r="AF3398" t="n">
        <v>10</v>
      </c>
      <c r="AG3398" t="n">
        <v>5</v>
      </c>
      <c r="AH3398" t="inlineStr">
        <is>
          <t>#¿NOMBRE?</t>
        </is>
      </c>
      <c r="AI3398" t="inlineStr">
        <is>
          <t>6,5</t>
        </is>
      </c>
      <c r="AJ3398" t="inlineStr">
        <is>
          <t>Transfer</t>
        </is>
      </c>
      <c r="AK3398" t="inlineStr">
        <is>
          <t>4,5</t>
        </is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</row>
    <row r="3402">
      <c r="A3402" t="n">
        <v>819</v>
      </c>
      <c r="B3402" t="inlineStr">
        <is>
          <t>Meraki zero waste shop</t>
        </is>
      </c>
      <c r="C3402" t="inlineStr">
        <is>
          <t>Cecilia contartese</t>
        </is>
      </c>
      <c r="D3402" t="inlineStr">
        <is>
          <t>Meraki zero waste shop</t>
        </is>
      </c>
      <c r="E3402" t="inlineStr">
        <is>
          <t>F346766Y</t>
        </is>
      </c>
      <c r="F3402" t="inlineStr">
        <is>
          <t>Av Princep Benlloch n5 local 1</t>
        </is>
      </c>
      <c r="G3402" t="inlineStr">
        <is>
          <t>AD500</t>
        </is>
      </c>
      <c r="H3402" t="inlineStr">
        <is>
          <t>Andorra la vella</t>
        </is>
      </c>
      <c r="I3402" t="n">
        <v>1</v>
      </c>
      <c r="J3402" t="n">
        <v>0</v>
      </c>
      <c r="K3402" t="inlineStr">
        <is>
          <t>cecontartese@gmail.com</t>
        </is>
      </c>
      <c r="L3402">
        <f>+376384627</f>
        <v/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inlineStr">
        <is>
          <t>PackD3</t>
        </is>
      </c>
      <c r="S3402" t="n">
        <v>0</v>
      </c>
      <c r="T3402" t="b">
        <v>0</v>
      </c>
      <c r="U3402" t="inlineStr">
        <is>
          <t>24/05/2023</t>
        </is>
      </c>
      <c r="V3402" t="inlineStr">
        <is>
          <t>lv3nkdb4ihmsluteunm1lv3nkdanehwk</t>
        </is>
      </c>
      <c r="W3402" t="inlineStr">
        <is>
          <t>https://docs.google.com/open?id=17A9CB_0mbIU6wqHeEIzmOFel2Jb6FdPDBWlIgH-ig6o</t>
        </is>
      </c>
      <c r="X3402" t="inlineStr">
        <is>
          <t>0,00</t>
        </is>
      </c>
      <c r="Y3402" t="n">
        <v>78</v>
      </c>
      <c r="Z3402" t="n">
        <v>0</v>
      </c>
      <c r="AA3402" t="n">
        <v>0</v>
      </c>
      <c r="AB3402" t="inlineStr">
        <is>
          <t>78,00</t>
        </is>
      </c>
      <c r="AC3402" t="inlineStr">
        <is>
          <t>16,38</t>
        </is>
      </c>
      <c r="AD3402" t="inlineStr">
        <is>
          <t>0,00</t>
        </is>
      </c>
      <c r="AE3402" t="inlineStr">
        <is>
          <t>94,38</t>
        </is>
      </c>
      <c r="AF3402" t="n">
        <v>0</v>
      </c>
      <c r="AG3402" t="n">
        <v>12</v>
      </c>
      <c r="AH3402" t="inlineStr">
        <is>
          <t>#¿NOMBRE?</t>
        </is>
      </c>
      <c r="AI3402" t="inlineStr">
        <is>
          <t>6,5</t>
        </is>
      </c>
      <c r="AJ3402" t="inlineStr">
        <is>
          <t>Transfer</t>
        </is>
      </c>
      <c r="AK3402" t="inlineStr">
        <is>
          <t>4,5</t>
        </is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</row>
    <row r="3406">
      <c r="A3406" t="n">
        <v>820</v>
      </c>
      <c r="B3406" t="inlineStr">
        <is>
          <t>Shopclient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inlineStr">
        <is>
          <t>0,00</t>
        </is>
      </c>
      <c r="Y3406" t="n">
        <v>0</v>
      </c>
      <c r="Z3406" t="n">
        <v>0</v>
      </c>
      <c r="AA3406" t="n">
        <v>0</v>
      </c>
      <c r="AB3406" t="inlineStr">
        <is>
          <t>0,00</t>
        </is>
      </c>
      <c r="AC3406" t="inlineStr">
        <is>
          <t>0,00</t>
        </is>
      </c>
      <c r="AD3406" t="inlineStr">
        <is>
          <t>0,00</t>
        </is>
      </c>
      <c r="AE3406" t="inlineStr">
        <is>
          <t>0,00</t>
        </is>
      </c>
      <c r="AF3406" t="n">
        <v>0</v>
      </c>
      <c r="AG3406" t="n">
        <v>0</v>
      </c>
      <c r="AH3406" t="inlineStr">
        <is>
          <t>#¿NOMBRE?</t>
        </is>
      </c>
      <c r="AI3406" t="inlineStr">
        <is>
          <t>6,5</t>
        </is>
      </c>
      <c r="AJ3406" t="n">
        <v>0</v>
      </c>
      <c r="AK3406" t="inlineStr">
        <is>
          <t>4,5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</row>
    <row r="3410">
      <c r="A3410" t="n">
        <v>821</v>
      </c>
      <c r="B3410" t="inlineStr">
        <is>
          <t>Shopclient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inlineStr">
        <is>
          <t>0,00</t>
        </is>
      </c>
      <c r="Y3410" t="n">
        <v>0</v>
      </c>
      <c r="Z3410" t="n">
        <v>0</v>
      </c>
      <c r="AA3410" t="n">
        <v>0</v>
      </c>
      <c r="AB3410" t="inlineStr">
        <is>
          <t>0,00</t>
        </is>
      </c>
      <c r="AC3410" t="inlineStr">
        <is>
          <t>0,00</t>
        </is>
      </c>
      <c r="AD3410" t="inlineStr">
        <is>
          <t>0,00</t>
        </is>
      </c>
      <c r="AE3410" t="inlineStr">
        <is>
          <t>0,00</t>
        </is>
      </c>
      <c r="AF3410" t="n">
        <v>0</v>
      </c>
      <c r="AG3410" t="n">
        <v>0</v>
      </c>
      <c r="AH3410" t="inlineStr">
        <is>
          <t>#¿NOMBRE?</t>
        </is>
      </c>
      <c r="AI3410" t="inlineStr">
        <is>
          <t>6,5</t>
        </is>
      </c>
      <c r="AJ3410" t="n">
        <v>0</v>
      </c>
      <c r="AK3410" t="inlineStr">
        <is>
          <t>4,5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</row>
    <row r="3414">
      <c r="A3414" t="n">
        <v>822</v>
      </c>
      <c r="B3414" t="inlineStr">
        <is>
          <t>Ecobe</t>
        </is>
      </c>
      <c r="C3414" t="inlineStr">
        <is>
          <t>Dolors de la Torre Mezcua</t>
        </is>
      </c>
      <c r="D3414" t="inlineStr">
        <is>
          <t>Ecobe Alimentació</t>
        </is>
      </c>
      <c r="E3414" t="inlineStr">
        <is>
          <t>78090171L</t>
        </is>
      </c>
      <c r="F3414" t="inlineStr">
        <is>
          <t>Av. Catalunya, 18</t>
        </is>
      </c>
      <c r="G3414" t="n">
        <v>25250</v>
      </c>
      <c r="H3414" t="inlineStr">
        <is>
          <t>Bellpuig</t>
        </is>
      </c>
      <c r="I3414" t="n">
        <v>1</v>
      </c>
      <c r="J3414" t="n">
        <v>0</v>
      </c>
      <c r="K3414" t="inlineStr">
        <is>
          <t>ecobealimentacio@gmail.com</t>
        </is>
      </c>
      <c r="L3414" t="n">
        <v>0</v>
      </c>
      <c r="M3414" t="n">
        <v>1</v>
      </c>
      <c r="N3414" t="n">
        <v>10</v>
      </c>
      <c r="O3414" t="n">
        <v>0</v>
      </c>
      <c r="P3414" t="n">
        <v>10</v>
      </c>
      <c r="Q3414" t="n">
        <v>6</v>
      </c>
      <c r="R3414" t="n">
        <v>0</v>
      </c>
      <c r="S3414" t="n">
        <v>0</v>
      </c>
      <c r="T3414" t="b">
        <v>0</v>
      </c>
      <c r="U3414" t="inlineStr">
        <is>
          <t>24/05/2023</t>
        </is>
      </c>
      <c r="V3414" t="inlineStr">
        <is>
          <t>nvmlss7rma5wruvsnvmr9feyxq8qgp6x</t>
        </is>
      </c>
      <c r="W3414" t="inlineStr">
        <is>
          <t>https://docs.google.com/open?id=11vpNzmNMBDBoIAa6YP24gnXIxPKKZ-qUNlnz-lPoZ1M</t>
        </is>
      </c>
      <c r="X3414" t="inlineStr">
        <is>
          <t>0,00</t>
        </is>
      </c>
      <c r="Y3414" t="n">
        <v>65</v>
      </c>
      <c r="Z3414" t="n">
        <v>65</v>
      </c>
      <c r="AA3414" t="n">
        <v>27</v>
      </c>
      <c r="AB3414" t="inlineStr">
        <is>
          <t>157,00</t>
        </is>
      </c>
      <c r="AC3414" t="inlineStr">
        <is>
          <t>32,97</t>
        </is>
      </c>
      <c r="AD3414" t="inlineStr">
        <is>
          <t>8,16</t>
        </is>
      </c>
      <c r="AE3414" t="inlineStr">
        <is>
          <t>198,13</t>
        </is>
      </c>
      <c r="AF3414" t="n">
        <v>0</v>
      </c>
      <c r="AG3414" t="n">
        <v>10</v>
      </c>
      <c r="AH3414" t="inlineStr">
        <is>
          <t>#¿NOMBRE?</t>
        </is>
      </c>
      <c r="AI3414" t="inlineStr">
        <is>
          <t>6,5</t>
        </is>
      </c>
      <c r="AJ3414" t="inlineStr">
        <is>
          <t>Transfer</t>
        </is>
      </c>
      <c r="AK3414" t="inlineStr">
        <is>
          <t>4,5</t>
        </is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</row>
    <row r="3418">
      <c r="A3418" t="n">
        <v>823</v>
      </c>
      <c r="B3418" t="inlineStr">
        <is>
          <t>La Tienda Orgánica</t>
        </is>
      </c>
      <c r="C3418" t="inlineStr">
        <is>
          <t>Chelo</t>
        </is>
      </c>
      <c r="D3418" t="inlineStr">
        <is>
          <t>Maria Consuelo Crego Franco</t>
        </is>
      </c>
      <c r="E3418" t="inlineStr">
        <is>
          <t>07983013N</t>
        </is>
      </c>
      <c r="F3418" t="inlineStr">
        <is>
          <t>calle Antonio Valdés y Bazán nº1</t>
        </is>
      </c>
      <c r="G3418" t="n">
        <v>9003</v>
      </c>
      <c r="H3418" t="inlineStr">
        <is>
          <t>Burgos</t>
        </is>
      </c>
      <c r="I3418" t="n">
        <v>1</v>
      </c>
      <c r="J3418" t="n">
        <v>0</v>
      </c>
      <c r="K3418" t="inlineStr">
        <is>
          <t>info@latiendaorganica.es</t>
        </is>
      </c>
      <c r="L3418">
        <f>+34636470008</f>
        <v/>
      </c>
      <c r="M3418" t="n">
        <v>1</v>
      </c>
      <c r="N3418" t="n">
        <v>0</v>
      </c>
      <c r="O3418" t="n">
        <v>20</v>
      </c>
      <c r="P3418" t="n">
        <v>0</v>
      </c>
      <c r="Q3418" t="n">
        <v>0</v>
      </c>
      <c r="R3418" t="n">
        <v>0</v>
      </c>
      <c r="S3418" t="inlineStr">
        <is>
          <t>tf fijo: 947720410  SE Castilla León</t>
        </is>
      </c>
      <c r="T3418" t="b">
        <v>1</v>
      </c>
      <c r="U3418" t="inlineStr">
        <is>
          <t>24/05/2023</t>
        </is>
      </c>
      <c r="V3418" t="inlineStr">
        <is>
          <t>srey07niainreh7kn2jsrey0786h8gcx</t>
        </is>
      </c>
      <c r="W3418" t="inlineStr">
        <is>
          <t>https://docs.google.com/open?id=1agV_m_J2pFWIoBVDOTw2uPAUtlFI49i-E7N4UKQOiHE</t>
        </is>
      </c>
      <c r="X3418" t="inlineStr">
        <is>
          <t>138,20</t>
        </is>
      </c>
      <c r="Y3418" t="n">
        <v>0</v>
      </c>
      <c r="Z3418" t="n">
        <v>0</v>
      </c>
      <c r="AA3418" t="n">
        <v>0</v>
      </c>
      <c r="AB3418" t="inlineStr">
        <is>
          <t>138,20</t>
        </is>
      </c>
      <c r="AC3418" t="inlineStr">
        <is>
          <t>29,02</t>
        </is>
      </c>
      <c r="AD3418" t="inlineStr">
        <is>
          <t>7,19</t>
        </is>
      </c>
      <c r="AE3418" t="inlineStr">
        <is>
          <t>174,41</t>
        </is>
      </c>
      <c r="AF3418" t="n">
        <v>20</v>
      </c>
      <c r="AG3418" t="n">
        <v>0</v>
      </c>
      <c r="AH3418" t="inlineStr">
        <is>
          <t>#¿NOMBRE?</t>
        </is>
      </c>
      <c r="AI3418" t="inlineStr">
        <is>
          <t>6,91</t>
        </is>
      </c>
      <c r="AJ3418" t="inlineStr">
        <is>
          <t>Transfer // IBAN: ES05 3060 0001 7522 3187 2322</t>
        </is>
      </c>
      <c r="AK3418" t="inlineStr">
        <is>
          <t>4,5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</row>
    <row r="3422">
      <c r="A3422" t="n">
        <v>824</v>
      </c>
      <c r="B3422" t="inlineStr">
        <is>
          <t>SUPSA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inlineStr">
        <is>
          <t>0,00</t>
        </is>
      </c>
      <c r="Y3422" t="n">
        <v>0</v>
      </c>
      <c r="Z3422" t="n">
        <v>0</v>
      </c>
      <c r="AA3422" t="n">
        <v>0</v>
      </c>
      <c r="AB3422" t="inlineStr">
        <is>
          <t>0,00</t>
        </is>
      </c>
      <c r="AC3422" t="inlineStr">
        <is>
          <t>0,00</t>
        </is>
      </c>
      <c r="AD3422" t="inlineStr">
        <is>
          <t>0,00</t>
        </is>
      </c>
      <c r="AE3422" t="inlineStr">
        <is>
          <t>0,00</t>
        </is>
      </c>
      <c r="AF3422" t="n">
        <v>0</v>
      </c>
      <c r="AG3422" t="n">
        <v>0</v>
      </c>
      <c r="AH3422" t="inlineStr">
        <is>
          <t>#¿NOMBRE?</t>
        </is>
      </c>
      <c r="AI3422" t="inlineStr">
        <is>
          <t>6,5</t>
        </is>
      </c>
      <c r="AJ3422" t="n">
        <v>0</v>
      </c>
      <c r="AK3422" t="inlineStr">
        <is>
          <t>4,5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</row>
    <row r="3426">
      <c r="A3426" t="n">
        <v>825</v>
      </c>
      <c r="B3426" t="inlineStr">
        <is>
          <t>PRIMAPRIX</t>
        </is>
      </c>
      <c r="C3426" t="n">
        <v>5100014972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inlineStr">
        <is>
          <t>0,00</t>
        </is>
      </c>
      <c r="Y3426" t="n">
        <v>0</v>
      </c>
      <c r="Z3426" t="n">
        <v>0</v>
      </c>
      <c r="AA3426" t="n">
        <v>0</v>
      </c>
      <c r="AB3426" t="inlineStr">
        <is>
          <t>0,00</t>
        </is>
      </c>
      <c r="AC3426" t="inlineStr">
        <is>
          <t>0,00</t>
        </is>
      </c>
      <c r="AD3426" t="inlineStr">
        <is>
          <t>0,00</t>
        </is>
      </c>
      <c r="AE3426" t="inlineStr">
        <is>
          <t>0,00</t>
        </is>
      </c>
      <c r="AF3426" t="n">
        <v>0</v>
      </c>
      <c r="AG3426" t="n">
        <v>0</v>
      </c>
      <c r="AH3426" t="inlineStr">
        <is>
          <t>#¿NOMBRE?</t>
        </is>
      </c>
      <c r="AI3426" t="inlineStr">
        <is>
          <t>6,5</t>
        </is>
      </c>
      <c r="AJ3426" t="n">
        <v>0</v>
      </c>
      <c r="AK3426" t="inlineStr">
        <is>
          <t>4,5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</row>
    <row r="3430">
      <c r="A3430" t="n">
        <v>826</v>
      </c>
      <c r="B3430" t="inlineStr">
        <is>
          <t>BON AREA</t>
        </is>
      </c>
      <c r="C3430" t="inlineStr">
        <is>
          <t>00007/04842</t>
        </is>
      </c>
      <c r="D3430" t="inlineStr">
        <is>
          <t>Corporación Alimentaria Guissona, S.A.</t>
        </is>
      </c>
      <c r="E3430" t="inlineStr">
        <is>
          <t>ESA25445131</t>
        </is>
      </c>
      <c r="F3430" t="inlineStr">
        <is>
          <t>Traspalau, 8</t>
        </is>
      </c>
      <c r="G3430" t="n">
        <v>25210</v>
      </c>
      <c r="H3430" t="inlineStr">
        <is>
          <t>Guissona, Lleida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2100</v>
      </c>
      <c r="Q3430" t="n">
        <v>0</v>
      </c>
      <c r="R3430" t="n">
        <v>0</v>
      </c>
      <c r="S3430" t="n">
        <v>0</v>
      </c>
      <c r="T3430" t="n">
        <v>0</v>
      </c>
      <c r="U3430" t="inlineStr">
        <is>
          <t>31/05/2023</t>
        </is>
      </c>
      <c r="V3430" t="n">
        <v>0</v>
      </c>
      <c r="W3430" t="n">
        <v>1</v>
      </c>
      <c r="X3430" t="inlineStr">
        <is>
          <t>0,00</t>
        </is>
      </c>
      <c r="Y3430" t="n">
        <v>0</v>
      </c>
      <c r="Z3430" t="n">
        <v>13650</v>
      </c>
      <c r="AA3430" t="n">
        <v>0</v>
      </c>
      <c r="AB3430" t="inlineStr">
        <is>
          <t>13.650,00</t>
        </is>
      </c>
      <c r="AC3430" t="inlineStr">
        <is>
          <t>2866,50</t>
        </is>
      </c>
      <c r="AD3430" t="inlineStr">
        <is>
          <t>0,00</t>
        </is>
      </c>
      <c r="AE3430" t="inlineStr">
        <is>
          <t>16516,50</t>
        </is>
      </c>
      <c r="AF3430" t="n">
        <v>0</v>
      </c>
      <c r="AG3430" t="n">
        <v>0</v>
      </c>
      <c r="AH3430" t="inlineStr">
        <is>
          <t>#¿NOMBRE?</t>
        </is>
      </c>
      <c r="AI3430" t="inlineStr">
        <is>
          <t>6,5</t>
        </is>
      </c>
      <c r="AJ3430" t="inlineStr">
        <is>
          <t>Transfer 60 días</t>
        </is>
      </c>
      <c r="AK3430" t="inlineStr">
        <is>
          <t>4,5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</row>
    <row r="3434">
      <c r="A3434" t="n">
        <v>827</v>
      </c>
      <c r="B3434" t="inlineStr">
        <is>
          <t>WeAreBond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1</v>
      </c>
      <c r="X3434" t="inlineStr">
        <is>
          <t>0,00</t>
        </is>
      </c>
      <c r="Y3434" t="n">
        <v>0</v>
      </c>
      <c r="Z3434" t="n">
        <v>0</v>
      </c>
      <c r="AA3434" t="n">
        <v>0</v>
      </c>
      <c r="AB3434" t="inlineStr">
        <is>
          <t>0,00</t>
        </is>
      </c>
      <c r="AC3434" t="inlineStr">
        <is>
          <t>0,00</t>
        </is>
      </c>
      <c r="AD3434" t="inlineStr">
        <is>
          <t>0,00</t>
        </is>
      </c>
      <c r="AE3434" t="inlineStr">
        <is>
          <t>0,00</t>
        </is>
      </c>
      <c r="AF3434" t="n">
        <v>0</v>
      </c>
      <c r="AG3434" t="n">
        <v>0</v>
      </c>
      <c r="AH3434" t="inlineStr">
        <is>
          <t>#¿NOMBRE?</t>
        </is>
      </c>
      <c r="AI3434" t="inlineStr">
        <is>
          <t>6,5</t>
        </is>
      </c>
      <c r="AJ3434" t="n">
        <v>0</v>
      </c>
      <c r="AK3434" t="inlineStr">
        <is>
          <t>4,5</t>
        </is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</row>
    <row r="3438">
      <c r="A3438" t="n">
        <v>828</v>
      </c>
      <c r="B3438" t="inlineStr">
        <is>
          <t>La Reina De Jabones</t>
        </is>
      </c>
      <c r="C3438" t="inlineStr">
        <is>
          <t>Sarai</t>
        </is>
      </c>
      <c r="D3438" t="inlineStr">
        <is>
          <t>La Reina De Jabones</t>
        </is>
      </c>
      <c r="E3438" t="inlineStr">
        <is>
          <t>53287015V</t>
        </is>
      </c>
      <c r="F3438" t="inlineStr">
        <is>
          <t>Alegria 12</t>
        </is>
      </c>
      <c r="G3438" t="n">
        <v>8950</v>
      </c>
      <c r="H3438" t="inlineStr">
        <is>
          <t>Esplugues de Llobregat</t>
        </is>
      </c>
      <c r="I3438" t="n">
        <v>0</v>
      </c>
      <c r="J3438" t="inlineStr">
        <is>
          <t>Calle la riba 30 2,2a</t>
        </is>
      </c>
      <c r="K3438" t="inlineStr">
        <is>
          <t>lareinadejabones@outlook.es</t>
        </is>
      </c>
      <c r="L3438">
        <f>+34640581403</f>
        <v/>
      </c>
      <c r="M3438" t="n">
        <v>1</v>
      </c>
      <c r="N3438" t="n">
        <v>15</v>
      </c>
      <c r="O3438" t="n">
        <v>0</v>
      </c>
      <c r="P3438" t="n">
        <v>0</v>
      </c>
      <c r="Q3438" t="n">
        <v>0</v>
      </c>
      <c r="R3438" t="inlineStr">
        <is>
          <t>30% descuento por error F3</t>
        </is>
      </c>
      <c r="S3438" t="n">
        <v>0</v>
      </c>
      <c r="T3438" t="b">
        <v>0</v>
      </c>
      <c r="U3438" t="inlineStr">
        <is>
          <t>24/05/2023</t>
        </is>
      </c>
      <c r="V3438" t="inlineStr">
        <is>
          <t>ghf1i310vgv44dr2boajughf1i310m41</t>
        </is>
      </c>
      <c r="W3438" t="inlineStr">
        <is>
          <t>https://docs.google.com/open?id=1UQWCj6GcjFJXVENq7404bPSgpcHwRN0rtuc91KHglO8</t>
        </is>
      </c>
      <c r="X3438" t="inlineStr">
        <is>
          <t>0,00</t>
        </is>
      </c>
      <c r="Y3438" t="inlineStr">
        <is>
          <t>68,25</t>
        </is>
      </c>
      <c r="Z3438" t="n">
        <v>0</v>
      </c>
      <c r="AA3438" t="n">
        <v>0</v>
      </c>
      <c r="AB3438" t="inlineStr">
        <is>
          <t>68,25</t>
        </is>
      </c>
      <c r="AC3438" t="inlineStr">
        <is>
          <t>14,33</t>
        </is>
      </c>
      <c r="AD3438" t="inlineStr">
        <is>
          <t>3,55</t>
        </is>
      </c>
      <c r="AE3438" t="inlineStr">
        <is>
          <t>86,13</t>
        </is>
      </c>
      <c r="AF3438" t="n">
        <v>0</v>
      </c>
      <c r="AG3438" t="n">
        <v>15</v>
      </c>
      <c r="AH3438" t="inlineStr">
        <is>
          <t>#¿NOMBRE?</t>
        </is>
      </c>
      <c r="AI3438" t="inlineStr">
        <is>
          <t>4,55</t>
        </is>
      </c>
      <c r="AJ3438" t="n">
        <v>0</v>
      </c>
      <c r="AK3438" t="inlineStr">
        <is>
          <t>4,5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</row>
    <row r="3442">
      <c r="A3442" t="n">
        <v>829</v>
      </c>
      <c r="B3442" t="inlineStr">
        <is>
          <t>Marcris</t>
        </is>
      </c>
      <c r="C3442" t="inlineStr">
        <is>
          <t>Marino</t>
        </is>
      </c>
      <c r="D3442" t="inlineStr">
        <is>
          <t>Sánchez García Cristina 00280286L S.L.N.E</t>
        </is>
      </c>
      <c r="E3442" t="inlineStr">
        <is>
          <t>B35770528</t>
        </is>
      </c>
      <c r="F3442" t="inlineStr">
        <is>
          <t>Calle Aigües, 11</t>
        </is>
      </c>
      <c r="G3442" t="n">
        <v>8391</v>
      </c>
      <c r="H3442" t="inlineStr">
        <is>
          <t>Tiana</t>
        </is>
      </c>
      <c r="I3442" t="n">
        <v>1</v>
      </c>
      <c r="J3442" t="n">
        <v>0</v>
      </c>
      <c r="K3442" t="inlineStr">
        <is>
          <t>info@marcris.net</t>
        </is>
      </c>
      <c r="L3442">
        <f>+34678868735</f>
        <v/>
      </c>
      <c r="M3442" t="n">
        <v>0</v>
      </c>
      <c r="N3442" t="n">
        <v>240</v>
      </c>
      <c r="O3442" t="n">
        <v>240</v>
      </c>
      <c r="P3442" t="n">
        <v>240</v>
      </c>
      <c r="Q3442" t="n">
        <v>126</v>
      </c>
      <c r="R3442" t="inlineStr">
        <is>
          <t>Muestras:5-5-5-3</t>
        </is>
      </c>
      <c r="S3442" t="inlineStr">
        <is>
          <t>39 MOS-A</t>
        </is>
      </c>
      <c r="T3442" t="b">
        <v>0</v>
      </c>
      <c r="U3442" t="inlineStr">
        <is>
          <t>24/05/2023</t>
        </is>
      </c>
      <c r="V3442" t="n">
        <v>0</v>
      </c>
      <c r="W3442" t="inlineStr">
        <is>
          <t>https://docs.google.com/open?id=1t97Yq1Gjp8jmtSw4-0gzgCrebNrawXCrDYKP84jP4V8</t>
        </is>
      </c>
      <c r="X3442" t="inlineStr">
        <is>
          <t>1.044,00</t>
        </is>
      </c>
      <c r="Y3442" t="n">
        <v>1044</v>
      </c>
      <c r="Z3442" t="n">
        <v>1044</v>
      </c>
      <c r="AA3442" t="inlineStr">
        <is>
          <t>415,8</t>
        </is>
      </c>
      <c r="AB3442" t="inlineStr">
        <is>
          <t>3.547,80</t>
        </is>
      </c>
      <c r="AC3442" t="inlineStr">
        <is>
          <t>745,04</t>
        </is>
      </c>
      <c r="AD3442" t="inlineStr">
        <is>
          <t>0,00</t>
        </is>
      </c>
      <c r="AE3442" t="inlineStr">
        <is>
          <t>4292,84</t>
        </is>
      </c>
      <c r="AF3442" t="n">
        <v>240</v>
      </c>
      <c r="AG3442" t="n">
        <v>240</v>
      </c>
      <c r="AH3442" t="inlineStr">
        <is>
          <t>#¿NOMBRE?</t>
        </is>
      </c>
      <c r="AI3442" t="inlineStr">
        <is>
          <t>4,35</t>
        </is>
      </c>
      <c r="AJ3442" t="inlineStr">
        <is>
          <t>SEPA 60 dias // IBAN: ES03 2100 0877 8502 0021 6962</t>
        </is>
      </c>
      <c r="AK3442" t="inlineStr">
        <is>
          <t>3,3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</row>
    <row r="3446">
      <c r="A3446" t="n">
        <v>830</v>
      </c>
      <c r="B3446" t="inlineStr">
        <is>
          <t>ZOE ECO BCN</t>
        </is>
      </c>
      <c r="C3446" t="inlineStr">
        <is>
          <t>Jessica</t>
        </is>
      </c>
      <c r="D3446" t="inlineStr">
        <is>
          <t>KARNAVALEANDO S.C.P</t>
        </is>
      </c>
      <c r="E3446" t="inlineStr">
        <is>
          <t>J09853342</t>
        </is>
      </c>
      <c r="F3446" t="inlineStr">
        <is>
          <t>CALLE ROGER DE FLOR 272</t>
        </is>
      </c>
      <c r="G3446" t="n">
        <v>8025</v>
      </c>
      <c r="H3446" t="inlineStr">
        <is>
          <t>BARCELONA</t>
        </is>
      </c>
      <c r="I3446" t="n">
        <v>1</v>
      </c>
      <c r="J3446" t="n">
        <v>0</v>
      </c>
      <c r="K3446" t="inlineStr">
        <is>
          <t>zoecobcn@gmail.com</t>
        </is>
      </c>
      <c r="L3446">
        <f>+34649688511</f>
        <v/>
      </c>
      <c r="M3446" t="n">
        <v>0</v>
      </c>
      <c r="N3446" t="n">
        <v>10</v>
      </c>
      <c r="O3446" t="n">
        <v>0</v>
      </c>
      <c r="P3446" t="n">
        <v>10</v>
      </c>
      <c r="Q3446" t="n">
        <v>0</v>
      </c>
      <c r="R3446" t="n">
        <v>0</v>
      </c>
      <c r="S3446" t="n">
        <v>0</v>
      </c>
      <c r="T3446" t="b">
        <v>0</v>
      </c>
      <c r="U3446" t="inlineStr">
        <is>
          <t>24/05/2023</t>
        </is>
      </c>
      <c r="V3446" t="inlineStr">
        <is>
          <t>j6pj1cyp4wpkq1crj6pjgg3ekpe6lpg2</t>
        </is>
      </c>
      <c r="W3446" t="inlineStr">
        <is>
          <t>https://docs.google.com/open?id=1eAPGUEgbgkNIBDis4jFM3-YaFslrcFLIIvYoUjOXyVw</t>
        </is>
      </c>
      <c r="X3446" t="inlineStr">
        <is>
          <t>0,00</t>
        </is>
      </c>
      <c r="Y3446" t="n">
        <v>65</v>
      </c>
      <c r="Z3446" t="n">
        <v>65</v>
      </c>
      <c r="AA3446" t="n">
        <v>0</v>
      </c>
      <c r="AB3446" t="inlineStr">
        <is>
          <t>130,00</t>
        </is>
      </c>
      <c r="AC3446" t="inlineStr">
        <is>
          <t>27,30</t>
        </is>
      </c>
      <c r="AD3446" t="inlineStr">
        <is>
          <t>0,00</t>
        </is>
      </c>
      <c r="AE3446" t="inlineStr">
        <is>
          <t>157,30</t>
        </is>
      </c>
      <c r="AF3446" t="n">
        <v>0</v>
      </c>
      <c r="AG3446" t="n">
        <v>10</v>
      </c>
      <c r="AH3446" t="inlineStr">
        <is>
          <t>#¿NOMBRE?</t>
        </is>
      </c>
      <c r="AI3446" t="inlineStr">
        <is>
          <t>6,5</t>
        </is>
      </c>
      <c r="AJ3446" t="n">
        <v>0</v>
      </c>
      <c r="AK3446" t="inlineStr">
        <is>
          <t>4,5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</row>
    <row r="3450">
      <c r="A3450" t="n">
        <v>831</v>
      </c>
      <c r="B3450" t="inlineStr">
        <is>
          <t>Shopclient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1</v>
      </c>
      <c r="X3450" t="inlineStr">
        <is>
          <t>0,00</t>
        </is>
      </c>
      <c r="Y3450" t="n">
        <v>0</v>
      </c>
      <c r="Z3450" t="n">
        <v>0</v>
      </c>
      <c r="AA3450" t="n">
        <v>0</v>
      </c>
      <c r="AB3450" t="inlineStr">
        <is>
          <t>0,00</t>
        </is>
      </c>
      <c r="AC3450" t="inlineStr">
        <is>
          <t>0,00</t>
        </is>
      </c>
      <c r="AD3450" t="inlineStr">
        <is>
          <t>0,00</t>
        </is>
      </c>
      <c r="AE3450" t="inlineStr">
        <is>
          <t>0,00</t>
        </is>
      </c>
      <c r="AF3450" t="n">
        <v>0</v>
      </c>
      <c r="AG3450" t="n">
        <v>0</v>
      </c>
      <c r="AH3450" t="inlineStr">
        <is>
          <t>#¿NOMBRE?</t>
        </is>
      </c>
      <c r="AI3450" t="inlineStr">
        <is>
          <t>6,5</t>
        </is>
      </c>
      <c r="AJ3450" t="n">
        <v>0</v>
      </c>
      <c r="AK3450" t="inlineStr">
        <is>
          <t>4,5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</row>
    <row r="3454">
      <c r="A3454" t="n">
        <v>832</v>
      </c>
      <c r="B3454" t="inlineStr">
        <is>
          <t>Slowgrans</t>
        </is>
      </c>
      <c r="C3454" t="inlineStr">
        <is>
          <t>Hortensia Losada</t>
        </is>
      </c>
      <c r="D3454" t="inlineStr">
        <is>
          <t>Navia y Deva Sociedad Cooperativa Galega</t>
        </is>
      </c>
      <c r="E3454" t="inlineStr">
        <is>
          <t>F44809424</t>
        </is>
      </c>
      <c r="F3454" t="inlineStr">
        <is>
          <t>Calle Pintor Vaamonde, local # 3, bajo derecha</t>
        </is>
      </c>
      <c r="G3454" t="n">
        <v>15160</v>
      </c>
      <c r="H3454" t="inlineStr">
        <is>
          <t>Sada</t>
        </is>
      </c>
      <c r="I3454" t="n">
        <v>0</v>
      </c>
      <c r="J3454" t="inlineStr">
        <is>
          <t>Lugar de Cimas 34, (C.P. 15160)</t>
        </is>
      </c>
      <c r="K3454" t="inlineStr">
        <is>
          <t>slowgrans@gmail.com</t>
        </is>
      </c>
      <c r="L3454">
        <f>+34627753159</f>
        <v/>
      </c>
      <c r="M3454" t="n">
        <v>0</v>
      </c>
      <c r="N3454" t="n">
        <v>3</v>
      </c>
      <c r="O3454" t="n">
        <v>3</v>
      </c>
      <c r="P3454" t="n">
        <v>3</v>
      </c>
      <c r="Q3454" t="n">
        <v>3</v>
      </c>
      <c r="R3454" t="n">
        <v>0</v>
      </c>
      <c r="S3454" t="n">
        <v>0</v>
      </c>
      <c r="T3454" t="b">
        <v>0</v>
      </c>
      <c r="U3454" t="inlineStr">
        <is>
          <t>30/05/2023</t>
        </is>
      </c>
      <c r="V3454" t="inlineStr">
        <is>
          <t>v0x022x7rbfc6ebv0x0bhicyjrzc0569</t>
        </is>
      </c>
      <c r="W3454" t="inlineStr">
        <is>
          <t>https://docs.google.com/open?id=1sLIr2xEHLSU8V95roYK2hJlJGCTG6cCj3H43ygstCgo</t>
        </is>
      </c>
      <c r="X3454" t="inlineStr">
        <is>
          <t>19,50</t>
        </is>
      </c>
      <c r="Y3454" t="inlineStr">
        <is>
          <t>19,5</t>
        </is>
      </c>
      <c r="Z3454" t="inlineStr">
        <is>
          <t>19,5</t>
        </is>
      </c>
      <c r="AA3454" t="inlineStr">
        <is>
          <t>13,5</t>
        </is>
      </c>
      <c r="AB3454" t="inlineStr">
        <is>
          <t>72,00</t>
        </is>
      </c>
      <c r="AC3454" t="inlineStr">
        <is>
          <t>15,12</t>
        </is>
      </c>
      <c r="AD3454" t="inlineStr">
        <is>
          <t>0,00</t>
        </is>
      </c>
      <c r="AE3454" t="inlineStr">
        <is>
          <t>87,12</t>
        </is>
      </c>
      <c r="AF3454" t="n">
        <v>3</v>
      </c>
      <c r="AG3454" t="n">
        <v>3</v>
      </c>
      <c r="AH3454" t="inlineStr">
        <is>
          <t>#¿NOMBRE?</t>
        </is>
      </c>
      <c r="AI3454" t="inlineStr">
        <is>
          <t>6,5</t>
        </is>
      </c>
      <c r="AJ3454" t="n">
        <v>0</v>
      </c>
      <c r="AK3454" t="inlineStr">
        <is>
          <t>4,5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</row>
    <row r="3458">
      <c r="A3458" t="n">
        <v>833</v>
      </c>
      <c r="B3458" t="inlineStr">
        <is>
          <t>Delta stocks Logistics Global sl</t>
        </is>
      </c>
      <c r="C3458" t="inlineStr">
        <is>
          <t>Luis Alonso</t>
        </is>
      </c>
      <c r="D3458" t="inlineStr">
        <is>
          <t>Deltastocks Logistics Global sl</t>
        </is>
      </c>
      <c r="E3458" t="inlineStr">
        <is>
          <t>B55712723</t>
        </is>
      </c>
      <c r="F3458" t="inlineStr">
        <is>
          <t>Paseo san gervasio 28 ppal 2</t>
        </is>
      </c>
      <c r="G3458" t="n">
        <v>8022</v>
      </c>
      <c r="H3458" t="inlineStr">
        <is>
          <t>Barcelona</t>
        </is>
      </c>
      <c r="I3458" t="n">
        <v>0</v>
      </c>
      <c r="J3458" t="inlineStr">
        <is>
          <t>Partida Más d’en carrasca of 54 pl 73</t>
        </is>
      </c>
      <c r="K3458" t="inlineStr">
        <is>
          <t>luis.alonso@deltastocks.com</t>
        </is>
      </c>
      <c r="L3458">
        <f>+34619993863</f>
        <v/>
      </c>
      <c r="M3458" t="n">
        <v>0</v>
      </c>
      <c r="N3458" t="n">
        <v>10</v>
      </c>
      <c r="O3458" t="n">
        <v>10</v>
      </c>
      <c r="P3458" t="n">
        <v>10</v>
      </c>
      <c r="Q3458" t="n">
        <v>10</v>
      </c>
      <c r="R3458" t="n">
        <v>0</v>
      </c>
      <c r="S3458" t="n">
        <v>0</v>
      </c>
      <c r="T3458" t="b">
        <v>0</v>
      </c>
      <c r="U3458" t="inlineStr">
        <is>
          <t>25/05/2023</t>
        </is>
      </c>
      <c r="V3458" t="inlineStr">
        <is>
          <t>mojunq5hb7v04vo7bzmetmojunq5axzu</t>
        </is>
      </c>
      <c r="W3458" t="inlineStr">
        <is>
          <t>https://docs.google.com/open?id=1klTUnTAcYSbzINV1YW9VuLIg8gKE4KrrxL7qBoHWAYg</t>
        </is>
      </c>
      <c r="X3458" t="inlineStr">
        <is>
          <t>55,00</t>
        </is>
      </c>
      <c r="Y3458" t="n">
        <v>55</v>
      </c>
      <c r="Z3458" t="n">
        <v>55</v>
      </c>
      <c r="AA3458" t="n">
        <v>50</v>
      </c>
      <c r="AB3458" t="inlineStr">
        <is>
          <t>215,00</t>
        </is>
      </c>
      <c r="AC3458" t="inlineStr">
        <is>
          <t>45,15</t>
        </is>
      </c>
      <c r="AD3458" t="inlineStr">
        <is>
          <t>0,00</t>
        </is>
      </c>
      <c r="AE3458" t="inlineStr">
        <is>
          <t>260,15</t>
        </is>
      </c>
      <c r="AF3458" t="n">
        <v>10</v>
      </c>
      <c r="AG3458" t="n">
        <v>10</v>
      </c>
      <c r="AH3458" t="inlineStr">
        <is>
          <t>#¿NOMBRE?</t>
        </is>
      </c>
      <c r="AI3458" t="inlineStr">
        <is>
          <t>5,5</t>
        </is>
      </c>
      <c r="AJ3458" t="inlineStr">
        <is>
          <t>Transfer</t>
        </is>
      </c>
      <c r="AK3458" t="n">
        <v>5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</row>
    <row r="3462">
      <c r="A3462" t="n">
        <v>834</v>
      </c>
      <c r="B3462" t="inlineStr">
        <is>
          <t>Herbolario Vital Way</t>
        </is>
      </c>
      <c r="C3462" t="inlineStr">
        <is>
          <t>Cami Stewart</t>
        </is>
      </c>
      <c r="D3462" t="inlineStr">
        <is>
          <t>Farmahierb SL</t>
        </is>
      </c>
      <c r="E3462" t="inlineStr">
        <is>
          <t>b57833063</t>
        </is>
      </c>
      <c r="F3462" t="inlineStr">
        <is>
          <t>Avenida Argentina 81, bajos</t>
        </is>
      </c>
      <c r="G3462" t="n">
        <v>7011</v>
      </c>
      <c r="H3462" t="inlineStr">
        <is>
          <t>palma de mallorca</t>
        </is>
      </c>
      <c r="I3462" t="n">
        <v>1</v>
      </c>
      <c r="J3462" t="n">
        <v>0</v>
      </c>
      <c r="K3462" t="inlineStr">
        <is>
          <t>cami@vitalway.es</t>
        </is>
      </c>
      <c r="L3462">
        <f>+34690026432</f>
        <v/>
      </c>
      <c r="M3462" t="n">
        <v>0</v>
      </c>
      <c r="N3462" t="n">
        <v>10</v>
      </c>
      <c r="O3462" t="n">
        <v>10</v>
      </c>
      <c r="P3462" t="n">
        <v>0</v>
      </c>
      <c r="Q3462" t="n">
        <v>20</v>
      </c>
      <c r="R3462" t="inlineStr">
        <is>
          <t>PackD2</t>
        </is>
      </c>
      <c r="S3462" t="n">
        <v>0</v>
      </c>
      <c r="T3462" t="n">
        <v>0</v>
      </c>
      <c r="U3462" t="inlineStr">
        <is>
          <t>29/05/2023</t>
        </is>
      </c>
      <c r="V3462" t="n">
        <v>0</v>
      </c>
      <c r="W3462" t="inlineStr">
        <is>
          <t>https://docs.google.com/open?id=11rdcOc-Qx0F5Xa99qk_NckqnlASCd6Ov_D7WjrOsQWw</t>
        </is>
      </c>
      <c r="X3462" t="inlineStr">
        <is>
          <t>65,00</t>
        </is>
      </c>
      <c r="Y3462" t="n">
        <v>65</v>
      </c>
      <c r="Z3462" t="n">
        <v>0</v>
      </c>
      <c r="AA3462" t="n">
        <v>90</v>
      </c>
      <c r="AB3462" t="inlineStr">
        <is>
          <t>220,00</t>
        </is>
      </c>
      <c r="AC3462" t="inlineStr">
        <is>
          <t>46,20</t>
        </is>
      </c>
      <c r="AD3462" t="inlineStr">
        <is>
          <t>0,00</t>
        </is>
      </c>
      <c r="AE3462" t="inlineStr">
        <is>
          <t>266,20</t>
        </is>
      </c>
      <c r="AF3462" t="n">
        <v>10</v>
      </c>
      <c r="AG3462" t="n">
        <v>10</v>
      </c>
      <c r="AH3462" t="inlineStr">
        <is>
          <t>#¿NOMBRE?</t>
        </is>
      </c>
      <c r="AI3462" t="inlineStr">
        <is>
          <t>6,5</t>
        </is>
      </c>
      <c r="AJ3462" t="inlineStr">
        <is>
          <t>Transfer</t>
        </is>
      </c>
      <c r="AK3462" t="inlineStr">
        <is>
          <t>4,5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</row>
    <row r="3466">
      <c r="A3466" t="n">
        <v>835</v>
      </c>
      <c r="B3466" t="inlineStr">
        <is>
          <t>Can Sixte Alzina</t>
        </is>
      </c>
      <c r="C3466" t="inlineStr">
        <is>
          <t>Joan</t>
        </is>
      </c>
      <c r="D3466" t="inlineStr">
        <is>
          <t>Sixtealsina sl</t>
        </is>
      </c>
      <c r="E3466" t="inlineStr">
        <is>
          <t>B01794759</t>
        </is>
      </c>
      <c r="F3466" t="inlineStr">
        <is>
          <t>Carretera de Juià, 55</t>
        </is>
      </c>
      <c r="G3466" t="n">
        <v>17460</v>
      </c>
      <c r="H3466" t="inlineStr">
        <is>
          <t>Celrà</t>
        </is>
      </c>
      <c r="I3466" t="n">
        <v>1</v>
      </c>
      <c r="J3466" t="n">
        <v>0</v>
      </c>
      <c r="K3466" t="inlineStr">
        <is>
          <t>sixtealzina@gmail.com</t>
        </is>
      </c>
      <c r="L3466">
        <f>+34644252463</f>
        <v/>
      </c>
      <c r="M3466" t="n">
        <v>0</v>
      </c>
      <c r="N3466" t="n">
        <v>8</v>
      </c>
      <c r="O3466" t="n">
        <v>6</v>
      </c>
      <c r="P3466" t="n">
        <v>8</v>
      </c>
      <c r="Q3466" t="n">
        <v>0</v>
      </c>
      <c r="R3466" t="n">
        <v>0</v>
      </c>
      <c r="S3466" t="n">
        <v>0</v>
      </c>
      <c r="T3466" t="b">
        <v>0</v>
      </c>
      <c r="U3466" t="inlineStr">
        <is>
          <t>30/05/2023</t>
        </is>
      </c>
      <c r="V3466" t="inlineStr">
        <is>
          <t>yy7jye53m3ovnxk9786syy7jyeg0py67</t>
        </is>
      </c>
      <c r="W3466" t="inlineStr">
        <is>
          <t>https://docs.google.com/open?id=1U2x-BqtrJNc2RbSVWTDegnOvY-z3tVny2zor9EZHAak</t>
        </is>
      </c>
      <c r="X3466" t="inlineStr">
        <is>
          <t>39,00</t>
        </is>
      </c>
      <c r="Y3466" t="n">
        <v>52</v>
      </c>
      <c r="Z3466" t="n">
        <v>52</v>
      </c>
      <c r="AA3466" t="n">
        <v>0</v>
      </c>
      <c r="AB3466" t="inlineStr">
        <is>
          <t>143,00</t>
        </is>
      </c>
      <c r="AC3466" t="inlineStr">
        <is>
          <t>30,03</t>
        </is>
      </c>
      <c r="AD3466" t="inlineStr">
        <is>
          <t>0,00</t>
        </is>
      </c>
      <c r="AE3466" t="inlineStr">
        <is>
          <t>173,03</t>
        </is>
      </c>
      <c r="AF3466" t="n">
        <v>6</v>
      </c>
      <c r="AG3466" t="n">
        <v>8</v>
      </c>
      <c r="AH3466" t="inlineStr">
        <is>
          <t>#¿NOMBRE?</t>
        </is>
      </c>
      <c r="AI3466" t="inlineStr">
        <is>
          <t>6,5</t>
        </is>
      </c>
      <c r="AJ3466" t="inlineStr">
        <is>
          <t>Transfer</t>
        </is>
      </c>
      <c r="AK3466" t="inlineStr">
        <is>
          <t>4,5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</row>
    <row r="3470">
      <c r="A3470" t="n">
        <v>836</v>
      </c>
      <c r="B3470" t="inlineStr">
        <is>
          <t>Cero Residuo</t>
        </is>
      </c>
      <c r="C3470" t="inlineStr">
        <is>
          <t>Xavier</t>
        </is>
      </c>
      <c r="D3470" t="inlineStr">
        <is>
          <t>Zero Waste Group S.L.</t>
        </is>
      </c>
      <c r="E3470" t="inlineStr">
        <is>
          <t>B67624577</t>
        </is>
      </c>
      <c r="F3470" t="inlineStr">
        <is>
          <t>c/Congost 49 local</t>
        </is>
      </c>
      <c r="G3470" t="n">
        <v>8024</v>
      </c>
      <c r="H3470" t="inlineStr">
        <is>
          <t>Barcelona</t>
        </is>
      </c>
      <c r="I3470" t="n">
        <v>1</v>
      </c>
      <c r="J3470" t="n">
        <v>0</v>
      </c>
      <c r="K3470" t="inlineStr">
        <is>
          <t>facturas@ceroresiduo.com</t>
        </is>
      </c>
      <c r="L3470">
        <f>+34622957098</f>
        <v/>
      </c>
      <c r="M3470" t="n">
        <v>0</v>
      </c>
      <c r="N3470" t="n">
        <v>15</v>
      </c>
      <c r="O3470" t="n">
        <v>20</v>
      </c>
      <c r="P3470" t="n">
        <v>15</v>
      </c>
      <c r="Q3470" t="n">
        <v>8</v>
      </c>
      <c r="R3470" t="n">
        <v>0</v>
      </c>
      <c r="S3470" t="n">
        <v>0</v>
      </c>
      <c r="T3470" t="b">
        <v>0</v>
      </c>
      <c r="U3470" t="inlineStr">
        <is>
          <t>30/05/2023</t>
        </is>
      </c>
      <c r="V3470" t="inlineStr">
        <is>
          <t>p8hl9d97lcgkbfp8hl9ddndc1g0j598u</t>
        </is>
      </c>
      <c r="W3470" t="inlineStr">
        <is>
          <t>https://docs.google.com/open?id=16LMw8maNWmoAdEz_iXV4oDSQeYsu2l_Tp3dwcasePCw</t>
        </is>
      </c>
      <c r="X3470" t="inlineStr">
        <is>
          <t>134,00</t>
        </is>
      </c>
      <c r="Y3470" t="inlineStr">
        <is>
          <t>100,5</t>
        </is>
      </c>
      <c r="Z3470" t="inlineStr">
        <is>
          <t>100,5</t>
        </is>
      </c>
      <c r="AA3470" t="n">
        <v>40</v>
      </c>
      <c r="AB3470" t="inlineStr">
        <is>
          <t>375,00</t>
        </is>
      </c>
      <c r="AC3470" t="inlineStr">
        <is>
          <t>78,75</t>
        </is>
      </c>
      <c r="AD3470" t="inlineStr">
        <is>
          <t>0,00</t>
        </is>
      </c>
      <c r="AE3470" t="inlineStr">
        <is>
          <t>453,75</t>
        </is>
      </c>
      <c r="AF3470" t="n">
        <v>20</v>
      </c>
      <c r="AG3470" t="n">
        <v>15</v>
      </c>
      <c r="AH3470" t="inlineStr">
        <is>
          <t>#¿NOMBRE?</t>
        </is>
      </c>
      <c r="AI3470" t="inlineStr">
        <is>
          <t>6,7</t>
        </is>
      </c>
      <c r="AJ3470" t="inlineStr">
        <is>
          <t>Transfer</t>
        </is>
      </c>
      <c r="AK3470" t="n">
        <v>5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</row>
    <row r="3474">
      <c r="A3474" t="n">
        <v>837</v>
      </c>
      <c r="B3474" t="inlineStr">
        <is>
          <t>Peluqueria Isabel Altaba</t>
        </is>
      </c>
      <c r="C3474" t="inlineStr">
        <is>
          <t>Isabel Altaba Edo</t>
        </is>
      </c>
      <c r="D3474" t="inlineStr">
        <is>
          <t>Peluqueria Isabel Altaba</t>
        </is>
      </c>
      <c r="E3474" t="inlineStr">
        <is>
          <t>19006955p</t>
        </is>
      </c>
      <c r="F3474" t="inlineStr">
        <is>
          <t>C/ Alcalá de Xivert 75 bajo</t>
        </is>
      </c>
      <c r="G3474" t="n">
        <v>12580</v>
      </c>
      <c r="H3474" t="inlineStr">
        <is>
          <t>Benicarlo</t>
        </is>
      </c>
      <c r="I3474" t="n">
        <v>1</v>
      </c>
      <c r="J3474" t="n">
        <v>0</v>
      </c>
      <c r="K3474" t="inlineStr">
        <is>
          <t>Isabel.altaba.edo@gmail.com</t>
        </is>
      </c>
      <c r="L3474">
        <f>+34652856622</f>
        <v/>
      </c>
      <c r="M3474" t="n">
        <v>0</v>
      </c>
      <c r="N3474" t="n">
        <v>5</v>
      </c>
      <c r="O3474" t="n">
        <v>5</v>
      </c>
      <c r="P3474" t="n">
        <v>5</v>
      </c>
      <c r="Q3474" t="n">
        <v>5</v>
      </c>
      <c r="R3474" t="n">
        <v>0</v>
      </c>
      <c r="S3474" t="n">
        <v>0</v>
      </c>
      <c r="T3474" t="b">
        <v>0</v>
      </c>
      <c r="U3474" t="inlineStr">
        <is>
          <t>30/05/2023</t>
        </is>
      </c>
      <c r="V3474" t="inlineStr">
        <is>
          <t>lssemh10lt84iov4tslzlssemshb1byn</t>
        </is>
      </c>
      <c r="W3474" t="inlineStr">
        <is>
          <t>https://docs.google.com/open?id=1NsQQD_FlclcS8VDdJ5fM2ygdCETdQJC6tLLn0cL-_Z4</t>
        </is>
      </c>
      <c r="X3474" t="inlineStr">
        <is>
          <t>32,50</t>
        </is>
      </c>
      <c r="Y3474" t="inlineStr">
        <is>
          <t>32,5</t>
        </is>
      </c>
      <c r="Z3474" t="inlineStr">
        <is>
          <t>32,5</t>
        </is>
      </c>
      <c r="AA3474" t="inlineStr">
        <is>
          <t>22,5</t>
        </is>
      </c>
      <c r="AB3474" t="inlineStr">
        <is>
          <t>120,00</t>
        </is>
      </c>
      <c r="AC3474" t="inlineStr">
        <is>
          <t>25,20</t>
        </is>
      </c>
      <c r="AD3474" t="inlineStr">
        <is>
          <t>0,00</t>
        </is>
      </c>
      <c r="AE3474" t="inlineStr">
        <is>
          <t>145,20</t>
        </is>
      </c>
      <c r="AF3474" t="n">
        <v>5</v>
      </c>
      <c r="AG3474" t="n">
        <v>5</v>
      </c>
      <c r="AH3474" t="inlineStr">
        <is>
          <t>#¿NOMBRE?</t>
        </is>
      </c>
      <c r="AI3474" t="inlineStr">
        <is>
          <t>6,5</t>
        </is>
      </c>
      <c r="AJ3474" t="inlineStr">
        <is>
          <t>Transfer</t>
        </is>
      </c>
      <c r="AK3474" t="inlineStr">
        <is>
          <t>4,5</t>
        </is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</row>
    <row r="3478">
      <c r="A3478" t="n">
        <v>838</v>
      </c>
      <c r="B3478" t="inlineStr">
        <is>
          <t>Biocorpus Aloe &amp; Gluten free</t>
        </is>
      </c>
      <c r="C3478" t="inlineStr">
        <is>
          <t>Maria Antonia Carsi Cerda</t>
        </is>
      </c>
      <c r="D3478" t="inlineStr">
        <is>
          <t>Maria Antonia Carsi Cerda</t>
        </is>
      </c>
      <c r="E3478" t="inlineStr">
        <is>
          <t>78215310S</t>
        </is>
      </c>
      <c r="F3478" t="inlineStr">
        <is>
          <t>c/ Jonquet, 54 bajos</t>
        </is>
      </c>
      <c r="G3478" t="n">
        <v>7460</v>
      </c>
      <c r="H3478" t="inlineStr">
        <is>
          <t>Pollença</t>
        </is>
      </c>
      <c r="I3478" t="n">
        <v>1</v>
      </c>
      <c r="J3478" t="n">
        <v>0</v>
      </c>
      <c r="K3478" t="inlineStr">
        <is>
          <t>info@biocorpus.es</t>
        </is>
      </c>
      <c r="L3478">
        <f>+34650548977</f>
        <v/>
      </c>
      <c r="M3478" t="n">
        <v>1</v>
      </c>
      <c r="N3478" t="n">
        <v>12</v>
      </c>
      <c r="O3478" t="n">
        <v>0</v>
      </c>
      <c r="P3478" t="n">
        <v>12</v>
      </c>
      <c r="Q3478" t="n">
        <v>0</v>
      </c>
      <c r="R3478" t="inlineStr">
        <is>
          <t>15 tarjetas</t>
        </is>
      </c>
      <c r="S3478" t="n">
        <v>0</v>
      </c>
      <c r="T3478" t="b">
        <v>0</v>
      </c>
      <c r="U3478" t="inlineStr">
        <is>
          <t>30/05/2023</t>
        </is>
      </c>
      <c r="V3478" t="inlineStr">
        <is>
          <t>qxwmv2z9qmtfvmqxwcrdd7csa0trkdjh</t>
        </is>
      </c>
      <c r="W3478" t="inlineStr">
        <is>
          <t>https://docs.google.com/open?id=19sTanf4urO9kVxjjqHyxToFI5X7pxNhHnyol8eF-H94</t>
        </is>
      </c>
      <c r="X3478" t="inlineStr">
        <is>
          <t>0,00</t>
        </is>
      </c>
      <c r="Y3478" t="n">
        <v>78</v>
      </c>
      <c r="Z3478" t="n">
        <v>78</v>
      </c>
      <c r="AA3478" t="n">
        <v>0</v>
      </c>
      <c r="AB3478" t="inlineStr">
        <is>
          <t>156,00</t>
        </is>
      </c>
      <c r="AC3478" t="inlineStr">
        <is>
          <t>32,76</t>
        </is>
      </c>
      <c r="AD3478" t="inlineStr">
        <is>
          <t>8,11</t>
        </is>
      </c>
      <c r="AE3478" t="inlineStr">
        <is>
          <t>196,87</t>
        </is>
      </c>
      <c r="AF3478" t="n">
        <v>0</v>
      </c>
      <c r="AG3478" t="n">
        <v>12</v>
      </c>
      <c r="AH3478" t="inlineStr">
        <is>
          <t>#¿NOMBRE?</t>
        </is>
      </c>
      <c r="AI3478" t="inlineStr">
        <is>
          <t>6,5</t>
        </is>
      </c>
      <c r="AJ3478" t="inlineStr">
        <is>
          <t>Transfer</t>
        </is>
      </c>
      <c r="AK3478" t="inlineStr">
        <is>
          <t>4,5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</row>
    <row r="3482">
      <c r="A3482" t="n">
        <v>839</v>
      </c>
      <c r="B3482" t="inlineStr">
        <is>
          <t>TinaNatur</t>
        </is>
      </c>
      <c r="C3482" t="inlineStr">
        <is>
          <t>Tina</t>
        </is>
      </c>
      <c r="D3482" t="inlineStr">
        <is>
          <t>Tina Peñalver Valverde</t>
        </is>
      </c>
      <c r="E3482" t="inlineStr">
        <is>
          <t>34819880L</t>
        </is>
      </c>
      <c r="F3482" t="inlineStr">
        <is>
          <t>Tercera travesía del azarbe 10</t>
        </is>
      </c>
      <c r="G3482" t="n">
        <v>30564</v>
      </c>
      <c r="H3482" t="inlineStr">
        <is>
          <t>Lorquí</t>
        </is>
      </c>
      <c r="I3482" t="n">
        <v>1</v>
      </c>
      <c r="J3482" t="n">
        <v>0</v>
      </c>
      <c r="K3482" t="inlineStr">
        <is>
          <t>tinanatur.tkunde@gmail.com</t>
        </is>
      </c>
      <c r="L3482">
        <f>+34670791244</f>
        <v/>
      </c>
      <c r="M3482" t="n">
        <v>1</v>
      </c>
      <c r="N3482" t="n">
        <v>0</v>
      </c>
      <c r="O3482" t="n">
        <v>0</v>
      </c>
      <c r="P3482" t="n">
        <v>60</v>
      </c>
      <c r="Q3482" t="n">
        <v>0</v>
      </c>
      <c r="R3482" t="n">
        <v>0</v>
      </c>
      <c r="S3482" t="n">
        <v>0</v>
      </c>
      <c r="T3482" t="b">
        <v>0</v>
      </c>
      <c r="U3482" t="inlineStr">
        <is>
          <t>30/05/2023</t>
        </is>
      </c>
      <c r="V3482" t="inlineStr">
        <is>
          <t>2rwgwh41mhgi68239ylpzcaziundvj1u</t>
        </is>
      </c>
      <c r="W3482" t="inlineStr">
        <is>
          <t>https://docs.google.com/open?id=1tCzT4saXa93WgzUZeg3V7AOClF73oEcU9LfRb3F5R30</t>
        </is>
      </c>
      <c r="X3482" t="inlineStr">
        <is>
          <t>0,00</t>
        </is>
      </c>
      <c r="Y3482" t="n">
        <v>0</v>
      </c>
      <c r="Z3482" t="n">
        <v>270</v>
      </c>
      <c r="AA3482" t="n">
        <v>0</v>
      </c>
      <c r="AB3482" t="inlineStr">
        <is>
          <t>270,00</t>
        </is>
      </c>
      <c r="AC3482" t="inlineStr">
        <is>
          <t>56,70</t>
        </is>
      </c>
      <c r="AD3482" t="inlineStr">
        <is>
          <t>14,04</t>
        </is>
      </c>
      <c r="AE3482" t="inlineStr">
        <is>
          <t>340,74</t>
        </is>
      </c>
      <c r="AF3482" t="n">
        <v>0</v>
      </c>
      <c r="AG3482" t="n">
        <v>0</v>
      </c>
      <c r="AH3482" t="inlineStr">
        <is>
          <t>#¿NOMBRE?</t>
        </is>
      </c>
      <c r="AI3482" t="inlineStr">
        <is>
          <t>4,5</t>
        </is>
      </c>
      <c r="AJ3482" t="inlineStr">
        <is>
          <t>Transfer</t>
        </is>
      </c>
      <c r="AK3482" t="inlineStr">
        <is>
          <t>4,5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</row>
    <row r="3486">
      <c r="A3486" t="n">
        <v>840</v>
      </c>
      <c r="B3486" t="inlineStr">
        <is>
          <t>Mini-Mercado do Mar</t>
        </is>
      </c>
      <c r="C3486" t="inlineStr">
        <is>
          <t>Cátia Margarida Rodrigues Cruz</t>
        </is>
      </c>
      <c r="D3486" t="inlineStr">
        <is>
          <t>Cátia Margarida Rodrigues Cruz</t>
        </is>
      </c>
      <c r="E3486" t="n">
        <v>218444125</v>
      </c>
      <c r="F3486" t="inlineStr">
        <is>
          <t>Rua Teófilo Braga N25A, R/C ( Sítio da Nazaré)</t>
        </is>
      </c>
      <c r="G3486" t="inlineStr">
        <is>
          <t>2450-065</t>
        </is>
      </c>
      <c r="H3486" t="inlineStr">
        <is>
          <t>Nazaré</t>
        </is>
      </c>
      <c r="I3486" t="n">
        <v>1</v>
      </c>
      <c r="J3486" t="n">
        <v>0</v>
      </c>
      <c r="K3486" t="inlineStr">
        <is>
          <t>catiacruz1@gmail.com</t>
        </is>
      </c>
      <c r="L3486">
        <f>+351910055261</f>
        <v/>
      </c>
      <c r="M3486" t="n">
        <v>0</v>
      </c>
      <c r="N3486" t="n">
        <v>10</v>
      </c>
      <c r="O3486" t="n">
        <v>0</v>
      </c>
      <c r="P3486" t="n">
        <v>10</v>
      </c>
      <c r="Q3486" t="n">
        <v>0</v>
      </c>
      <c r="R3486" t="n">
        <v>0</v>
      </c>
      <c r="S3486" t="n">
        <v>0</v>
      </c>
      <c r="T3486" t="b">
        <v>0</v>
      </c>
      <c r="U3486" t="inlineStr">
        <is>
          <t>30/05/2023</t>
        </is>
      </c>
      <c r="V3486" t="inlineStr">
        <is>
          <t>rne9q0mhpz4tcxqs7gudrne9q9bl9uin</t>
        </is>
      </c>
      <c r="W3486" t="inlineStr">
        <is>
          <t>https://docs.google.com/open?id=1lzOBSoE2qcvJd9Wbb780kdGTlAQ3BR60YgjmAnC5VeA</t>
        </is>
      </c>
      <c r="X3486" t="inlineStr">
        <is>
          <t>0,00</t>
        </is>
      </c>
      <c r="Y3486" t="n">
        <v>65</v>
      </c>
      <c r="Z3486" t="n">
        <v>65</v>
      </c>
      <c r="AA3486" t="n">
        <v>0</v>
      </c>
      <c r="AB3486" t="inlineStr">
        <is>
          <t>130,00</t>
        </is>
      </c>
      <c r="AC3486" t="inlineStr">
        <is>
          <t>27,30</t>
        </is>
      </c>
      <c r="AD3486" t="inlineStr">
        <is>
          <t>0,00</t>
        </is>
      </c>
      <c r="AE3486" t="inlineStr">
        <is>
          <t>157,30</t>
        </is>
      </c>
      <c r="AF3486" t="n">
        <v>0</v>
      </c>
      <c r="AG3486" t="n">
        <v>10</v>
      </c>
      <c r="AH3486" t="inlineStr">
        <is>
          <t>#¿NOMBRE?</t>
        </is>
      </c>
      <c r="AI3486" t="inlineStr">
        <is>
          <t>6,5</t>
        </is>
      </c>
      <c r="AJ3486" t="inlineStr">
        <is>
          <t>Transfer</t>
        </is>
      </c>
      <c r="AK3486" t="inlineStr">
        <is>
          <t>4,5</t>
        </is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</row>
    <row r="3490">
      <c r="A3490" t="n">
        <v>841</v>
      </c>
      <c r="B3490" t="inlineStr">
        <is>
          <t>Llar Textil</t>
        </is>
      </c>
      <c r="C3490" t="inlineStr">
        <is>
          <t>Miguel</t>
        </is>
      </c>
      <c r="D3490" t="inlineStr">
        <is>
          <t>Export Trading Textile s.l.</t>
        </is>
      </c>
      <c r="E3490" t="inlineStr">
        <is>
          <t>B98411846</t>
        </is>
      </c>
      <c r="F3490" t="inlineStr">
        <is>
          <t>Avenida de Valencia, 15</t>
        </is>
      </c>
      <c r="G3490" t="n">
        <v>46891</v>
      </c>
      <c r="H3490" t="inlineStr">
        <is>
          <t>El Palomar</t>
        </is>
      </c>
      <c r="I3490" t="n">
        <v>1</v>
      </c>
      <c r="J3490" t="n">
        <v>0</v>
      </c>
      <c r="K3490" t="inlineStr">
        <is>
          <t>gestion@exporttrading.es</t>
        </is>
      </c>
      <c r="L3490">
        <f>+34620183519</f>
        <v/>
      </c>
      <c r="M3490" t="n">
        <v>0</v>
      </c>
      <c r="N3490" t="n">
        <v>250</v>
      </c>
      <c r="O3490" t="n">
        <v>0</v>
      </c>
      <c r="P3490" t="n">
        <v>250</v>
      </c>
      <c r="Q3490" t="n">
        <v>0</v>
      </c>
      <c r="R3490" t="n">
        <v>0</v>
      </c>
      <c r="S3490" t="n">
        <v>0</v>
      </c>
      <c r="T3490" t="b">
        <v>0</v>
      </c>
      <c r="U3490" t="inlineStr">
        <is>
          <t>30/05/2023</t>
        </is>
      </c>
      <c r="V3490" t="inlineStr">
        <is>
          <t>z5sbwjg76hr9h25rz5sbwcagrauvrucj</t>
        </is>
      </c>
      <c r="W3490" t="inlineStr">
        <is>
          <t>https://docs.google.com/open?id=1Lup11dxtzSatSSU45muiZbVqiNdKzdvUr4PorhaTHXg</t>
        </is>
      </c>
      <c r="X3490" t="inlineStr">
        <is>
          <t>0,00</t>
        </is>
      </c>
      <c r="Y3490" t="n">
        <v>1430</v>
      </c>
      <c r="Z3490" t="n">
        <v>1430</v>
      </c>
      <c r="AA3490" t="n">
        <v>0</v>
      </c>
      <c r="AB3490" t="inlineStr">
        <is>
          <t>2.860,00</t>
        </is>
      </c>
      <c r="AC3490" t="inlineStr">
        <is>
          <t>600,60</t>
        </is>
      </c>
      <c r="AD3490" t="inlineStr">
        <is>
          <t>0,00</t>
        </is>
      </c>
      <c r="AE3490" t="inlineStr">
        <is>
          <t>3460,60</t>
        </is>
      </c>
      <c r="AF3490" t="n">
        <v>0</v>
      </c>
      <c r="AG3490" t="n">
        <v>250</v>
      </c>
      <c r="AH3490" t="inlineStr">
        <is>
          <t>#¿NOMBRE?</t>
        </is>
      </c>
      <c r="AI3490" t="inlineStr">
        <is>
          <t>5,72</t>
        </is>
      </c>
      <c r="AJ3490" t="inlineStr">
        <is>
          <t>Giro 30 días: IBAN: ES60 2100 3959 1702 0006 7011</t>
        </is>
      </c>
      <c r="AK3490" t="inlineStr">
        <is>
          <t>4,5</t>
        </is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</row>
    <row r="3494">
      <c r="A3494" t="n">
        <v>842</v>
      </c>
      <c r="B3494" t="inlineStr">
        <is>
          <t>SAPONARIA ORGANICS</t>
        </is>
      </c>
      <c r="C3494" t="inlineStr">
        <is>
          <t>ALBA CHESA</t>
        </is>
      </c>
      <c r="D3494" t="inlineStr">
        <is>
          <t>ALBA CHESA CABRERO</t>
        </is>
      </c>
      <c r="E3494" t="inlineStr">
        <is>
          <t>73207500H</t>
        </is>
      </c>
      <c r="F3494" t="inlineStr">
        <is>
          <t>C/SAN PEDRO, 8 (Local)</t>
        </is>
      </c>
      <c r="G3494" t="n">
        <v>22500</v>
      </c>
      <c r="H3494" t="inlineStr">
        <is>
          <t>BINÉFAR</t>
        </is>
      </c>
      <c r="I3494" t="n">
        <v>0</v>
      </c>
      <c r="J3494" t="inlineStr">
        <is>
          <t>C/Mayor,1 22558 Albelda (Huesca)</t>
        </is>
      </c>
      <c r="K3494" t="inlineStr">
        <is>
          <t>info@saponariaorganics.com</t>
        </is>
      </c>
      <c r="L3494">
        <f>+34655779841</f>
        <v/>
      </c>
      <c r="M3494" t="n">
        <v>1</v>
      </c>
      <c r="N3494" t="n">
        <v>0</v>
      </c>
      <c r="O3494" t="n">
        <v>10</v>
      </c>
      <c r="P3494" t="n">
        <v>10</v>
      </c>
      <c r="Q3494" t="n">
        <v>10</v>
      </c>
      <c r="R3494" t="inlineStr">
        <is>
          <t>PackD10</t>
        </is>
      </c>
      <c r="S3494" t="n">
        <v>0</v>
      </c>
      <c r="T3494" t="b">
        <v>0</v>
      </c>
      <c r="U3494" t="inlineStr">
        <is>
          <t>31/05/2023</t>
        </is>
      </c>
      <c r="V3494" t="inlineStr">
        <is>
          <t>mtznf1zpgogbyxhlaspxmtznf1zps7of</t>
        </is>
      </c>
      <c r="W3494" t="inlineStr">
        <is>
          <t>https://docs.google.com/open?id=1DN1zkrYf285oK7m1VbPPA89p4lockm3TU4x1dMBpY_c</t>
        </is>
      </c>
      <c r="X3494" t="inlineStr">
        <is>
          <t>65,00</t>
        </is>
      </c>
      <c r="Y3494" t="n">
        <v>0</v>
      </c>
      <c r="Z3494" t="n">
        <v>65</v>
      </c>
      <c r="AA3494" t="n">
        <v>45</v>
      </c>
      <c r="AB3494" t="inlineStr">
        <is>
          <t>175,00</t>
        </is>
      </c>
      <c r="AC3494" t="inlineStr">
        <is>
          <t>36,75</t>
        </is>
      </c>
      <c r="AD3494" t="inlineStr">
        <is>
          <t>9,10</t>
        </is>
      </c>
      <c r="AE3494" t="inlineStr">
        <is>
          <t>220,85</t>
        </is>
      </c>
      <c r="AF3494" t="n">
        <v>10</v>
      </c>
      <c r="AG3494" t="n">
        <v>0</v>
      </c>
      <c r="AH3494" t="inlineStr">
        <is>
          <t>#¿NOMBRE?</t>
        </is>
      </c>
      <c r="AI3494" t="inlineStr">
        <is>
          <t>6,5</t>
        </is>
      </c>
      <c r="AJ3494" t="inlineStr">
        <is>
          <t>Transfer</t>
        </is>
      </c>
      <c r="AK3494" t="inlineStr">
        <is>
          <t>4,5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</row>
    <row r="3498">
      <c r="A3498" t="n">
        <v>843</v>
      </c>
      <c r="B3498" t="inlineStr">
        <is>
          <t>autoservicio unide</t>
        </is>
      </c>
      <c r="C3498" t="inlineStr">
        <is>
          <t>Alicia vaina labayen</t>
        </is>
      </c>
      <c r="D3498" t="inlineStr">
        <is>
          <t>Alicia carmona labayen</t>
        </is>
      </c>
      <c r="E3498" t="inlineStr">
        <is>
          <t>72680682s</t>
        </is>
      </c>
      <c r="F3498" t="inlineStr">
        <is>
          <t>mayor,21</t>
        </is>
      </c>
      <c r="G3498" t="n">
        <v>31440</v>
      </c>
      <c r="H3498" t="inlineStr">
        <is>
          <t>lumbier</t>
        </is>
      </c>
      <c r="I3498" t="n">
        <v>1</v>
      </c>
      <c r="J3498" t="n">
        <v>0</v>
      </c>
      <c r="K3498" t="inlineStr">
        <is>
          <t>udacolumbier@gmail.com</t>
        </is>
      </c>
      <c r="L3498">
        <f>+34670763844</f>
        <v/>
      </c>
      <c r="M3498" t="n">
        <v>1</v>
      </c>
      <c r="N3498" t="n">
        <v>15</v>
      </c>
      <c r="O3498" t="n">
        <v>15</v>
      </c>
      <c r="P3498" t="n">
        <v>15</v>
      </c>
      <c r="Q3498" t="n">
        <v>15</v>
      </c>
      <c r="R3498" t="inlineStr">
        <is>
          <t>PACKD5</t>
        </is>
      </c>
      <c r="S3498" t="n">
        <v>0</v>
      </c>
      <c r="T3498" t="b">
        <v>0</v>
      </c>
      <c r="U3498" s="1" t="n">
        <v>44963</v>
      </c>
      <c r="V3498" t="inlineStr">
        <is>
          <t>n6i1037i3f122kt10r3men6i103jf2fg</t>
        </is>
      </c>
      <c r="W3498" t="inlineStr">
        <is>
          <t>https://docs.google.com/open?id=1rl-HA7viRgkKIuWS7l9nmtciunJQ2WXnBqu3-A0KHkk</t>
        </is>
      </c>
      <c r="X3498" t="inlineStr">
        <is>
          <t>97,50</t>
        </is>
      </c>
      <c r="Y3498" t="inlineStr">
        <is>
          <t>97,5</t>
        </is>
      </c>
      <c r="Z3498" t="inlineStr">
        <is>
          <t>97,5</t>
        </is>
      </c>
      <c r="AA3498" t="inlineStr">
        <is>
          <t>67,5</t>
        </is>
      </c>
      <c r="AB3498" t="inlineStr">
        <is>
          <t>360,00</t>
        </is>
      </c>
      <c r="AC3498" t="inlineStr">
        <is>
          <t>75,60</t>
        </is>
      </c>
      <c r="AD3498" t="inlineStr">
        <is>
          <t>18,72</t>
        </is>
      </c>
      <c r="AE3498" t="inlineStr">
        <is>
          <t>454,32</t>
        </is>
      </c>
      <c r="AF3498" t="n">
        <v>15</v>
      </c>
      <c r="AG3498" t="n">
        <v>15</v>
      </c>
      <c r="AH3498" t="inlineStr">
        <is>
          <t>#¿NOMBRE?</t>
        </is>
      </c>
      <c r="AI3498" t="inlineStr">
        <is>
          <t>6,5</t>
        </is>
      </c>
      <c r="AJ3498" t="n">
        <v>0</v>
      </c>
      <c r="AK3498" t="inlineStr">
        <is>
          <t>4,5</t>
        </is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</row>
    <row r="3502">
      <c r="A3502" t="n">
        <v>844</v>
      </c>
      <c r="B3502" t="inlineStr">
        <is>
          <t>Supercoop Manresa</t>
        </is>
      </c>
      <c r="C3502" t="inlineStr">
        <is>
          <t>Daniel Tiñena Bueno</t>
        </is>
      </c>
      <c r="D3502" t="inlineStr">
        <is>
          <t>SUPERCOOP MANRESA, S.C.C.L.</t>
        </is>
      </c>
      <c r="E3502" t="inlineStr">
        <is>
          <t>F67520098</t>
        </is>
      </c>
      <c r="F3502" t="inlineStr">
        <is>
          <t>Carrer Muralla del Carme 5 - Mercat Puigmercadal, local num. 2.</t>
        </is>
      </c>
      <c r="G3502" t="n">
        <v>8241</v>
      </c>
      <c r="H3502" t="inlineStr">
        <is>
          <t>Manresa</t>
        </is>
      </c>
      <c r="I3502" t="n">
        <v>1</v>
      </c>
      <c r="J3502" t="n">
        <v>0</v>
      </c>
      <c r="K3502" t="inlineStr">
        <is>
          <t>compres@supercoopmanresa.cat</t>
        </is>
      </c>
      <c r="L3502">
        <f>+34623611492</f>
        <v/>
      </c>
      <c r="M3502" t="n">
        <v>0</v>
      </c>
      <c r="N3502" t="n">
        <v>20</v>
      </c>
      <c r="O3502" t="n">
        <v>10</v>
      </c>
      <c r="P3502" t="n">
        <v>20</v>
      </c>
      <c r="Q3502" t="n">
        <v>10</v>
      </c>
      <c r="R3502" t="n">
        <v>0</v>
      </c>
      <c r="S3502" t="n">
        <v>0</v>
      </c>
      <c r="T3502" t="b">
        <v>0</v>
      </c>
      <c r="U3502" s="1" t="n">
        <v>44963</v>
      </c>
      <c r="V3502" t="inlineStr">
        <is>
          <t>3k88i3ucvd3kz6wiyfrx1gavujfcu0hh</t>
        </is>
      </c>
      <c r="W3502" t="inlineStr">
        <is>
          <t>https://docs.google.com/open?id=1sVQzdiE4XR1kRC4IElY2F3tpzOUmvUnzs3_YBX-kk1U</t>
        </is>
      </c>
      <c r="X3502" t="inlineStr">
        <is>
          <t>65,00</t>
        </is>
      </c>
      <c r="Y3502" t="n">
        <v>130</v>
      </c>
      <c r="Z3502" t="n">
        <v>130</v>
      </c>
      <c r="AA3502" t="n">
        <v>45</v>
      </c>
      <c r="AB3502" t="inlineStr">
        <is>
          <t>370,00</t>
        </is>
      </c>
      <c r="AC3502" t="inlineStr">
        <is>
          <t>77,70</t>
        </is>
      </c>
      <c r="AD3502" t="inlineStr">
        <is>
          <t>0,00</t>
        </is>
      </c>
      <c r="AE3502" t="inlineStr">
        <is>
          <t>447,70</t>
        </is>
      </c>
      <c r="AF3502" t="n">
        <v>10</v>
      </c>
      <c r="AG3502" t="n">
        <v>20</v>
      </c>
      <c r="AH3502" t="inlineStr">
        <is>
          <t>#¿NOMBRE?</t>
        </is>
      </c>
      <c r="AI3502" t="inlineStr">
        <is>
          <t>6,5</t>
        </is>
      </c>
      <c r="AJ3502" t="inlineStr">
        <is>
          <t>Transfer</t>
        </is>
      </c>
      <c r="AK3502" t="inlineStr">
        <is>
          <t>4,5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</row>
    <row r="3506">
      <c r="A3506" t="n">
        <v>845</v>
      </c>
      <c r="B3506" t="inlineStr">
        <is>
          <t>Biopompas Sant Cugat</t>
        </is>
      </c>
      <c r="C3506" t="inlineStr">
        <is>
          <t>Anna de Simone</t>
        </is>
      </c>
      <c r="D3506" t="inlineStr">
        <is>
          <t>VERDE PRESENTE SL</t>
        </is>
      </c>
      <c r="E3506" t="inlineStr">
        <is>
          <t>B67080622</t>
        </is>
      </c>
      <c r="F3506" t="inlineStr">
        <is>
          <t>AVINGUDA LLUÍS COMPANYS, 18-20 LOCAL 1</t>
        </is>
      </c>
      <c r="G3506" t="n">
        <v>8172</v>
      </c>
      <c r="H3506" t="inlineStr">
        <is>
          <t>SANT CUGAT DEL VALLÈS</t>
        </is>
      </c>
      <c r="I3506" t="n">
        <v>1</v>
      </c>
      <c r="J3506" t="n">
        <v>0</v>
      </c>
      <c r="K3506" t="inlineStr">
        <is>
          <t>biopompas.santcugat@gmail.com</t>
        </is>
      </c>
      <c r="L3506">
        <f>+34931987396</f>
        <v/>
      </c>
      <c r="M3506" t="n">
        <v>0</v>
      </c>
      <c r="N3506" t="n">
        <v>10</v>
      </c>
      <c r="O3506" t="n">
        <v>6</v>
      </c>
      <c r="P3506" t="n">
        <v>4</v>
      </c>
      <c r="Q3506" t="n">
        <v>0</v>
      </c>
      <c r="R3506" t="n">
        <v>0</v>
      </c>
      <c r="S3506" t="n">
        <v>0</v>
      </c>
      <c r="T3506" t="b">
        <v>0</v>
      </c>
      <c r="U3506" s="1" t="n">
        <v>44963</v>
      </c>
      <c r="V3506" t="inlineStr">
        <is>
          <t>jbho0jtq7tp7a1jbhxvqbx55hlpxze9m</t>
        </is>
      </c>
      <c r="W3506" t="inlineStr">
        <is>
          <t>https://docs.google.com/open?id=1xYKIE_KY4r2r31dgLdTniN5T6ckSBHbyVoCCk4VWe3E</t>
        </is>
      </c>
      <c r="X3506" t="inlineStr">
        <is>
          <t>39,00</t>
        </is>
      </c>
      <c r="Y3506" t="n">
        <v>65</v>
      </c>
      <c r="Z3506" t="n">
        <v>26</v>
      </c>
      <c r="AA3506" t="n">
        <v>0</v>
      </c>
      <c r="AB3506" t="inlineStr">
        <is>
          <t>130,00</t>
        </is>
      </c>
      <c r="AC3506" t="inlineStr">
        <is>
          <t>27,30</t>
        </is>
      </c>
      <c r="AD3506" t="inlineStr">
        <is>
          <t>0,00</t>
        </is>
      </c>
      <c r="AE3506" t="inlineStr">
        <is>
          <t>157,30</t>
        </is>
      </c>
      <c r="AF3506" t="n">
        <v>6</v>
      </c>
      <c r="AG3506" t="n">
        <v>10</v>
      </c>
      <c r="AH3506" t="inlineStr">
        <is>
          <t>#¿NOMBRE?</t>
        </is>
      </c>
      <c r="AI3506" t="inlineStr">
        <is>
          <t>6,5</t>
        </is>
      </c>
      <c r="AJ3506" t="inlineStr">
        <is>
          <t>Transfer</t>
        </is>
      </c>
      <c r="AK3506" t="inlineStr">
        <is>
          <t>4,5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</row>
    <row r="3510">
      <c r="A3510" t="n">
        <v>846</v>
      </c>
      <c r="B3510" t="inlineStr">
        <is>
          <t>Ecoteca</t>
        </is>
      </c>
      <c r="C3510" t="inlineStr">
        <is>
          <t>laia</t>
        </is>
      </c>
      <c r="D3510" t="inlineStr">
        <is>
          <t>eulalia hernandez pallas</t>
        </is>
      </c>
      <c r="E3510" t="inlineStr">
        <is>
          <t>44000699c</t>
        </is>
      </c>
      <c r="F3510" t="inlineStr">
        <is>
          <t>providencia, 20</t>
        </is>
      </c>
      <c r="G3510" t="n">
        <v>8024</v>
      </c>
      <c r="H3510" t="inlineStr">
        <is>
          <t>barcelona</t>
        </is>
      </c>
      <c r="I3510" t="n">
        <v>1</v>
      </c>
      <c r="J3510" t="n">
        <v>0</v>
      </c>
      <c r="K3510" t="inlineStr">
        <is>
          <t>laiona.hernandez@gmail.com</t>
        </is>
      </c>
      <c r="L3510">
        <f>+34687307036</f>
        <v/>
      </c>
      <c r="M3510" t="n">
        <v>1</v>
      </c>
      <c r="N3510" t="n">
        <v>10</v>
      </c>
      <c r="O3510" t="n">
        <v>5</v>
      </c>
      <c r="P3510" t="n">
        <v>8</v>
      </c>
      <c r="Q3510" t="n">
        <v>0</v>
      </c>
      <c r="R3510" t="n">
        <v>0</v>
      </c>
      <c r="S3510" t="n">
        <v>0</v>
      </c>
      <c r="T3510" t="b">
        <v>0</v>
      </c>
      <c r="U3510" s="1" t="n">
        <v>44963</v>
      </c>
      <c r="V3510" t="inlineStr">
        <is>
          <t>r9b7r964p32fhl07w4r9b7r2adwt23wx</t>
        </is>
      </c>
      <c r="W3510" t="inlineStr">
        <is>
          <t>https://docs.google.com/open?id=1sjbihsEvoyP2JBAGiuFAgAJplM5I_P1qZ-HMozE7Mwc</t>
        </is>
      </c>
      <c r="X3510" t="inlineStr">
        <is>
          <t>32,50</t>
        </is>
      </c>
      <c r="Y3510" t="n">
        <v>65</v>
      </c>
      <c r="Z3510" t="n">
        <v>52</v>
      </c>
      <c r="AA3510" t="n">
        <v>0</v>
      </c>
      <c r="AB3510" t="inlineStr">
        <is>
          <t>149,50</t>
        </is>
      </c>
      <c r="AC3510" t="inlineStr">
        <is>
          <t>31,40</t>
        </is>
      </c>
      <c r="AD3510" t="inlineStr">
        <is>
          <t>7,77</t>
        </is>
      </c>
      <c r="AE3510" t="inlineStr">
        <is>
          <t>188,67</t>
        </is>
      </c>
      <c r="AF3510" t="n">
        <v>5</v>
      </c>
      <c r="AG3510" t="n">
        <v>10</v>
      </c>
      <c r="AH3510" t="inlineStr">
        <is>
          <t>#¿NOMBRE?</t>
        </is>
      </c>
      <c r="AI3510" t="inlineStr">
        <is>
          <t>6,5</t>
        </is>
      </c>
      <c r="AJ3510" t="inlineStr">
        <is>
          <t>Giro 30 días // IBAN: ES55 0182 6315 0402 0015 5572</t>
        </is>
      </c>
      <c r="AK3510" t="inlineStr">
        <is>
          <t>4,5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</row>
    <row r="3514">
      <c r="A3514" t="n">
        <v>847</v>
      </c>
      <c r="B3514" t="inlineStr">
        <is>
          <t>Degüayhaus</t>
        </is>
      </c>
      <c r="C3514" t="inlineStr">
        <is>
          <t>Carolina</t>
        </is>
      </c>
      <c r="D3514" t="inlineStr">
        <is>
          <t>Degüayhaus SCP</t>
        </is>
      </c>
      <c r="E3514" t="inlineStr">
        <is>
          <t>J72643539</t>
        </is>
      </c>
      <c r="F3514" t="inlineStr">
        <is>
          <t>Carretera de Andraixt, 43</t>
        </is>
      </c>
      <c r="G3514" t="inlineStr">
        <is>
          <t>07181 Portals Nous Illes Balears</t>
        </is>
      </c>
      <c r="H3514" t="inlineStr">
        <is>
          <t>Portals Nous</t>
        </is>
      </c>
      <c r="I3514" t="n">
        <v>1</v>
      </c>
      <c r="J3514" t="n">
        <v>0</v>
      </c>
      <c r="K3514" t="inlineStr">
        <is>
          <t>info@deguayhaus.com</t>
        </is>
      </c>
      <c r="L3514">
        <f>+34678286427</f>
        <v/>
      </c>
      <c r="M3514" t="n">
        <v>0</v>
      </c>
      <c r="N3514" t="n">
        <v>10</v>
      </c>
      <c r="O3514" t="n">
        <v>0</v>
      </c>
      <c r="P3514" t="n">
        <v>10</v>
      </c>
      <c r="Q3514" t="n">
        <v>4</v>
      </c>
      <c r="R3514" t="n">
        <v>0</v>
      </c>
      <c r="S3514" t="n">
        <v>0</v>
      </c>
      <c r="T3514" t="b">
        <v>0</v>
      </c>
      <c r="U3514" s="1" t="n">
        <v>44963</v>
      </c>
      <c r="V3514" t="inlineStr">
        <is>
          <t>l90qwnure062zbanve0l90qwn6xb77x5</t>
        </is>
      </c>
      <c r="W3514" t="inlineStr">
        <is>
          <t>https://docs.google.com/open?id=1QIPhSbGZdXs7aT-uZ00NsFQCz93IFQvw-peOnoEnz2Q</t>
        </is>
      </c>
      <c r="X3514" t="inlineStr">
        <is>
          <t>0,00</t>
        </is>
      </c>
      <c r="Y3514" t="n">
        <v>65</v>
      </c>
      <c r="Z3514" t="n">
        <v>65</v>
      </c>
      <c r="AA3514" t="n">
        <v>18</v>
      </c>
      <c r="AB3514" t="inlineStr">
        <is>
          <t>148,00</t>
        </is>
      </c>
      <c r="AC3514" t="inlineStr">
        <is>
          <t>31,08</t>
        </is>
      </c>
      <c r="AD3514" t="inlineStr">
        <is>
          <t>0,00</t>
        </is>
      </c>
      <c r="AE3514" t="inlineStr">
        <is>
          <t>179,08</t>
        </is>
      </c>
      <c r="AF3514" t="n">
        <v>0</v>
      </c>
      <c r="AG3514" t="n">
        <v>10</v>
      </c>
      <c r="AH3514" t="inlineStr">
        <is>
          <t>#¿NOMBRE?</t>
        </is>
      </c>
      <c r="AI3514" t="inlineStr">
        <is>
          <t>6,5</t>
        </is>
      </c>
      <c r="AJ3514" t="n">
        <v>0</v>
      </c>
      <c r="AK3514" t="inlineStr">
        <is>
          <t>4,5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</row>
    <row r="3518">
      <c r="A3518" t="n">
        <v>848</v>
      </c>
      <c r="B3518" t="inlineStr">
        <is>
          <t>Panasonic</t>
        </is>
      </c>
      <c r="C3518" t="inlineStr">
        <is>
          <t>Olga Sanromà i Salgado</t>
        </is>
      </c>
      <c r="D3518" t="inlineStr">
        <is>
          <t>Panasonic España, Sucursal de Panasonic Marketing Europe GmbH</t>
        </is>
      </c>
      <c r="E3518" t="inlineStr">
        <is>
          <t>NIF W0047935B</t>
        </is>
      </c>
      <c r="F3518" t="inlineStr">
        <is>
          <t>WTC Almeda Park, Plaça de la Pau s/n, Edifici 6, planta 4a. 08940 Cornellà de Llobregat</t>
        </is>
      </c>
      <c r="G3518" t="n">
        <v>8940</v>
      </c>
      <c r="H3518" t="inlineStr">
        <is>
          <t>Cornellà de Llobregat</t>
        </is>
      </c>
      <c r="I3518" t="n">
        <v>1</v>
      </c>
      <c r="J3518" t="n">
        <v>0</v>
      </c>
      <c r="K3518" t="inlineStr">
        <is>
          <t>olga.sanroma@ext.eu.panasonic.com</t>
        </is>
      </c>
      <c r="L3518">
        <f>+34647739880</f>
        <v/>
      </c>
      <c r="M3518" t="n">
        <v>0</v>
      </c>
      <c r="N3518" t="n">
        <v>0</v>
      </c>
      <c r="O3518" t="n">
        <v>20</v>
      </c>
      <c r="P3518" t="n">
        <v>50</v>
      </c>
      <c r="Q3518" t="n">
        <v>0</v>
      </c>
      <c r="R3518" t="n">
        <v>0</v>
      </c>
      <c r="S3518" t="n">
        <v>0</v>
      </c>
      <c r="T3518" t="b">
        <v>0</v>
      </c>
      <c r="U3518" s="1" t="n">
        <v>44963</v>
      </c>
      <c r="V3518" t="inlineStr">
        <is>
          <t>1enho4koiw1eah5m2tnszyd07kytgah5</t>
        </is>
      </c>
      <c r="W3518" t="inlineStr">
        <is>
          <t>https://docs.google.com/open?id=1VXLSlWZVOsRcjX8w679gLXAlq9PhC5KqXl-tmwQLIM4</t>
        </is>
      </c>
      <c r="X3518" t="inlineStr">
        <is>
          <t>90,00</t>
        </is>
      </c>
      <c r="Y3518" t="n">
        <v>0</v>
      </c>
      <c r="Z3518" t="n">
        <v>225</v>
      </c>
      <c r="AA3518" t="n">
        <v>0</v>
      </c>
      <c r="AB3518" t="inlineStr">
        <is>
          <t>315,00</t>
        </is>
      </c>
      <c r="AC3518" t="inlineStr">
        <is>
          <t>66,15</t>
        </is>
      </c>
      <c r="AD3518" t="inlineStr">
        <is>
          <t>0,00</t>
        </is>
      </c>
      <c r="AE3518" t="inlineStr">
        <is>
          <t>381,15</t>
        </is>
      </c>
      <c r="AF3518" t="n">
        <v>20</v>
      </c>
      <c r="AG3518" t="n">
        <v>0</v>
      </c>
      <c r="AH3518" t="inlineStr">
        <is>
          <t>#¿NOMBRE?</t>
        </is>
      </c>
      <c r="AI3518" t="inlineStr">
        <is>
          <t>4,5</t>
        </is>
      </c>
      <c r="AJ3518" t="n">
        <v>0</v>
      </c>
      <c r="AK3518" t="inlineStr">
        <is>
          <t>4,5</t>
        </is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</row>
    <row r="3522">
      <c r="A3522" t="n">
        <v>849</v>
      </c>
      <c r="B3522" t="inlineStr">
        <is>
          <t>Delta stocks Logistics Global sl</t>
        </is>
      </c>
      <c r="C3522" t="inlineStr">
        <is>
          <t>Luis Alonso</t>
        </is>
      </c>
      <c r="D3522" t="inlineStr">
        <is>
          <t>Deltastocks Logistics Global sl</t>
        </is>
      </c>
      <c r="E3522" t="inlineStr">
        <is>
          <t>B55712723</t>
        </is>
      </c>
      <c r="F3522" t="inlineStr">
        <is>
          <t>Paseo san gervasio 28 ppal 2</t>
        </is>
      </c>
      <c r="G3522" t="n">
        <v>8022</v>
      </c>
      <c r="H3522" t="inlineStr">
        <is>
          <t>Barcelona</t>
        </is>
      </c>
      <c r="I3522" t="n">
        <v>0</v>
      </c>
      <c r="J3522" t="inlineStr">
        <is>
          <t>Partida Más d’en carrasca of 54 pl 73</t>
        </is>
      </c>
      <c r="K3522" t="inlineStr">
        <is>
          <t>luis.alonso@deltastocks.com</t>
        </is>
      </c>
      <c r="L3522">
        <f>+34619993863</f>
        <v/>
      </c>
      <c r="M3522" t="n">
        <v>0</v>
      </c>
      <c r="N3522" t="n">
        <v>10</v>
      </c>
      <c r="O3522" t="n">
        <v>10</v>
      </c>
      <c r="P3522" t="n">
        <v>10</v>
      </c>
      <c r="Q3522" t="n">
        <v>10</v>
      </c>
      <c r="R3522" t="inlineStr">
        <is>
          <t>12 cajitas regalo</t>
        </is>
      </c>
      <c r="S3522" t="n">
        <v>0</v>
      </c>
      <c r="T3522" t="b">
        <v>0</v>
      </c>
      <c r="U3522" t="inlineStr">
        <is>
          <t>25/05/2023</t>
        </is>
      </c>
      <c r="V3522" t="inlineStr">
        <is>
          <t>mojunq5hb7v04vo7bzmetmojunq5axzu</t>
        </is>
      </c>
      <c r="W3522" t="inlineStr">
        <is>
          <t>https://docs.google.com/open?id=1-E6526gYoDk08EkiImqvxFj1AHh1s8PZwgsb6Rxwwx0</t>
        </is>
      </c>
      <c r="X3522" t="inlineStr">
        <is>
          <t>55,00</t>
        </is>
      </c>
      <c r="Y3522" t="n">
        <v>55</v>
      </c>
      <c r="Z3522" t="n">
        <v>55</v>
      </c>
      <c r="AA3522" t="n">
        <v>50</v>
      </c>
      <c r="AB3522" t="inlineStr">
        <is>
          <t>215,00</t>
        </is>
      </c>
      <c r="AC3522" t="inlineStr">
        <is>
          <t>45,15</t>
        </is>
      </c>
      <c r="AD3522" t="inlineStr">
        <is>
          <t>0,00</t>
        </is>
      </c>
      <c r="AE3522" t="inlineStr">
        <is>
          <t>260,15</t>
        </is>
      </c>
      <c r="AF3522" t="n">
        <v>10</v>
      </c>
      <c r="AG3522" t="n">
        <v>10</v>
      </c>
      <c r="AH3522" t="inlineStr">
        <is>
          <t>#¿NOMBRE?</t>
        </is>
      </c>
      <c r="AI3522" t="inlineStr">
        <is>
          <t>5,5</t>
        </is>
      </c>
      <c r="AJ3522" t="inlineStr">
        <is>
          <t>Transfer</t>
        </is>
      </c>
      <c r="AK3522" t="n">
        <v>5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</row>
    <row r="3526">
      <c r="A3526" t="n">
        <v>850</v>
      </c>
      <c r="B3526" t="inlineStr">
        <is>
          <t>Salir del Paso</t>
        </is>
      </c>
      <c r="C3526" t="inlineStr">
        <is>
          <t>Sandra</t>
        </is>
      </c>
      <c r="D3526" t="inlineStr">
        <is>
          <t>SANDRA MINGUEZ MAULEON</t>
        </is>
      </c>
      <c r="E3526" t="inlineStr">
        <is>
          <t>44638316P</t>
        </is>
      </c>
      <c r="F3526" t="inlineStr">
        <is>
          <t>C/SAN NICOLAS Nº6 BAJO</t>
        </is>
      </c>
      <c r="G3526" t="n">
        <v>31200</v>
      </c>
      <c r="H3526" t="inlineStr">
        <is>
          <t>Estella, Navarra</t>
        </is>
      </c>
      <c r="I3526" t="n">
        <v>1</v>
      </c>
      <c r="J3526" t="n">
        <v>0</v>
      </c>
      <c r="K3526" t="inlineStr">
        <is>
          <t>salirdelpaso6@gmail.com</t>
        </is>
      </c>
      <c r="L3526">
        <f>+34646666166</f>
        <v/>
      </c>
      <c r="M3526" t="n">
        <v>1</v>
      </c>
      <c r="N3526" t="n">
        <v>6</v>
      </c>
      <c r="O3526" t="n">
        <v>0</v>
      </c>
      <c r="P3526" t="n">
        <v>6</v>
      </c>
      <c r="Q3526" t="n">
        <v>0</v>
      </c>
      <c r="R3526" t="inlineStr">
        <is>
          <t>Portes</t>
        </is>
      </c>
      <c r="S3526" t="inlineStr">
        <is>
          <t>Sector Eco</t>
        </is>
      </c>
      <c r="T3526" t="b">
        <v>1</v>
      </c>
      <c r="U3526" s="1" t="n">
        <v>44718</v>
      </c>
      <c r="V3526" t="inlineStr">
        <is>
          <t>6vacpuxrw6y9w0k8y6vac7ln2n8ki4yi</t>
        </is>
      </c>
      <c r="W3526" t="inlineStr">
        <is>
          <t>https://docs.google.com/open?id=1fYNhyE_jQZg33cEk78llYNjvP1byyDyTOLH6KtCqBhY</t>
        </is>
      </c>
      <c r="X3526" t="inlineStr">
        <is>
          <t>0,00</t>
        </is>
      </c>
      <c r="Y3526" t="inlineStr">
        <is>
          <t>41,46</t>
        </is>
      </c>
      <c r="Z3526" t="inlineStr">
        <is>
          <t>41,46</t>
        </is>
      </c>
      <c r="AA3526" t="n">
        <v>0</v>
      </c>
      <c r="AB3526" t="inlineStr">
        <is>
          <t>82,92</t>
        </is>
      </c>
      <c r="AC3526" t="inlineStr">
        <is>
          <t>17,41</t>
        </is>
      </c>
      <c r="AD3526" t="inlineStr">
        <is>
          <t>4,31</t>
        </is>
      </c>
      <c r="AE3526" t="inlineStr">
        <is>
          <t>104,65</t>
        </is>
      </c>
      <c r="AF3526" t="n">
        <v>0</v>
      </c>
      <c r="AG3526" t="n">
        <v>6</v>
      </c>
      <c r="AH3526" t="inlineStr">
        <is>
          <t>#¿NOMBRE?</t>
        </is>
      </c>
      <c r="AI3526" t="inlineStr">
        <is>
          <t>6,91</t>
        </is>
      </c>
      <c r="AJ3526" t="inlineStr">
        <is>
          <t>Transfer</t>
        </is>
      </c>
      <c r="AK3526" t="inlineStr">
        <is>
          <t>4,5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</row>
    <row r="3530">
      <c r="A3530" t="n">
        <v>851</v>
      </c>
      <c r="B3530" t="inlineStr">
        <is>
          <t>Salazones Cabedo, C.B</t>
        </is>
      </c>
      <c r="C3530" t="inlineStr">
        <is>
          <t>Ester Cabedo García</t>
        </is>
      </c>
      <c r="D3530" t="inlineStr">
        <is>
          <t>Salazones Cabedo, C.B.</t>
        </is>
      </c>
      <c r="E3530" t="inlineStr">
        <is>
          <t>E-12.752.648</t>
        </is>
      </c>
      <c r="F3530" t="inlineStr">
        <is>
          <t>C/Ermita, 162</t>
        </is>
      </c>
      <c r="G3530" t="n">
        <v>12540</v>
      </c>
      <c r="H3530" t="inlineStr">
        <is>
          <t>Villareal</t>
        </is>
      </c>
      <c r="I3530" t="n">
        <v>1</v>
      </c>
      <c r="J3530" t="n">
        <v>0</v>
      </c>
      <c r="K3530" t="inlineStr">
        <is>
          <t>salazones_cabedo@hotmail.com</t>
        </is>
      </c>
      <c r="L3530">
        <f>+34964528033</f>
        <v/>
      </c>
      <c r="M3530" t="n">
        <v>1</v>
      </c>
      <c r="N3530" t="n">
        <v>5</v>
      </c>
      <c r="O3530" t="n">
        <v>0</v>
      </c>
      <c r="P3530" t="n">
        <v>10</v>
      </c>
      <c r="Q3530" t="n">
        <v>5</v>
      </c>
      <c r="R3530" t="inlineStr">
        <is>
          <t>FL2 = tarjetas selladas</t>
        </is>
      </c>
      <c r="S3530" t="n">
        <v>0</v>
      </c>
      <c r="T3530" t="n">
        <v>0</v>
      </c>
      <c r="U3530" s="1" t="n">
        <v>45083</v>
      </c>
      <c r="V3530" t="inlineStr">
        <is>
          <t>pgwqz0iz672lma72lpgwq0lnrr3jen1u</t>
        </is>
      </c>
      <c r="W3530" t="inlineStr">
        <is>
          <t>https://docs.google.com/open?id=1R4fZPVE75owBxHt7HYkXV8h_-XpngQW9cfoA9IOL2iQ</t>
        </is>
      </c>
      <c r="X3530" t="inlineStr">
        <is>
          <t>0,00</t>
        </is>
      </c>
      <c r="Y3530" t="inlineStr">
        <is>
          <t>32,5</t>
        </is>
      </c>
      <c r="Z3530" t="n">
        <v>65</v>
      </c>
      <c r="AA3530" t="inlineStr">
        <is>
          <t>22,5</t>
        </is>
      </c>
      <c r="AB3530" t="inlineStr">
        <is>
          <t>120,00</t>
        </is>
      </c>
      <c r="AC3530" t="inlineStr">
        <is>
          <t>25,20</t>
        </is>
      </c>
      <c r="AD3530" t="inlineStr">
        <is>
          <t>6,24</t>
        </is>
      </c>
      <c r="AE3530" t="inlineStr">
        <is>
          <t>151,44</t>
        </is>
      </c>
      <c r="AF3530" t="n">
        <v>0</v>
      </c>
      <c r="AG3530" t="n">
        <v>5</v>
      </c>
      <c r="AH3530" t="n">
        <v>10</v>
      </c>
      <c r="AI3530" t="inlineStr">
        <is>
          <t>6,5</t>
        </is>
      </c>
      <c r="AJ3530" t="inlineStr">
        <is>
          <t>Transfer</t>
        </is>
      </c>
      <c r="AK3530" t="inlineStr">
        <is>
          <t>4,5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</row>
    <row r="3534">
      <c r="A3534" t="n">
        <v>852</v>
      </c>
      <c r="B3534" t="inlineStr">
        <is>
          <t>CA LA ROSA</t>
        </is>
      </c>
      <c r="C3534" t="inlineStr">
        <is>
          <t>Rosa</t>
        </is>
      </c>
      <c r="D3534" t="inlineStr">
        <is>
          <t>Rosa Roig Fabregat</t>
        </is>
      </c>
      <c r="E3534" t="inlineStr">
        <is>
          <t>38086395M</t>
        </is>
      </c>
      <c r="F3534" t="inlineStr">
        <is>
          <t>C/Carme 99 (tenda)</t>
        </is>
      </c>
      <c r="G3534" t="n">
        <v>8380</v>
      </c>
      <c r="H3534" t="inlineStr">
        <is>
          <t>Malgrat de Mar</t>
        </is>
      </c>
      <c r="I3534" t="n">
        <v>1</v>
      </c>
      <c r="J3534" t="n">
        <v>0</v>
      </c>
      <c r="K3534" t="inlineStr">
        <is>
          <t>rosaroig1@hotmail.com</t>
        </is>
      </c>
      <c r="L3534">
        <f>+34606233072</f>
        <v/>
      </c>
      <c r="M3534" t="n">
        <v>0</v>
      </c>
      <c r="N3534" t="n">
        <v>10</v>
      </c>
      <c r="O3534" t="n">
        <v>0</v>
      </c>
      <c r="P3534" t="n">
        <v>10</v>
      </c>
      <c r="Q3534" t="n">
        <v>0</v>
      </c>
      <c r="R3534" t="n">
        <v>0</v>
      </c>
      <c r="S3534" t="n">
        <v>0</v>
      </c>
      <c r="T3534" t="b">
        <v>0</v>
      </c>
      <c r="U3534" s="1" t="n">
        <v>45083</v>
      </c>
      <c r="V3534" t="inlineStr">
        <is>
          <t>gqa5arigqy4d7q2qiv2m9ux0ek9gqa5a</t>
        </is>
      </c>
      <c r="W3534" t="inlineStr">
        <is>
          <t>https://docs.google.com/open?id=1xwBa7j1TbY4cutXShic9BF-oNzakIAH2gUkc4J_Hk60</t>
        </is>
      </c>
      <c r="X3534" t="inlineStr">
        <is>
          <t>0,00</t>
        </is>
      </c>
      <c r="Y3534" t="n">
        <v>65</v>
      </c>
      <c r="Z3534" t="n">
        <v>65</v>
      </c>
      <c r="AA3534" t="n">
        <v>0</v>
      </c>
      <c r="AB3534" t="inlineStr">
        <is>
          <t>130,00</t>
        </is>
      </c>
      <c r="AC3534" t="inlineStr">
        <is>
          <t>27,30</t>
        </is>
      </c>
      <c r="AD3534" t="inlineStr">
        <is>
          <t>0,00</t>
        </is>
      </c>
      <c r="AE3534" t="inlineStr">
        <is>
          <t>157,30</t>
        </is>
      </c>
      <c r="AF3534" t="n">
        <v>0</v>
      </c>
      <c r="AG3534" t="n">
        <v>10</v>
      </c>
      <c r="AH3534" t="inlineStr">
        <is>
          <t>#¿NOMBRE?</t>
        </is>
      </c>
      <c r="AI3534" t="inlineStr">
        <is>
          <t>6,5</t>
        </is>
      </c>
      <c r="AJ3534" t="inlineStr">
        <is>
          <t>Transfer</t>
        </is>
      </c>
      <c r="AK3534" t="inlineStr">
        <is>
          <t>4,5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</row>
    <row r="3538">
      <c r="A3538" t="n">
        <v>853</v>
      </c>
      <c r="B3538" t="inlineStr">
        <is>
          <t>Linverd Market</t>
        </is>
      </c>
      <c r="C3538" t="inlineStr">
        <is>
          <t>Linverd Market</t>
        </is>
      </c>
      <c r="D3538" t="inlineStr">
        <is>
          <t>Linverd Market SL</t>
        </is>
      </c>
      <c r="E3538" t="inlineStr">
        <is>
          <t>B02733574</t>
        </is>
      </c>
      <c r="F3538" t="inlineStr">
        <is>
          <t>Calle provenza 242</t>
        </is>
      </c>
      <c r="G3538" t="n">
        <v>8008</v>
      </c>
      <c r="H3538" t="inlineStr">
        <is>
          <t>Barcelona</t>
        </is>
      </c>
      <c r="I3538" t="n">
        <v>1</v>
      </c>
      <c r="J3538" t="n">
        <v>0</v>
      </c>
      <c r="K3538" t="inlineStr">
        <is>
          <t>linverdsupermercat@gmail.com</t>
        </is>
      </c>
      <c r="L3538" t="n">
        <v>0</v>
      </c>
      <c r="M3538" t="n">
        <v>0</v>
      </c>
      <c r="N3538" t="n">
        <v>20</v>
      </c>
      <c r="O3538" t="n">
        <v>5</v>
      </c>
      <c r="P3538" t="n">
        <v>10</v>
      </c>
      <c r="Q3538" t="n">
        <v>15</v>
      </c>
      <c r="R3538" t="inlineStr">
        <is>
          <t>Ninguna</t>
        </is>
      </c>
      <c r="S3538" t="inlineStr">
        <is>
          <t>facturas: jordi@linverd.com</t>
        </is>
      </c>
      <c r="T3538" t="b">
        <v>0</v>
      </c>
      <c r="U3538" s="1" t="n">
        <v>45083</v>
      </c>
      <c r="V3538" t="n">
        <v>0</v>
      </c>
      <c r="W3538" t="inlineStr">
        <is>
          <t>https://docs.google.com/open?id=1NNtyJJ3e1HgMZ5uxSOpGlX2zPSm_1HuRSxPaYPZUQ0s</t>
        </is>
      </c>
      <c r="X3538" t="inlineStr">
        <is>
          <t>32,50</t>
        </is>
      </c>
      <c r="Y3538" t="n">
        <v>130</v>
      </c>
      <c r="Z3538" t="n">
        <v>65</v>
      </c>
      <c r="AA3538" t="inlineStr">
        <is>
          <t>67,5</t>
        </is>
      </c>
      <c r="AB3538" t="inlineStr">
        <is>
          <t>295,00</t>
        </is>
      </c>
      <c r="AC3538" t="inlineStr">
        <is>
          <t>61,95</t>
        </is>
      </c>
      <c r="AD3538" t="inlineStr">
        <is>
          <t>0,00</t>
        </is>
      </c>
      <c r="AE3538" t="inlineStr">
        <is>
          <t>356,95</t>
        </is>
      </c>
      <c r="AF3538" t="n">
        <v>5</v>
      </c>
      <c r="AG3538" t="n">
        <v>20</v>
      </c>
      <c r="AH3538" t="inlineStr">
        <is>
          <t>#¿NOMBRE?</t>
        </is>
      </c>
      <c r="AI3538" t="inlineStr">
        <is>
          <t>6,5</t>
        </is>
      </c>
      <c r="AJ3538" t="inlineStr">
        <is>
          <t>Giro 30 días // IBAN: ES78 0081 7011 1400 0383 5087</t>
        </is>
      </c>
      <c r="AK3538" t="inlineStr">
        <is>
          <t>4,5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</row>
    <row r="3542">
      <c r="A3542" t="n">
        <v>854</v>
      </c>
      <c r="B3542" t="inlineStr">
        <is>
          <t>ECOBIOFOC</t>
        </is>
      </c>
      <c r="C3542" t="inlineStr">
        <is>
          <t>ISABEL GARCIA GONZALEZ</t>
        </is>
      </c>
      <c r="D3542" t="inlineStr">
        <is>
          <t>ISABEL GARCIA GONZALEZ</t>
        </is>
      </c>
      <c r="E3542" t="inlineStr">
        <is>
          <t>77739878Q</t>
        </is>
      </c>
      <c r="F3542" t="inlineStr">
        <is>
          <t>C/COS, 21, 3r LOCAL (ECOBIOFOC)</t>
        </is>
      </c>
      <c r="G3542" t="n">
        <v>8650</v>
      </c>
      <c r="H3542" t="inlineStr">
        <is>
          <t>SALLENT</t>
        </is>
      </c>
      <c r="I3542" t="n">
        <v>1</v>
      </c>
      <c r="J3542" t="n">
        <v>0</v>
      </c>
      <c r="K3542" t="inlineStr">
        <is>
          <t>administracion@ecobiofoc.com</t>
        </is>
      </c>
      <c r="L3542">
        <f>+34628613737</f>
        <v/>
      </c>
      <c r="M3542" t="n">
        <v>1</v>
      </c>
      <c r="N3542" t="n">
        <v>15</v>
      </c>
      <c r="O3542" t="n">
        <v>0</v>
      </c>
      <c r="P3542" t="n">
        <v>15</v>
      </c>
      <c r="Q3542" t="n">
        <v>0</v>
      </c>
      <c r="R3542" t="inlineStr">
        <is>
          <t>LA1FL1= tarjetas selladas</t>
        </is>
      </c>
      <c r="S3542" t="inlineStr">
        <is>
          <t>PackD6</t>
        </is>
      </c>
      <c r="T3542" t="b">
        <v>0</v>
      </c>
      <c r="U3542" s="1" t="n">
        <v>45144</v>
      </c>
      <c r="V3542" t="inlineStr">
        <is>
          <t>hsjvtzx320p96qwc12e2cnzd7zhsjvtz</t>
        </is>
      </c>
      <c r="W3542" t="inlineStr">
        <is>
          <t>https://docs.google.com/open?id=1s3RX8GhaoD-MMQyRG4XLY8ZCMkJ9b89GDuxwJxNrROo</t>
        </is>
      </c>
      <c r="X3542" t="inlineStr">
        <is>
          <t>0,00</t>
        </is>
      </c>
      <c r="Y3542" t="inlineStr">
        <is>
          <t>97,5</t>
        </is>
      </c>
      <c r="Z3542" t="inlineStr">
        <is>
          <t>97,5</t>
        </is>
      </c>
      <c r="AA3542" t="n">
        <v>0</v>
      </c>
      <c r="AB3542" t="inlineStr">
        <is>
          <t>195,00</t>
        </is>
      </c>
      <c r="AC3542" t="inlineStr">
        <is>
          <t>40,95</t>
        </is>
      </c>
      <c r="AD3542" t="inlineStr">
        <is>
          <t>10,14</t>
        </is>
      </c>
      <c r="AE3542" t="inlineStr">
        <is>
          <t>246,09</t>
        </is>
      </c>
      <c r="AF3542" t="n">
        <v>0</v>
      </c>
      <c r="AG3542" t="n">
        <v>15</v>
      </c>
      <c r="AH3542" t="inlineStr">
        <is>
          <t>#¿NOMBRE?</t>
        </is>
      </c>
      <c r="AI3542" t="inlineStr">
        <is>
          <t>6,5</t>
        </is>
      </c>
      <c r="AJ3542" t="inlineStr">
        <is>
          <t>Transfer a 30 días // IBAN: ES1301823830590201734047</t>
        </is>
      </c>
      <c r="AK3542" t="inlineStr">
        <is>
          <t>4,5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</row>
    <row r="3546">
      <c r="A3546" t="n">
        <v>855</v>
      </c>
      <c r="B3546" t="inlineStr">
        <is>
          <t>Cooperativa Verdes i Madures, Sant Llorenç Savall</t>
        </is>
      </c>
      <c r="C3546" t="inlineStr">
        <is>
          <t>Marta Margenat</t>
        </is>
      </c>
      <c r="D3546" t="inlineStr">
        <is>
          <t>34749754C</t>
        </is>
      </c>
      <c r="E3546" t="inlineStr">
        <is>
          <t>34749754C</t>
        </is>
      </c>
      <c r="F3546" t="inlineStr">
        <is>
          <t>Carretera de Monistrol, 76</t>
        </is>
      </c>
      <c r="G3546" t="n">
        <v>8212</v>
      </c>
      <c r="H3546" t="inlineStr">
        <is>
          <t>Sant Llorenç Savall</t>
        </is>
      </c>
      <c r="I3546" t="n">
        <v>1</v>
      </c>
      <c r="J3546" t="n">
        <v>0</v>
      </c>
      <c r="K3546" t="inlineStr">
        <is>
          <t>mmargenat2@gmail.com</t>
        </is>
      </c>
      <c r="L3546">
        <f>+34633326446</f>
        <v/>
      </c>
      <c r="M3546" t="n">
        <v>0</v>
      </c>
      <c r="N3546" t="n">
        <v>3</v>
      </c>
      <c r="O3546" t="n">
        <v>1</v>
      </c>
      <c r="P3546" t="n">
        <v>5</v>
      </c>
      <c r="Q3546" t="n">
        <v>3</v>
      </c>
      <c r="R3546" t="n">
        <v>0</v>
      </c>
      <c r="S3546" t="n">
        <v>0</v>
      </c>
      <c r="T3546" t="b">
        <v>0</v>
      </c>
      <c r="U3546" s="1" t="n">
        <v>45144</v>
      </c>
      <c r="V3546" t="inlineStr">
        <is>
          <t>9cqdxytkzw1xgmi7ztsff49cqdxyfuq1</t>
        </is>
      </c>
      <c r="W3546" t="inlineStr">
        <is>
          <t>https://docs.google.com/open?id=1NpGQtDOY299dosWomXIwuqZuzRwHx7EDqjSFasR5Fwo</t>
        </is>
      </c>
      <c r="X3546" t="inlineStr">
        <is>
          <t>7,02</t>
        </is>
      </c>
      <c r="Y3546" t="inlineStr">
        <is>
          <t>21,06</t>
        </is>
      </c>
      <c r="Z3546" t="inlineStr">
        <is>
          <t>35,1</t>
        </is>
      </c>
      <c r="AA3546" t="inlineStr">
        <is>
          <t>13,5</t>
        </is>
      </c>
      <c r="AB3546" t="inlineStr">
        <is>
          <t>76,68</t>
        </is>
      </c>
      <c r="AC3546" t="inlineStr">
        <is>
          <t>16,10</t>
        </is>
      </c>
      <c r="AD3546" t="inlineStr">
        <is>
          <t>0,00</t>
        </is>
      </c>
      <c r="AE3546" t="inlineStr">
        <is>
          <t>92,78</t>
        </is>
      </c>
      <c r="AF3546" t="n">
        <v>1</v>
      </c>
      <c r="AG3546" t="n">
        <v>3</v>
      </c>
      <c r="AH3546" t="inlineStr">
        <is>
          <t>#¿NOMBRE?</t>
        </is>
      </c>
      <c r="AI3546" t="inlineStr">
        <is>
          <t>7,02</t>
        </is>
      </c>
      <c r="AJ3546" t="inlineStr">
        <is>
          <t>Transfer</t>
        </is>
      </c>
      <c r="AK3546" t="inlineStr">
        <is>
          <t>4,5</t>
        </is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</row>
    <row r="3550">
      <c r="A3550" t="n">
        <v>856</v>
      </c>
      <c r="B3550" t="inlineStr">
        <is>
          <t>IDUN NATURE</t>
        </is>
      </c>
      <c r="C3550" t="inlineStr">
        <is>
          <t>TAMARA PRIETO</t>
        </is>
      </c>
      <c r="D3550" t="inlineStr">
        <is>
          <t>QUARK GLOBALSERVICES SL</t>
        </is>
      </c>
      <c r="E3550" t="inlineStr">
        <is>
          <t>B47633102</t>
        </is>
      </c>
      <c r="F3550" t="inlineStr">
        <is>
          <t>C/ DE LA CÁRCEL DE LA CORONA Nº 3</t>
        </is>
      </c>
      <c r="G3550" t="n">
        <v>47005</v>
      </c>
      <c r="H3550" t="inlineStr">
        <is>
          <t>Valladolid</t>
        </is>
      </c>
      <c r="I3550" t="n">
        <v>0</v>
      </c>
      <c r="J3550" t="inlineStr">
        <is>
          <t>C/ DE LA CÁRCEL DE LA CORONA Nº 3 LOCAL IDUN NATURE</t>
        </is>
      </c>
      <c r="K3550" t="inlineStr">
        <is>
          <t>TPRIETO@IDUN-NATURE.COM</t>
        </is>
      </c>
      <c r="L3550" t="n">
        <v>0</v>
      </c>
      <c r="M3550" t="n">
        <v>0</v>
      </c>
      <c r="N3550" t="n">
        <v>12</v>
      </c>
      <c r="O3550" t="n">
        <v>0</v>
      </c>
      <c r="P3550" t="n">
        <v>8</v>
      </c>
      <c r="Q3550" t="n">
        <v>0</v>
      </c>
      <c r="R3550" t="inlineStr">
        <is>
          <t>LA2 Implantación (20+2)</t>
        </is>
      </c>
      <c r="S3550" t="inlineStr">
        <is>
          <t>Las dos de regalo: Detergente Lavanda</t>
        </is>
      </c>
      <c r="T3550" t="b">
        <v>1</v>
      </c>
      <c r="U3550" t="inlineStr">
        <is>
          <t>21/06/2023</t>
        </is>
      </c>
      <c r="V3550" t="inlineStr">
        <is>
          <t>v73xllcqhdpryhmbkav73z97i5dkp1an</t>
        </is>
      </c>
      <c r="W3550" t="inlineStr">
        <is>
          <t>https://docs.google.com/open?id=1csnW0z0mk3eG5WNd7AR9w-RmPr8pEJbDhSaG8lIz3Ps</t>
        </is>
      </c>
      <c r="X3550" t="inlineStr">
        <is>
          <t>0,00</t>
        </is>
      </c>
      <c r="Y3550" t="inlineStr">
        <is>
          <t>82,92</t>
        </is>
      </c>
      <c r="Z3550" t="inlineStr">
        <is>
          <t>55,28</t>
        </is>
      </c>
      <c r="AA3550" t="n">
        <v>0</v>
      </c>
      <c r="AB3550" t="inlineStr">
        <is>
          <t>138,20</t>
        </is>
      </c>
      <c r="AC3550" t="inlineStr">
        <is>
          <t>29,02</t>
        </is>
      </c>
      <c r="AD3550" t="inlineStr">
        <is>
          <t>0,00</t>
        </is>
      </c>
      <c r="AE3550" t="inlineStr">
        <is>
          <t>167,22</t>
        </is>
      </c>
      <c r="AF3550" t="n">
        <v>0</v>
      </c>
      <c r="AG3550" t="n">
        <v>12</v>
      </c>
      <c r="AH3550" t="inlineStr">
        <is>
          <t>#¿NOMBRE?</t>
        </is>
      </c>
      <c r="AI3550" t="inlineStr">
        <is>
          <t>6,91</t>
        </is>
      </c>
      <c r="AJ3550" t="inlineStr">
        <is>
          <t>giro 30 días // IBAN: ES06 1491 0001 2320 0927 0121</t>
        </is>
      </c>
      <c r="AK3550" t="inlineStr">
        <is>
          <t>4,5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</row>
    <row r="3554">
      <c r="A3554" t="n">
        <v>857</v>
      </c>
      <c r="B3554" t="inlineStr">
        <is>
          <t>Palleira Vegan Shop</t>
        </is>
      </c>
      <c r="C3554" t="inlineStr">
        <is>
          <t>Paula</t>
        </is>
      </c>
      <c r="D3554" t="inlineStr">
        <is>
          <t>Álvar Ulloa Peteiro</t>
        </is>
      </c>
      <c r="E3554" t="inlineStr">
        <is>
          <t>53197125B</t>
        </is>
      </c>
      <c r="F3554" t="inlineStr">
        <is>
          <t>Palleira Vegan Shop. San Xulian n° 1</t>
        </is>
      </c>
      <c r="G3554" t="n">
        <v>36202</v>
      </c>
      <c r="H3554" t="inlineStr">
        <is>
          <t>Vigo</t>
        </is>
      </c>
      <c r="I3554" t="n">
        <v>1</v>
      </c>
      <c r="J3554" t="n">
        <v>0</v>
      </c>
      <c r="K3554" t="inlineStr">
        <is>
          <t>palleiravegana@gmail.com</t>
        </is>
      </c>
      <c r="L3554">
        <f>+34634842977</f>
        <v/>
      </c>
      <c r="M3554" t="n">
        <v>1</v>
      </c>
      <c r="N3554" t="n">
        <v>18</v>
      </c>
      <c r="O3554" t="n">
        <v>8</v>
      </c>
      <c r="P3554" t="n">
        <v>18</v>
      </c>
      <c r="Q3554" t="n">
        <v>6</v>
      </c>
      <c r="R3554" t="inlineStr">
        <is>
          <t>PackD6</t>
        </is>
      </c>
      <c r="S3554" t="n">
        <v>0</v>
      </c>
      <c r="T3554" t="b">
        <v>0</v>
      </c>
      <c r="U3554" s="1" t="n">
        <v>45144</v>
      </c>
      <c r="V3554" t="inlineStr">
        <is>
          <t>5eubc080v7vptq5eubvshoutjajdfxup</t>
        </is>
      </c>
      <c r="W3554" t="inlineStr">
        <is>
          <t>https://docs.google.com/open?id=1mHkt7IFjYV5bjIGle1L71ZeihAEPqI9LENhFEEuRcZ0</t>
        </is>
      </c>
      <c r="X3554" t="inlineStr">
        <is>
          <t>52,00</t>
        </is>
      </c>
      <c r="Y3554" t="n">
        <v>117</v>
      </c>
      <c r="Z3554" t="n">
        <v>117</v>
      </c>
      <c r="AA3554" t="n">
        <v>27</v>
      </c>
      <c r="AB3554" t="inlineStr">
        <is>
          <t>313,00</t>
        </is>
      </c>
      <c r="AC3554" t="inlineStr">
        <is>
          <t>65,73</t>
        </is>
      </c>
      <c r="AD3554" t="inlineStr">
        <is>
          <t>16,28</t>
        </is>
      </c>
      <c r="AE3554" t="inlineStr">
        <is>
          <t>395,01</t>
        </is>
      </c>
      <c r="AF3554" t="n">
        <v>8</v>
      </c>
      <c r="AG3554" t="n">
        <v>18</v>
      </c>
      <c r="AH3554" t="inlineStr">
        <is>
          <t>#¿NOMBRE?</t>
        </is>
      </c>
      <c r="AI3554" t="inlineStr">
        <is>
          <t>6,5</t>
        </is>
      </c>
      <c r="AJ3554" t="inlineStr">
        <is>
          <t>Transfer</t>
        </is>
      </c>
      <c r="AK3554" t="inlineStr">
        <is>
          <t>4,5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</row>
    <row r="3558">
      <c r="A3558" t="n">
        <v>858</v>
      </c>
      <c r="B3558" t="inlineStr">
        <is>
          <t>Herbolario Navarro</t>
        </is>
      </c>
      <c r="C3558" t="inlineStr">
        <is>
          <t>Encargada de compras: Sonia</t>
        </is>
      </c>
      <c r="D3558" t="inlineStr">
        <is>
          <t>PEPE NAVARRO, SL</t>
        </is>
      </c>
      <c r="E3558" t="inlineStr">
        <is>
          <t>B-46432852</t>
        </is>
      </c>
      <c r="F3558" t="inlineStr">
        <is>
          <t>C/Partida de la Dama, 25</t>
        </is>
      </c>
      <c r="G3558" t="n">
        <v>46470</v>
      </c>
      <c r="H3558" t="inlineStr">
        <is>
          <t>Massanassa</t>
        </is>
      </c>
      <c r="I3558" t="n">
        <v>0</v>
      </c>
      <c r="J3558" t="inlineStr">
        <is>
          <t>ARZOBISPO MAYORAL, 20    46002 VALENCIA.</t>
        </is>
      </c>
      <c r="K3558" t="inlineStr">
        <is>
          <t>facturacion.logistica@herbolarionavarro.es</t>
        </is>
      </c>
      <c r="L3558" t="n">
        <v>34664644917</v>
      </c>
      <c r="M3558" t="n">
        <v>0</v>
      </c>
      <c r="N3558" t="n">
        <v>79</v>
      </c>
      <c r="O3558" t="n">
        <v>86</v>
      </c>
      <c r="P3558" t="n">
        <v>4</v>
      </c>
      <c r="Q3558" t="n">
        <v>0</v>
      </c>
      <c r="R3558" t="n">
        <v>0</v>
      </c>
      <c r="S3558" t="inlineStr">
        <is>
          <t>SectorEco</t>
        </is>
      </c>
      <c r="T3558" t="n">
        <v>1</v>
      </c>
      <c r="U3558" s="1" t="n">
        <v>45175</v>
      </c>
      <c r="V3558" t="n">
        <v>44714</v>
      </c>
      <c r="W3558" t="inlineStr">
        <is>
          <t>https://docs.google.com/open?id=1QqtdRl8J-JOMXfcpw-JcwEN-wtAjCOsTr1cfT9XnKhY</t>
        </is>
      </c>
      <c r="X3558" t="inlineStr">
        <is>
          <t>466,98</t>
        </is>
      </c>
      <c r="Y3558" t="inlineStr">
        <is>
          <t>428,97</t>
        </is>
      </c>
      <c r="Z3558" t="inlineStr">
        <is>
          <t>21,72</t>
        </is>
      </c>
      <c r="AA3558" t="n">
        <v>0</v>
      </c>
      <c r="AB3558" t="inlineStr">
        <is>
          <t>917,67</t>
        </is>
      </c>
      <c r="AC3558" t="inlineStr">
        <is>
          <t>192,71</t>
        </is>
      </c>
      <c r="AD3558" t="inlineStr">
        <is>
          <t>0,00</t>
        </is>
      </c>
      <c r="AE3558" t="inlineStr">
        <is>
          <t>1110,38</t>
        </is>
      </c>
      <c r="AF3558" t="n">
        <v>86</v>
      </c>
      <c r="AG3558" t="n">
        <v>79</v>
      </c>
      <c r="AH3558" t="inlineStr">
        <is>
          <t>#¿NOMBRE?</t>
        </is>
      </c>
      <c r="AI3558" t="inlineStr">
        <is>
          <t>5,43</t>
        </is>
      </c>
      <c r="AJ3558" t="inlineStr">
        <is>
          <t>Transfer 60 días // IBAN: ES58 0081 1518 9300 0157 6563</t>
        </is>
      </c>
      <c r="AK3558" t="inlineStr">
        <is>
          <t>4,5</t>
        </is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</row>
    <row r="3562">
      <c r="A3562" t="n">
        <v>859</v>
      </c>
      <c r="B3562" t="inlineStr">
        <is>
          <t>La Kombu Ecotienda</t>
        </is>
      </c>
      <c r="C3562" t="inlineStr">
        <is>
          <t>Juana</t>
        </is>
      </c>
      <c r="D3562" t="inlineStr">
        <is>
          <t>La Kombu Ecotienda S.L.</t>
        </is>
      </c>
      <c r="E3562" t="inlineStr">
        <is>
          <t>B72391485</t>
        </is>
      </c>
      <c r="F3562" t="inlineStr">
        <is>
          <t>Calle Martin Alonso de Mesa, nº1</t>
        </is>
      </c>
      <c r="G3562" t="n">
        <v>11150</v>
      </c>
      <c r="H3562" t="inlineStr">
        <is>
          <t>Vejer de la Frontera</t>
        </is>
      </c>
      <c r="I3562" t="n">
        <v>1</v>
      </c>
      <c r="J3562" t="n">
        <v>0</v>
      </c>
      <c r="K3562" t="inlineStr">
        <is>
          <t>juana@kombucheria.com</t>
        </is>
      </c>
      <c r="L3562">
        <f>+34675053584</f>
        <v/>
      </c>
      <c r="M3562" t="n">
        <v>0</v>
      </c>
      <c r="N3562" t="n">
        <v>12</v>
      </c>
      <c r="O3562" t="n">
        <v>3</v>
      </c>
      <c r="P3562" t="n">
        <v>6</v>
      </c>
      <c r="Q3562" t="n">
        <v>40</v>
      </c>
      <c r="R3562" t="n">
        <v>0</v>
      </c>
      <c r="S3562" t="n">
        <v>0</v>
      </c>
      <c r="T3562" t="b">
        <v>0</v>
      </c>
      <c r="U3562" s="1" t="n">
        <v>45266</v>
      </c>
      <c r="V3562" t="inlineStr">
        <is>
          <t>cf121ra9jjoti8viswycf12eyq7021rx</t>
        </is>
      </c>
      <c r="W3562" t="inlineStr">
        <is>
          <t>https://docs.google.com/open?id=1i-RWIsveyo_7L26BkbNm2ZHHMSYZVBR1aEl1J5T6VQA</t>
        </is>
      </c>
      <c r="X3562" t="inlineStr">
        <is>
          <t>19,50</t>
        </is>
      </c>
      <c r="Y3562" t="n">
        <v>78</v>
      </c>
      <c r="Z3562" t="n">
        <v>39</v>
      </c>
      <c r="AA3562" t="n">
        <v>180</v>
      </c>
      <c r="AB3562" t="inlineStr">
        <is>
          <t>316,50</t>
        </is>
      </c>
      <c r="AC3562" t="inlineStr">
        <is>
          <t>66,47</t>
        </is>
      </c>
      <c r="AD3562" t="inlineStr">
        <is>
          <t>0,00</t>
        </is>
      </c>
      <c r="AE3562" t="inlineStr">
        <is>
          <t>382,97</t>
        </is>
      </c>
      <c r="AF3562" t="n">
        <v>3</v>
      </c>
      <c r="AG3562" t="n">
        <v>12</v>
      </c>
      <c r="AH3562" t="inlineStr">
        <is>
          <t>#¿NOMBRE?</t>
        </is>
      </c>
      <c r="AI3562" t="inlineStr">
        <is>
          <t>6,5</t>
        </is>
      </c>
      <c r="AJ3562" t="inlineStr">
        <is>
          <t>Transfer</t>
        </is>
      </c>
      <c r="AK3562" t="inlineStr">
        <is>
          <t>4,5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</row>
    <row r="3566">
      <c r="A3566" t="n">
        <v>860</v>
      </c>
      <c r="B3566" t="inlineStr">
        <is>
          <t>Marcris</t>
        </is>
      </c>
      <c r="C3566" t="inlineStr">
        <is>
          <t>Marino</t>
        </is>
      </c>
      <c r="D3566" t="inlineStr">
        <is>
          <t>Sánchez García Cristina 00280286L S.L.N.E</t>
        </is>
      </c>
      <c r="E3566" t="inlineStr">
        <is>
          <t>B35770528</t>
        </is>
      </c>
      <c r="F3566" t="inlineStr">
        <is>
          <t>Calle Aigües, 11</t>
        </is>
      </c>
      <c r="G3566" t="n">
        <v>8391</v>
      </c>
      <c r="H3566" t="inlineStr">
        <is>
          <t>Tiana</t>
        </is>
      </c>
      <c r="I3566" t="n">
        <v>1</v>
      </c>
      <c r="J3566" t="n">
        <v>0</v>
      </c>
      <c r="K3566" t="inlineStr">
        <is>
          <t>info@marcris.net</t>
        </is>
      </c>
      <c r="L3566">
        <f>+34678868735</f>
        <v/>
      </c>
      <c r="M3566" t="n">
        <v>0</v>
      </c>
      <c r="N3566" t="n">
        <v>235</v>
      </c>
      <c r="O3566" t="n">
        <v>0</v>
      </c>
      <c r="P3566" t="n">
        <v>235</v>
      </c>
      <c r="Q3566" t="n">
        <v>0</v>
      </c>
      <c r="R3566" t="inlineStr">
        <is>
          <t>PackD41</t>
        </is>
      </c>
      <c r="S3566" t="inlineStr">
        <is>
          <t>Muestras 5-5-1 + 26 MOS-A</t>
        </is>
      </c>
      <c r="T3566" t="n">
        <v>0</v>
      </c>
      <c r="U3566" s="1" t="n">
        <v>45266</v>
      </c>
      <c r="V3566" t="n">
        <v>0</v>
      </c>
      <c r="W3566" t="inlineStr">
        <is>
          <t>https://docs.google.com/open?id=1V4UOsbnu_5AVj66F7oV8rhltCE6p_Sz22hjC6_dApHs</t>
        </is>
      </c>
      <c r="X3566" t="inlineStr">
        <is>
          <t>0,00</t>
        </is>
      </c>
      <c r="Y3566" t="inlineStr">
        <is>
          <t>1022,25</t>
        </is>
      </c>
      <c r="Z3566" t="inlineStr">
        <is>
          <t>1022,25</t>
        </is>
      </c>
      <c r="AA3566" t="n">
        <v>0</v>
      </c>
      <c r="AB3566" t="inlineStr">
        <is>
          <t>2.044,50</t>
        </is>
      </c>
      <c r="AC3566" t="inlineStr">
        <is>
          <t>429,35</t>
        </is>
      </c>
      <c r="AD3566" t="inlineStr">
        <is>
          <t>0,00</t>
        </is>
      </c>
      <c r="AE3566" t="inlineStr">
        <is>
          <t>2473,85</t>
        </is>
      </c>
      <c r="AF3566" t="n">
        <v>0</v>
      </c>
      <c r="AG3566" t="n">
        <v>235</v>
      </c>
      <c r="AH3566" t="inlineStr">
        <is>
          <t>#¿NOMBRE?</t>
        </is>
      </c>
      <c r="AI3566" t="inlineStr">
        <is>
          <t>4,35</t>
        </is>
      </c>
      <c r="AJ3566" t="inlineStr">
        <is>
          <t>SEPA 60 dias // IBAN: ES03 2100 0877 8502 0021 6962</t>
        </is>
      </c>
      <c r="AK3566" t="inlineStr">
        <is>
          <t>4,5</t>
        </is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</row>
    <row r="3570">
      <c r="A3570" t="n">
        <v>861</v>
      </c>
      <c r="B3570" t="inlineStr">
        <is>
          <t>Salud es vida</t>
        </is>
      </c>
      <c r="C3570" t="inlineStr">
        <is>
          <t>Sandra Lago</t>
        </is>
      </c>
      <c r="D3570" t="inlineStr">
        <is>
          <t>Sandra María Lago Patricio</t>
        </is>
      </c>
      <c r="E3570" t="inlineStr">
        <is>
          <t>34896151E</t>
        </is>
      </c>
      <c r="F3570" t="inlineStr">
        <is>
          <t>avenida de Monelos 103-105 bajo izda</t>
        </is>
      </c>
      <c r="G3570" t="n">
        <v>15009</v>
      </c>
      <c r="H3570" t="inlineStr">
        <is>
          <t>A Coruña</t>
        </is>
      </c>
      <c r="I3570" t="n">
        <v>1</v>
      </c>
      <c r="J3570" t="n">
        <v>0</v>
      </c>
      <c r="K3570" t="inlineStr">
        <is>
          <t>herbodieteticasaludesvida@gmail.com</t>
        </is>
      </c>
      <c r="L3570">
        <f>+34641409713</f>
        <v/>
      </c>
      <c r="M3570" t="n">
        <v>1</v>
      </c>
      <c r="N3570" t="n">
        <v>4</v>
      </c>
      <c r="O3570" t="n">
        <v>4</v>
      </c>
      <c r="P3570" t="n">
        <v>4</v>
      </c>
      <c r="Q3570" t="n">
        <v>2</v>
      </c>
      <c r="R3570" t="n">
        <v>0</v>
      </c>
      <c r="S3570" t="n">
        <v>0</v>
      </c>
      <c r="T3570" t="b">
        <v>0</v>
      </c>
      <c r="U3570" s="1" t="n">
        <v>45266</v>
      </c>
      <c r="V3570" t="inlineStr">
        <is>
          <t>7nevtmom3w0p1zjvoqx7xh7nevtmapo2</t>
        </is>
      </c>
      <c r="W3570" t="inlineStr">
        <is>
          <t>https://docs.google.com/open?id=1FPQHYdrr0uFau2N8wMEhU0vpx0VzvtC0Z_cshBONcKI</t>
        </is>
      </c>
      <c r="X3570" t="inlineStr">
        <is>
          <t>26,00</t>
        </is>
      </c>
      <c r="Y3570" t="n">
        <v>26</v>
      </c>
      <c r="Z3570" t="n">
        <v>26</v>
      </c>
      <c r="AA3570" t="n">
        <v>9</v>
      </c>
      <c r="AB3570" t="inlineStr">
        <is>
          <t>87,00</t>
        </is>
      </c>
      <c r="AC3570" t="inlineStr">
        <is>
          <t>18,27</t>
        </is>
      </c>
      <c r="AD3570" t="inlineStr">
        <is>
          <t>4,52</t>
        </is>
      </c>
      <c r="AE3570" t="inlineStr">
        <is>
          <t>109,79</t>
        </is>
      </c>
      <c r="AF3570" t="n">
        <v>4</v>
      </c>
      <c r="AG3570" t="n">
        <v>4</v>
      </c>
      <c r="AH3570" t="inlineStr">
        <is>
          <t>#¿NOMBRE?</t>
        </is>
      </c>
      <c r="AI3570" t="inlineStr">
        <is>
          <t>6,5</t>
        </is>
      </c>
      <c r="AJ3570" t="inlineStr">
        <is>
          <t>Transfer</t>
        </is>
      </c>
      <c r="AK3570" t="inlineStr">
        <is>
          <t>4,5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</row>
    <row r="3574">
      <c r="A3574" t="n">
        <v>862</v>
      </c>
      <c r="B3574" t="inlineStr">
        <is>
          <t>Mind The Trash Consulting Lda</t>
        </is>
      </c>
      <c r="C3574" t="inlineStr">
        <is>
          <t>Geral</t>
        </is>
      </c>
      <c r="D3574" t="inlineStr">
        <is>
          <t>Mind The Trash Consulting Lda</t>
        </is>
      </c>
      <c r="E3574" t="n">
        <v>514487178</v>
      </c>
      <c r="F3574" t="inlineStr">
        <is>
          <t>Rua de São Paulo nº254, 1º</t>
        </is>
      </c>
      <c r="G3574" t="inlineStr">
        <is>
          <t>1200-430</t>
        </is>
      </c>
      <c r="H3574" t="inlineStr">
        <is>
          <t>Lisboa</t>
        </is>
      </c>
      <c r="I3574" t="n">
        <v>1</v>
      </c>
      <c r="J3574" t="n">
        <v>0</v>
      </c>
      <c r="K3574" t="inlineStr">
        <is>
          <t>geral@mindthetrash.pt</t>
        </is>
      </c>
      <c r="L3574" t="n">
        <v>351919326196</v>
      </c>
      <c r="M3574" t="n">
        <v>0</v>
      </c>
      <c r="N3574" t="n">
        <v>80</v>
      </c>
      <c r="O3574" t="n">
        <v>30</v>
      </c>
      <c r="P3574" t="n">
        <v>80</v>
      </c>
      <c r="Q3574" t="n">
        <v>30</v>
      </c>
      <c r="R3574" t="n">
        <v>0</v>
      </c>
      <c r="S3574" t="n">
        <v>0</v>
      </c>
      <c r="T3574" t="n">
        <v>0</v>
      </c>
      <c r="U3574" s="1" t="n">
        <v>45266</v>
      </c>
      <c r="V3574" t="n">
        <v>0</v>
      </c>
      <c r="W3574" t="inlineStr">
        <is>
          <t>https://docs.google.com/open?id=1TpAHAKI5g4gz-3FZWrseXn9psYveHZKXT7VM7f7eeuw</t>
        </is>
      </c>
      <c r="X3574" t="inlineStr">
        <is>
          <t>159,00</t>
        </is>
      </c>
      <c r="Y3574" t="n">
        <v>424</v>
      </c>
      <c r="Z3574" t="n">
        <v>424</v>
      </c>
      <c r="AA3574" t="n">
        <v>135</v>
      </c>
      <c r="AB3574" t="inlineStr">
        <is>
          <t>1.142,00</t>
        </is>
      </c>
      <c r="AC3574" t="inlineStr">
        <is>
          <t>239,82</t>
        </is>
      </c>
      <c r="AD3574" t="inlineStr">
        <is>
          <t>0,00</t>
        </is>
      </c>
      <c r="AE3574" t="inlineStr">
        <is>
          <t>1381,82</t>
        </is>
      </c>
      <c r="AF3574" t="n">
        <v>30</v>
      </c>
      <c r="AG3574" t="n">
        <v>80</v>
      </c>
      <c r="AH3574" t="inlineStr">
        <is>
          <t>#¿NOMBRE?</t>
        </is>
      </c>
      <c r="AI3574" t="inlineStr">
        <is>
          <t>5,3</t>
        </is>
      </c>
      <c r="AJ3574" t="inlineStr">
        <is>
          <t>Transfer</t>
        </is>
      </c>
      <c r="AK3574" t="inlineStr">
        <is>
          <t>4,5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</row>
    <row r="3578">
      <c r="A3578" t="n">
        <v>863</v>
      </c>
      <c r="B3578" t="inlineStr">
        <is>
          <t>ACTIVA'T ECO</t>
        </is>
      </c>
      <c r="C3578" t="inlineStr">
        <is>
          <t>NÚRIA BERGÉ PEIRÓ</t>
        </is>
      </c>
      <c r="D3578" t="inlineStr">
        <is>
          <t>Nuria Luisa Bergé Peiró</t>
        </is>
      </c>
      <c r="E3578" t="inlineStr">
        <is>
          <t>35029810M</t>
        </is>
      </c>
      <c r="F3578" t="inlineStr">
        <is>
          <t>Taquígraf Garriga, n. 21 Local</t>
        </is>
      </c>
      <c r="G3578" t="n">
        <v>8292</v>
      </c>
      <c r="H3578" t="inlineStr">
        <is>
          <t>ESPARREGUERA</t>
        </is>
      </c>
      <c r="I3578" t="n">
        <v>1</v>
      </c>
      <c r="J3578" t="n">
        <v>0</v>
      </c>
      <c r="K3578" t="inlineStr">
        <is>
          <t>activateco.esparreguera@gmail.com</t>
        </is>
      </c>
      <c r="L3578">
        <f>+34610309050</f>
        <v/>
      </c>
      <c r="M3578" t="n">
        <v>1</v>
      </c>
      <c r="N3578" t="n">
        <v>15</v>
      </c>
      <c r="O3578" t="n">
        <v>6</v>
      </c>
      <c r="P3578" t="n">
        <v>6</v>
      </c>
      <c r="Q3578" t="n">
        <v>10</v>
      </c>
      <c r="R3578" t="inlineStr">
        <is>
          <t>LA1FL1= tarjeta sellada</t>
        </is>
      </c>
      <c r="S3578" t="inlineStr">
        <is>
          <t>PackD3</t>
        </is>
      </c>
      <c r="T3578" t="b">
        <v>0</v>
      </c>
      <c r="U3578" t="inlineStr">
        <is>
          <t>13/06/2023</t>
        </is>
      </c>
      <c r="V3578" t="inlineStr">
        <is>
          <t>5mmuc07rwub1dcby5mmuc9n9z9w41fbi</t>
        </is>
      </c>
      <c r="W3578" t="inlineStr">
        <is>
          <t>https://docs.google.com/open?id=1sBJFE2r7Ip0BQBnaVQDrbAcepWaEBi01Ab_n5jzN4IQ</t>
        </is>
      </c>
      <c r="X3578" t="inlineStr">
        <is>
          <t>39,00</t>
        </is>
      </c>
      <c r="Y3578" t="inlineStr">
        <is>
          <t>97,5</t>
        </is>
      </c>
      <c r="Z3578" t="n">
        <v>39</v>
      </c>
      <c r="AA3578" t="n">
        <v>45</v>
      </c>
      <c r="AB3578" t="inlineStr">
        <is>
          <t>220,50</t>
        </is>
      </c>
      <c r="AC3578" t="inlineStr">
        <is>
          <t>46,31</t>
        </is>
      </c>
      <c r="AD3578" t="inlineStr">
        <is>
          <t>11,47</t>
        </is>
      </c>
      <c r="AE3578" t="inlineStr">
        <is>
          <t>278,27</t>
        </is>
      </c>
      <c r="AF3578" t="n">
        <v>6</v>
      </c>
      <c r="AG3578" t="n">
        <v>15</v>
      </c>
      <c r="AH3578" t="inlineStr">
        <is>
          <t>#¿NOMBRE?</t>
        </is>
      </c>
      <c r="AI3578" t="inlineStr">
        <is>
          <t>6,5</t>
        </is>
      </c>
      <c r="AJ3578" t="inlineStr">
        <is>
          <t>Giro 30 días // IBAN: ES64 0182 1527 5202 0470 7018</t>
        </is>
      </c>
      <c r="AK3578" t="inlineStr">
        <is>
          <t>4,5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</row>
    <row r="3582">
      <c r="A3582" t="n">
        <v>864</v>
      </c>
      <c r="B3582" t="inlineStr">
        <is>
          <t>BonCor</t>
        </is>
      </c>
      <c r="C3582" t="inlineStr">
        <is>
          <t>Cristina de Andrés</t>
        </is>
      </c>
      <c r="D3582" t="inlineStr">
        <is>
          <t>Solucions Socials Sostenibles</t>
        </is>
      </c>
      <c r="E3582" t="inlineStr">
        <is>
          <t>F67499186</t>
        </is>
      </c>
      <c r="F3582" t="inlineStr">
        <is>
          <t>C/Font Honrada, 2-4</t>
        </is>
      </c>
      <c r="G3582" t="n">
        <v>8004</v>
      </c>
      <c r="H3582" t="inlineStr">
        <is>
          <t>Barcelona</t>
        </is>
      </c>
      <c r="I3582" t="n">
        <v>1</v>
      </c>
      <c r="J3582" t="n">
        <v>0</v>
      </c>
      <c r="K3582" t="inlineStr">
        <is>
          <t>administracio@solucionssocials.org</t>
        </is>
      </c>
      <c r="L3582">
        <f>+34625534755</f>
        <v/>
      </c>
      <c r="M3582" t="n">
        <v>0</v>
      </c>
      <c r="N3582" t="n">
        <v>4</v>
      </c>
      <c r="O3582" t="n">
        <v>0</v>
      </c>
      <c r="P3582" t="n">
        <v>5</v>
      </c>
      <c r="Q3582" t="n">
        <v>0</v>
      </c>
      <c r="R3582" t="inlineStr">
        <is>
          <t>SU1 = muestra</t>
        </is>
      </c>
      <c r="S3582" t="n">
        <v>0</v>
      </c>
      <c r="T3582" t="b">
        <v>0</v>
      </c>
      <c r="U3582" t="inlineStr">
        <is>
          <t>14/06/2023</t>
        </is>
      </c>
      <c r="V3582" t="inlineStr">
        <is>
          <t>b9xkfo5tuxkg9oefv8kob9xkfo5tucdd</t>
        </is>
      </c>
      <c r="W3582" t="inlineStr">
        <is>
          <t>https://docs.google.com/open?id=1MXCaNN2DEqKWtv4ARPgpo4P8FzNQGJk1dFH0tVkelgo</t>
        </is>
      </c>
      <c r="X3582" t="inlineStr">
        <is>
          <t>0,00</t>
        </is>
      </c>
      <c r="Y3582" t="n">
        <v>26</v>
      </c>
      <c r="Z3582" t="inlineStr">
        <is>
          <t>32,5</t>
        </is>
      </c>
      <c r="AA3582" t="n">
        <v>0</v>
      </c>
      <c r="AB3582" t="inlineStr">
        <is>
          <t>58,50</t>
        </is>
      </c>
      <c r="AC3582" t="inlineStr">
        <is>
          <t>12,29</t>
        </is>
      </c>
      <c r="AD3582" t="inlineStr">
        <is>
          <t>0,00</t>
        </is>
      </c>
      <c r="AE3582" t="inlineStr">
        <is>
          <t>70,79</t>
        </is>
      </c>
      <c r="AF3582" t="n">
        <v>0</v>
      </c>
      <c r="AG3582" t="n">
        <v>4</v>
      </c>
      <c r="AH3582" t="inlineStr">
        <is>
          <t>#¿NOMBRE?</t>
        </is>
      </c>
      <c r="AI3582" t="inlineStr">
        <is>
          <t>6,5</t>
        </is>
      </c>
      <c r="AJ3582" t="inlineStr">
        <is>
          <t>Transfer</t>
        </is>
      </c>
      <c r="AK3582" t="inlineStr">
        <is>
          <t>4,5</t>
        </is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</row>
    <row r="3586">
      <c r="A3586" t="n">
        <v>865</v>
      </c>
      <c r="B3586" t="inlineStr">
        <is>
          <t>Petit Oh!</t>
        </is>
      </c>
      <c r="C3586" t="inlineStr">
        <is>
          <t>Nicole</t>
        </is>
      </c>
      <c r="D3586" t="inlineStr">
        <is>
          <t>Arrocito Investments SL</t>
        </is>
      </c>
      <c r="E3586" t="inlineStr">
        <is>
          <t>B63891659</t>
        </is>
      </c>
      <c r="F3586" t="inlineStr">
        <is>
          <t>C. Bertran 107, local derecha</t>
        </is>
      </c>
      <c r="G3586" t="n">
        <v>8023</v>
      </c>
      <c r="H3586" t="inlineStr">
        <is>
          <t>Barcelona</t>
        </is>
      </c>
      <c r="I3586" t="n">
        <v>1</v>
      </c>
      <c r="J3586" t="n">
        <v>0</v>
      </c>
      <c r="K3586" t="inlineStr">
        <is>
          <t>nicole@petitoh.com</t>
        </is>
      </c>
      <c r="L3586">
        <f>+34658436913</f>
        <v/>
      </c>
      <c r="M3586" t="n">
        <v>0</v>
      </c>
      <c r="N3586" t="n">
        <v>0</v>
      </c>
      <c r="O3586" t="n">
        <v>0</v>
      </c>
      <c r="P3586" t="n">
        <v>35</v>
      </c>
      <c r="Q3586" t="n">
        <v>0</v>
      </c>
      <c r="R3586" t="n">
        <v>0</v>
      </c>
      <c r="S3586" t="n">
        <v>0</v>
      </c>
      <c r="T3586" t="b">
        <v>0</v>
      </c>
      <c r="U3586" t="inlineStr">
        <is>
          <t>15/06/2023</t>
        </is>
      </c>
      <c r="V3586" t="inlineStr">
        <is>
          <t>iewndec9g7ez9r0uny14iewndec9acu0</t>
        </is>
      </c>
      <c r="W3586" t="inlineStr">
        <is>
          <t>https://docs.google.com/open?id=14DvzioXAUYF7Mr7aBfdbZUbbKt3AmClX7_2iyaDzvVk</t>
        </is>
      </c>
      <c r="X3586" t="inlineStr">
        <is>
          <t>0,00</t>
        </is>
      </c>
      <c r="Y3586" t="n">
        <v>0</v>
      </c>
      <c r="Z3586" t="inlineStr">
        <is>
          <t>227,5</t>
        </is>
      </c>
      <c r="AA3586" t="n">
        <v>0</v>
      </c>
      <c r="AB3586" t="inlineStr">
        <is>
          <t>227,50</t>
        </is>
      </c>
      <c r="AC3586" t="inlineStr">
        <is>
          <t>47,78</t>
        </is>
      </c>
      <c r="AD3586" t="inlineStr">
        <is>
          <t>0,00</t>
        </is>
      </c>
      <c r="AE3586" t="inlineStr">
        <is>
          <t>275,28</t>
        </is>
      </c>
      <c r="AF3586" t="n">
        <v>0</v>
      </c>
      <c r="AG3586" t="n">
        <v>0</v>
      </c>
      <c r="AH3586" t="inlineStr">
        <is>
          <t>#¿NOMBRE?</t>
        </is>
      </c>
      <c r="AI3586" t="inlineStr">
        <is>
          <t>6,5</t>
        </is>
      </c>
      <c r="AJ3586" t="inlineStr">
        <is>
          <t>Transfer</t>
        </is>
      </c>
      <c r="AK3586" t="inlineStr">
        <is>
          <t>4,5</t>
        </is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</row>
    <row r="3590">
      <c r="A3590" t="n">
        <v>866</v>
      </c>
      <c r="B3590" t="inlineStr">
        <is>
          <t>Empeltre, S. Coop.</t>
        </is>
      </c>
      <c r="C3590" t="inlineStr">
        <is>
          <t>M.Pilar Bosque</t>
        </is>
      </c>
      <c r="D3590" t="inlineStr">
        <is>
          <t>Empeltre, S.Coop.</t>
        </is>
      </c>
      <c r="E3590" t="inlineStr">
        <is>
          <t>F44182707</t>
        </is>
      </c>
      <c r="F3590" t="inlineStr">
        <is>
          <t>C/ Azaila, 6 bajos.</t>
        </is>
      </c>
      <c r="G3590" t="n">
        <v>44600</v>
      </c>
      <c r="H3590" t="inlineStr">
        <is>
          <t>Alcañiz</t>
        </is>
      </c>
      <c r="I3590" t="n">
        <v>0</v>
      </c>
      <c r="J3590" t="inlineStr">
        <is>
          <t>Miguel Fleta, 27 bajos</t>
        </is>
      </c>
      <c r="K3590" t="inlineStr">
        <is>
          <t>mp.bosque02@gmail.com</t>
        </is>
      </c>
      <c r="L3590">
        <f>+34620153182</f>
        <v/>
      </c>
      <c r="M3590" t="n">
        <v>0</v>
      </c>
      <c r="N3590" t="n">
        <v>10</v>
      </c>
      <c r="O3590" t="n">
        <v>10</v>
      </c>
      <c r="P3590" t="n">
        <v>10</v>
      </c>
      <c r="Q3590" t="n">
        <v>10</v>
      </c>
      <c r="R3590" t="n">
        <v>0</v>
      </c>
      <c r="S3590" t="n">
        <v>0</v>
      </c>
      <c r="T3590" t="b">
        <v>0</v>
      </c>
      <c r="U3590" t="inlineStr">
        <is>
          <t>15/06/2023</t>
        </is>
      </c>
      <c r="V3590" t="inlineStr">
        <is>
          <t>cqz5tgukzku0znjoz72cqz5tga5a91ma</t>
        </is>
      </c>
      <c r="W3590" t="inlineStr">
        <is>
          <t>https://docs.google.com/open?id=1sgEmLMyoDMAG9sOT9YntJHBiEyIkwfLDojgcNlyCoMk</t>
        </is>
      </c>
      <c r="X3590" t="inlineStr">
        <is>
          <t>65,00</t>
        </is>
      </c>
      <c r="Y3590" t="n">
        <v>65</v>
      </c>
      <c r="Z3590" t="n">
        <v>65</v>
      </c>
      <c r="AA3590" t="n">
        <v>45</v>
      </c>
      <c r="AB3590" t="inlineStr">
        <is>
          <t>240,00</t>
        </is>
      </c>
      <c r="AC3590" t="inlineStr">
        <is>
          <t>50,40</t>
        </is>
      </c>
      <c r="AD3590" t="inlineStr">
        <is>
          <t>0,00</t>
        </is>
      </c>
      <c r="AE3590" t="inlineStr">
        <is>
          <t>290,40</t>
        </is>
      </c>
      <c r="AF3590" t="n">
        <v>10</v>
      </c>
      <c r="AG3590" t="n">
        <v>10</v>
      </c>
      <c r="AH3590" t="inlineStr">
        <is>
          <t>#¿NOMBRE?</t>
        </is>
      </c>
      <c r="AI3590" t="inlineStr">
        <is>
          <t>6,5</t>
        </is>
      </c>
      <c r="AJ3590" t="inlineStr">
        <is>
          <t>Transfer</t>
        </is>
      </c>
      <c r="AK3590" t="inlineStr">
        <is>
          <t>4,5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</row>
    <row r="3594">
      <c r="A3594" t="n">
        <v>867</v>
      </c>
      <c r="B3594" t="inlineStr">
        <is>
          <t>BONBIO</t>
        </is>
      </c>
      <c r="C3594" t="inlineStr">
        <is>
          <t>ALBERTO CASTRO</t>
        </is>
      </c>
      <c r="D3594" t="inlineStr">
        <is>
          <t>BIOESSEN S.L.</t>
        </is>
      </c>
      <c r="E3594" t="inlineStr">
        <is>
          <t>B67094797</t>
        </is>
      </c>
      <c r="F3594" t="inlineStr">
        <is>
          <t>AV. REPÚBLICA ARGENTINA , 256</t>
        </is>
      </c>
      <c r="G3594" t="n">
        <v>8023</v>
      </c>
      <c r="H3594" t="inlineStr">
        <is>
          <t>BARCELONA</t>
        </is>
      </c>
      <c r="I3594" t="n">
        <v>1</v>
      </c>
      <c r="J3594" t="n">
        <v>0</v>
      </c>
      <c r="K3594" t="inlineStr">
        <is>
          <t>bonbio.group@gmail.com</t>
        </is>
      </c>
      <c r="L3594">
        <f>+34685179106</f>
        <v/>
      </c>
      <c r="M3594" t="n">
        <v>1</v>
      </c>
      <c r="N3594" t="n">
        <v>5</v>
      </c>
      <c r="O3594" t="n">
        <v>5</v>
      </c>
      <c r="P3594" t="n">
        <v>2</v>
      </c>
      <c r="Q3594" t="n">
        <v>1</v>
      </c>
      <c r="R3594" t="n">
        <v>0</v>
      </c>
      <c r="S3594" t="inlineStr">
        <is>
          <t>Portes</t>
        </is>
      </c>
      <c r="T3594" t="b">
        <v>0</v>
      </c>
      <c r="U3594" t="inlineStr">
        <is>
          <t>20/06/2023</t>
        </is>
      </c>
      <c r="V3594" t="inlineStr">
        <is>
          <t>p41wvlmkmqk0a8o0bacyp41wvliguv5a</t>
        </is>
      </c>
      <c r="W3594" t="inlineStr">
        <is>
          <t>https://docs.google.com/open?id=1dxA0F-JsgSIoF2z3xt_0ETOisEG1q3K-LUQiWAXd8iM</t>
        </is>
      </c>
      <c r="X3594" t="inlineStr">
        <is>
          <t>32,50</t>
        </is>
      </c>
      <c r="Y3594" t="inlineStr">
        <is>
          <t>32,5</t>
        </is>
      </c>
      <c r="Z3594" t="n">
        <v>13</v>
      </c>
      <c r="AA3594" t="inlineStr">
        <is>
          <t>4,5</t>
        </is>
      </c>
      <c r="AB3594" t="inlineStr">
        <is>
          <t>82,50</t>
        </is>
      </c>
      <c r="AC3594" t="inlineStr">
        <is>
          <t>17,33</t>
        </is>
      </c>
      <c r="AD3594" t="inlineStr">
        <is>
          <t>4,29</t>
        </is>
      </c>
      <c r="AE3594" t="inlineStr">
        <is>
          <t>104,12</t>
        </is>
      </c>
      <c r="AF3594" t="n">
        <v>5</v>
      </c>
      <c r="AG3594" t="n">
        <v>5</v>
      </c>
      <c r="AH3594" t="inlineStr">
        <is>
          <t>#¿NOMBRE?</t>
        </is>
      </c>
      <c r="AI3594" t="inlineStr">
        <is>
          <t>6,5</t>
        </is>
      </c>
      <c r="AJ3594" t="inlineStr">
        <is>
          <t>Transfer</t>
        </is>
      </c>
      <c r="AK3594" t="inlineStr">
        <is>
          <t>4,5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</row>
    <row r="3598">
      <c r="A3598" t="n">
        <v>868</v>
      </c>
      <c r="B3598" t="inlineStr">
        <is>
          <t>DROGUERIA VELLVE</t>
        </is>
      </c>
      <c r="C3598" t="inlineStr">
        <is>
          <t>MONTSE VELLVÉ PINART</t>
        </is>
      </c>
      <c r="D3598" t="inlineStr">
        <is>
          <t>MONTSE VELLVE PINART</t>
        </is>
      </c>
      <c r="E3598" t="inlineStr">
        <is>
          <t>77611027B</t>
        </is>
      </c>
      <c r="F3598" t="inlineStr">
        <is>
          <t>DR.SAMSÓ, 21</t>
        </is>
      </c>
      <c r="G3598" t="n">
        <v>8310</v>
      </c>
      <c r="H3598" t="inlineStr">
        <is>
          <t>ARGENTONA</t>
        </is>
      </c>
      <c r="I3598" t="n">
        <v>1</v>
      </c>
      <c r="J3598" t="n">
        <v>0</v>
      </c>
      <c r="K3598" t="inlineStr">
        <is>
          <t>MVELLVEP@HOTMAIL.COM</t>
        </is>
      </c>
      <c r="L3598">
        <f>+34656847276</f>
        <v/>
      </c>
      <c r="M3598" t="n">
        <v>1</v>
      </c>
      <c r="N3598" t="n">
        <v>5</v>
      </c>
      <c r="O3598" t="n">
        <v>5</v>
      </c>
      <c r="P3598" t="n">
        <v>15</v>
      </c>
      <c r="Q3598" t="n">
        <v>3</v>
      </c>
      <c r="R3598" t="n">
        <v>0</v>
      </c>
      <c r="S3598" t="n">
        <v>0</v>
      </c>
      <c r="T3598" t="b">
        <v>0</v>
      </c>
      <c r="U3598" t="inlineStr">
        <is>
          <t>16/06/2023</t>
        </is>
      </c>
      <c r="V3598" t="inlineStr">
        <is>
          <t>vv5hqicwm5jb1yluvv5hqo2nlrwtsoqc</t>
        </is>
      </c>
      <c r="W3598" t="inlineStr">
        <is>
          <t>https://docs.google.com/open?id=1IipfvWvayYVKH4-V4Dnwbm3wp2RSxopqtRk_CPJjw94</t>
        </is>
      </c>
      <c r="X3598" t="inlineStr">
        <is>
          <t>32,50</t>
        </is>
      </c>
      <c r="Y3598" t="inlineStr">
        <is>
          <t>32,5</t>
        </is>
      </c>
      <c r="Z3598" t="inlineStr">
        <is>
          <t>97,5</t>
        </is>
      </c>
      <c r="AA3598" t="inlineStr">
        <is>
          <t>13,5</t>
        </is>
      </c>
      <c r="AB3598" t="inlineStr">
        <is>
          <t>176,00</t>
        </is>
      </c>
      <c r="AC3598" t="inlineStr">
        <is>
          <t>36,96</t>
        </is>
      </c>
      <c r="AD3598" t="inlineStr">
        <is>
          <t>9,15</t>
        </is>
      </c>
      <c r="AE3598" t="inlineStr">
        <is>
          <t>222,11</t>
        </is>
      </c>
      <c r="AF3598" t="n">
        <v>5</v>
      </c>
      <c r="AG3598" t="n">
        <v>5</v>
      </c>
      <c r="AH3598" t="inlineStr">
        <is>
          <t>#¿NOMBRE?</t>
        </is>
      </c>
      <c r="AI3598" t="inlineStr">
        <is>
          <t>6,5</t>
        </is>
      </c>
      <c r="AJ3598" t="inlineStr">
        <is>
          <t>Transfer</t>
        </is>
      </c>
      <c r="AK3598" t="inlineStr">
        <is>
          <t>4,5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</row>
    <row r="3602">
      <c r="A3602" t="n">
        <v>869</v>
      </c>
      <c r="B3602" t="inlineStr">
        <is>
          <t>Organics - Productos Ecolóxicos</t>
        </is>
      </c>
      <c r="C3602" t="inlineStr">
        <is>
          <t>Gemma</t>
        </is>
      </c>
      <c r="D3602" t="inlineStr">
        <is>
          <t>Organics - Productos Ecolóxicos, SL</t>
        </is>
      </c>
      <c r="E3602" t="inlineStr">
        <is>
          <t>B94143773</t>
        </is>
      </c>
      <c r="F3602" t="inlineStr">
        <is>
          <t>Cta. La Lanzada, 25 Bajo</t>
        </is>
      </c>
      <c r="G3602" t="n">
        <v>36970</v>
      </c>
      <c r="H3602" t="inlineStr">
        <is>
          <t>Portonovo (Pontevedra)</t>
        </is>
      </c>
      <c r="I3602" t="n">
        <v>1</v>
      </c>
      <c r="J3602" t="n">
        <v>0</v>
      </c>
      <c r="K3602" t="inlineStr">
        <is>
          <t>organics16@yahoo.com</t>
        </is>
      </c>
      <c r="L3602">
        <f>+34685349182</f>
        <v/>
      </c>
      <c r="M3602" t="n">
        <v>0</v>
      </c>
      <c r="N3602" t="n">
        <v>5</v>
      </c>
      <c r="O3602" t="n">
        <v>10</v>
      </c>
      <c r="P3602" t="n">
        <v>5</v>
      </c>
      <c r="Q3602" t="n">
        <v>0</v>
      </c>
      <c r="R3602" t="inlineStr">
        <is>
          <t>LA1FL1 Implantación (20 +2)</t>
        </is>
      </c>
      <c r="S3602" t="inlineStr">
        <is>
          <t>SectorEco</t>
        </is>
      </c>
      <c r="T3602" t="b">
        <v>1</v>
      </c>
      <c r="U3602" t="inlineStr">
        <is>
          <t>20/06/2023</t>
        </is>
      </c>
      <c r="V3602" t="inlineStr">
        <is>
          <t>lgb7e7ltyausov0qgolgb72kyefkte50</t>
        </is>
      </c>
      <c r="W3602" t="inlineStr">
        <is>
          <t>https://docs.google.com/open?id=1zE8WgoxKOEC7G2LRphFlaCeVGFLn61WOSRODKgIUVRY</t>
        </is>
      </c>
      <c r="X3602" t="inlineStr">
        <is>
          <t>65,00</t>
        </is>
      </c>
      <c r="Y3602" t="inlineStr">
        <is>
          <t>32,5</t>
        </is>
      </c>
      <c r="Z3602" t="inlineStr">
        <is>
          <t>32,5</t>
        </is>
      </c>
      <c r="AA3602" t="n">
        <v>0</v>
      </c>
      <c r="AB3602" t="inlineStr">
        <is>
          <t>130,00</t>
        </is>
      </c>
      <c r="AC3602" t="inlineStr">
        <is>
          <t>27,30</t>
        </is>
      </c>
      <c r="AD3602" t="inlineStr">
        <is>
          <t>0,00</t>
        </is>
      </c>
      <c r="AE3602" t="inlineStr">
        <is>
          <t>157,30</t>
        </is>
      </c>
      <c r="AF3602" t="n">
        <v>10</v>
      </c>
      <c r="AG3602" t="n">
        <v>5</v>
      </c>
      <c r="AH3602" t="inlineStr">
        <is>
          <t>#¿NOMBRE?</t>
        </is>
      </c>
      <c r="AI3602" t="inlineStr">
        <is>
          <t>6,5</t>
        </is>
      </c>
      <c r="AJ3602" t="inlineStr">
        <is>
          <t>Giro 30 días // IBAN: ES63 2080 5096 9430 4000 8688</t>
        </is>
      </c>
      <c r="AK3602" t="inlineStr">
        <is>
          <t>4,5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</row>
    <row r="3606">
      <c r="A3606" t="n">
        <v>870</v>
      </c>
      <c r="B3606" t="inlineStr">
        <is>
          <t>El Almacén de Marta</t>
        </is>
      </c>
      <c r="C3606" t="inlineStr">
        <is>
          <t>MARTA SÁNCHEZ PERERA</t>
        </is>
      </c>
      <c r="D3606" t="inlineStr">
        <is>
          <t>MARTA SÁNCHEZ PERERA</t>
        </is>
      </c>
      <c r="E3606" t="inlineStr">
        <is>
          <t>78481064G</t>
        </is>
      </c>
      <c r="F3606" t="inlineStr">
        <is>
          <t>C/Los Naranjos, 36 Bajo (La Galera)</t>
        </is>
      </c>
      <c r="G3606" t="n">
        <v>35018</v>
      </c>
      <c r="H3606" t="inlineStr">
        <is>
          <t>Las Palmas de Gran Canaria</t>
        </is>
      </c>
      <c r="I3606" t="n">
        <v>1</v>
      </c>
      <c r="J3606" t="n">
        <v>0</v>
      </c>
      <c r="K3606" t="inlineStr">
        <is>
          <t>elalmacendemarta@hotmail.es</t>
        </is>
      </c>
      <c r="L3606">
        <f>+34646554585</f>
        <v/>
      </c>
      <c r="M3606" t="n">
        <v>0</v>
      </c>
      <c r="N3606" t="n">
        <v>90</v>
      </c>
      <c r="O3606" t="n">
        <v>35</v>
      </c>
      <c r="P3606" t="n">
        <v>90</v>
      </c>
      <c r="Q3606" t="n">
        <v>0</v>
      </c>
      <c r="R3606" t="inlineStr">
        <is>
          <t>PackD60</t>
        </is>
      </c>
      <c r="S3606" t="n">
        <v>0</v>
      </c>
      <c r="T3606" t="b">
        <v>0</v>
      </c>
      <c r="U3606" t="inlineStr">
        <is>
          <t>20/06/2023</t>
        </is>
      </c>
      <c r="V3606" t="inlineStr">
        <is>
          <t>xa585g2s4p6am00bkr6xa5853yxoue8c</t>
        </is>
      </c>
      <c r="W3606" t="inlineStr">
        <is>
          <t>https://docs.google.com/open?id=1n4qojX2Qx2f3FJgcPV-4m8FBjlrebs2IBSXFp1z6AEM</t>
        </is>
      </c>
      <c r="X3606" t="inlineStr">
        <is>
          <t>227,50</t>
        </is>
      </c>
      <c r="Y3606" t="n">
        <v>585</v>
      </c>
      <c r="Z3606" t="n">
        <v>585</v>
      </c>
      <c r="AA3606" t="n">
        <v>0</v>
      </c>
      <c r="AB3606" t="inlineStr">
        <is>
          <t>1.397,50</t>
        </is>
      </c>
      <c r="AC3606" t="inlineStr">
        <is>
          <t>293,48</t>
        </is>
      </c>
      <c r="AD3606" t="inlineStr">
        <is>
          <t>0,00</t>
        </is>
      </c>
      <c r="AE3606" t="inlineStr">
        <is>
          <t>1690,98</t>
        </is>
      </c>
      <c r="AF3606" t="n">
        <v>35</v>
      </c>
      <c r="AG3606" t="n">
        <v>90</v>
      </c>
      <c r="AH3606" t="inlineStr">
        <is>
          <t>#¿NOMBRE?</t>
        </is>
      </c>
      <c r="AI3606" t="inlineStr">
        <is>
          <t>6,5</t>
        </is>
      </c>
      <c r="AJ3606" t="inlineStr">
        <is>
          <t>Transfer</t>
        </is>
      </c>
      <c r="AK3606" t="inlineStr">
        <is>
          <t>4,5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</row>
    <row r="3610">
      <c r="A3610" t="n">
        <v>871</v>
      </c>
      <c r="B3610" t="inlineStr">
        <is>
          <t>Marcris</t>
        </is>
      </c>
      <c r="C3610" t="inlineStr">
        <is>
          <t>Marino</t>
        </is>
      </c>
      <c r="D3610" t="inlineStr">
        <is>
          <t>Sánchez García Cristina 00280286L S.L.N.E</t>
        </is>
      </c>
      <c r="E3610" t="inlineStr">
        <is>
          <t>B35770528</t>
        </is>
      </c>
      <c r="F3610" t="inlineStr">
        <is>
          <t>Calle Aigües, 11</t>
        </is>
      </c>
      <c r="G3610" t="n">
        <v>8391</v>
      </c>
      <c r="H3610" t="inlineStr">
        <is>
          <t>Tiana</t>
        </is>
      </c>
      <c r="I3610" t="n">
        <v>1</v>
      </c>
      <c r="J3610" t="n">
        <v>0</v>
      </c>
      <c r="K3610" t="inlineStr">
        <is>
          <t>info@marcris.net</t>
        </is>
      </c>
      <c r="L3610">
        <f>+34678868735</f>
        <v/>
      </c>
      <c r="M3610" t="n">
        <v>0</v>
      </c>
      <c r="N3610" t="n">
        <v>412</v>
      </c>
      <c r="O3610" t="n">
        <v>206</v>
      </c>
      <c r="P3610" t="n">
        <v>206</v>
      </c>
      <c r="Q3610" t="n">
        <v>69</v>
      </c>
      <c r="R3610" t="inlineStr">
        <is>
          <t>PackD41</t>
        </is>
      </c>
      <c r="S3610" t="inlineStr">
        <is>
          <t>Muestras 5-5-1 + 26 MOS-A</t>
        </is>
      </c>
      <c r="T3610" t="n">
        <v>0</v>
      </c>
      <c r="U3610" t="inlineStr">
        <is>
          <t>19/6/2023</t>
        </is>
      </c>
      <c r="V3610" t="n">
        <v>0</v>
      </c>
      <c r="W3610" t="inlineStr">
        <is>
          <t>https://docs.google.com/open?id=18XWKQ4SE2bXNsTmPVpv41YXRQdXzQkQ1uY9L122QMjM</t>
        </is>
      </c>
      <c r="X3610" t="inlineStr">
        <is>
          <t>896,10</t>
        </is>
      </c>
      <c r="Y3610" t="inlineStr">
        <is>
          <t>1792,2</t>
        </is>
      </c>
      <c r="Z3610" t="inlineStr">
        <is>
          <t>896,1</t>
        </is>
      </c>
      <c r="AA3610" t="inlineStr">
        <is>
          <t>227,7</t>
        </is>
      </c>
      <c r="AB3610" t="inlineStr">
        <is>
          <t>3.812,10</t>
        </is>
      </c>
      <c r="AC3610" t="inlineStr">
        <is>
          <t>800,54</t>
        </is>
      </c>
      <c r="AD3610" t="inlineStr">
        <is>
          <t>0,00</t>
        </is>
      </c>
      <c r="AE3610" t="inlineStr">
        <is>
          <t>4612,64</t>
        </is>
      </c>
      <c r="AF3610" t="n">
        <v>206</v>
      </c>
      <c r="AG3610" t="n">
        <v>412</v>
      </c>
      <c r="AH3610" t="inlineStr">
        <is>
          <t>#¿NOMBRE?</t>
        </is>
      </c>
      <c r="AI3610" t="inlineStr">
        <is>
          <t>4,35</t>
        </is>
      </c>
      <c r="AJ3610" t="inlineStr">
        <is>
          <t>SEPA 60 dias // IBAN: ES03 2100 0877 8502 0021 6962</t>
        </is>
      </c>
      <c r="AK3610" t="inlineStr">
        <is>
          <t>3,3</t>
        </is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</row>
    <row r="3614">
      <c r="A3614" t="n">
        <v>872</v>
      </c>
      <c r="B3614" t="inlineStr">
        <is>
          <t>Factura rectificativa SUPSA</t>
        </is>
      </c>
      <c r="C3614" t="inlineStr">
        <is>
          <t>facturasupsa@plusfresc.es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inlineStr">
        <is>
          <t>https://docs.google.com/open?id=1clbOTHvA7zVq0oiGSLDP1bQk62004vLp9WlZ_gIRxUQ</t>
        </is>
      </c>
      <c r="X3614" t="inlineStr">
        <is>
          <t>0,00</t>
        </is>
      </c>
      <c r="Y3614" t="n">
        <v>0</v>
      </c>
      <c r="Z3614" t="n">
        <v>0</v>
      </c>
      <c r="AA3614" t="n">
        <v>0</v>
      </c>
      <c r="AB3614" t="inlineStr">
        <is>
          <t>0,00</t>
        </is>
      </c>
      <c r="AC3614" t="inlineStr">
        <is>
          <t>0,00</t>
        </is>
      </c>
      <c r="AD3614" t="inlineStr">
        <is>
          <t>0,00</t>
        </is>
      </c>
      <c r="AE3614" t="inlineStr">
        <is>
          <t>0,00</t>
        </is>
      </c>
      <c r="AF3614" t="n">
        <v>0</v>
      </c>
      <c r="AG3614" t="n">
        <v>0</v>
      </c>
      <c r="AH3614" t="inlineStr">
        <is>
          <t>#¿NOMBRE?</t>
        </is>
      </c>
      <c r="AI3614" t="inlineStr">
        <is>
          <t>6,5</t>
        </is>
      </c>
      <c r="AJ3614" t="n">
        <v>0</v>
      </c>
      <c r="AK3614" t="inlineStr">
        <is>
          <t>4,5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</row>
    <row r="3618">
      <c r="A3618" t="n">
        <v>873</v>
      </c>
      <c r="B3618" t="inlineStr">
        <is>
          <t>Herbolario Navarro</t>
        </is>
      </c>
      <c r="C3618" t="inlineStr">
        <is>
          <t>Encargada de compras: Sonia</t>
        </is>
      </c>
      <c r="D3618" t="inlineStr">
        <is>
          <t>PEPE NAVARRO, SL</t>
        </is>
      </c>
      <c r="E3618" t="inlineStr">
        <is>
          <t>B-46432852</t>
        </is>
      </c>
      <c r="F3618" t="inlineStr">
        <is>
          <t>C/Partida de la Dama, 25</t>
        </is>
      </c>
      <c r="G3618" t="n">
        <v>46470</v>
      </c>
      <c r="H3618" t="inlineStr">
        <is>
          <t>Massanassa</t>
        </is>
      </c>
      <c r="I3618" t="n">
        <v>0</v>
      </c>
      <c r="J3618" t="inlineStr">
        <is>
          <t>ARZOBISPO MAYORAL, 20    46002 VALENCIA.</t>
        </is>
      </c>
      <c r="K3618" t="inlineStr">
        <is>
          <t>facturacion.logistica@herbolarionavarro.es</t>
        </is>
      </c>
      <c r="L3618" t="n">
        <v>34664644917</v>
      </c>
      <c r="M3618" t="n">
        <v>0</v>
      </c>
      <c r="N3618" t="n">
        <v>160</v>
      </c>
      <c r="O3618" t="n">
        <v>115</v>
      </c>
      <c r="P3618" t="n">
        <v>9</v>
      </c>
      <c r="Q3618" t="n">
        <v>0</v>
      </c>
      <c r="R3618" t="n">
        <v>0</v>
      </c>
      <c r="S3618" t="inlineStr">
        <is>
          <t>SectorEco</t>
        </is>
      </c>
      <c r="T3618" t="n">
        <v>1</v>
      </c>
      <c r="U3618" t="inlineStr">
        <is>
          <t>20/06/2023</t>
        </is>
      </c>
      <c r="V3618" t="n">
        <v>44714</v>
      </c>
      <c r="W3618" t="inlineStr">
        <is>
          <t>https://docs.google.com/open?id=1xkxHWFkObdx4a1JKh8pxOAfTuxkcoPg9-HG0_Ffoda0</t>
        </is>
      </c>
      <c r="X3618" t="inlineStr">
        <is>
          <t>624,45</t>
        </is>
      </c>
      <c r="Y3618" t="inlineStr">
        <is>
          <t>868,8</t>
        </is>
      </c>
      <c r="Z3618" t="inlineStr">
        <is>
          <t>48,87</t>
        </is>
      </c>
      <c r="AA3618" t="n">
        <v>0</v>
      </c>
      <c r="AB3618" t="inlineStr">
        <is>
          <t>1.542,12</t>
        </is>
      </c>
      <c r="AC3618" t="inlineStr">
        <is>
          <t>323,85</t>
        </is>
      </c>
      <c r="AD3618" t="inlineStr">
        <is>
          <t>0,00</t>
        </is>
      </c>
      <c r="AE3618" t="inlineStr">
        <is>
          <t>1865,97</t>
        </is>
      </c>
      <c r="AF3618" t="n">
        <v>115</v>
      </c>
      <c r="AG3618" t="n">
        <v>160</v>
      </c>
      <c r="AH3618" t="inlineStr">
        <is>
          <t>#¿NOMBRE?</t>
        </is>
      </c>
      <c r="AI3618" t="inlineStr">
        <is>
          <t>5,43</t>
        </is>
      </c>
      <c r="AJ3618" t="inlineStr">
        <is>
          <t>Transfer 60 días // IBAN: ES58 0081 1518 9300 0157 6563</t>
        </is>
      </c>
      <c r="AK3618" t="inlineStr">
        <is>
          <t>4,5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</row>
    <row r="3622">
      <c r="A3622" t="n">
        <v>874</v>
      </c>
      <c r="B3622" t="inlineStr">
        <is>
          <t>MyM Ecofashion</t>
        </is>
      </c>
      <c r="C3622" t="inlineStr">
        <is>
          <t>Mónica</t>
        </is>
      </c>
      <c r="D3622" t="inlineStr">
        <is>
          <t>Mónica Ferrer</t>
        </is>
      </c>
      <c r="E3622" t="inlineStr">
        <is>
          <t>73259026R</t>
        </is>
      </c>
      <c r="F3622" t="inlineStr">
        <is>
          <t>C/Alejandre 18</t>
        </is>
      </c>
      <c r="G3622" t="n">
        <v>44600</v>
      </c>
      <c r="H3622" t="inlineStr">
        <is>
          <t>Alcañiz, Teruel</t>
        </is>
      </c>
      <c r="I3622" t="n">
        <v>1</v>
      </c>
      <c r="J3622" t="n">
        <v>0</v>
      </c>
      <c r="K3622" t="inlineStr">
        <is>
          <t>mym.ecofashion@gmail.com</t>
        </is>
      </c>
      <c r="L3622">
        <f>+34691201022</f>
        <v/>
      </c>
      <c r="M3622" t="n">
        <v>1</v>
      </c>
      <c r="N3622" t="n">
        <v>6</v>
      </c>
      <c r="O3622" t="n">
        <v>6</v>
      </c>
      <c r="P3622" t="n">
        <v>6</v>
      </c>
      <c r="Q3622" t="n">
        <v>2</v>
      </c>
      <c r="R3622" t="inlineStr">
        <is>
          <t>LA1FL1 Implantación (20 +2)</t>
        </is>
      </c>
      <c r="S3622" t="inlineStr">
        <is>
          <t>SectorEco</t>
        </is>
      </c>
      <c r="T3622" t="b">
        <v>1</v>
      </c>
      <c r="U3622" t="inlineStr">
        <is>
          <t>20/06/2023</t>
        </is>
      </c>
      <c r="V3622" t="inlineStr">
        <is>
          <t>51xae3qducmn1e651xae2fodygfr0smk</t>
        </is>
      </c>
      <c r="W3622" t="inlineStr">
        <is>
          <t>https://docs.google.com/open?id=15-ulcO79BvtyNv3VpKmDQQCxuuuQsEssbM3umULvQ5A</t>
        </is>
      </c>
      <c r="X3622" t="inlineStr">
        <is>
          <t>41,46</t>
        </is>
      </c>
      <c r="Y3622" t="inlineStr">
        <is>
          <t>41,46</t>
        </is>
      </c>
      <c r="Z3622" t="inlineStr">
        <is>
          <t>41,46</t>
        </is>
      </c>
      <c r="AA3622" t="n">
        <v>9</v>
      </c>
      <c r="AB3622" t="inlineStr">
        <is>
          <t>133,38</t>
        </is>
      </c>
      <c r="AC3622" t="inlineStr">
        <is>
          <t>28,01</t>
        </is>
      </c>
      <c r="AD3622" t="inlineStr">
        <is>
          <t>6,94</t>
        </is>
      </c>
      <c r="AE3622" t="inlineStr">
        <is>
          <t>168,33</t>
        </is>
      </c>
      <c r="AF3622" t="n">
        <v>6</v>
      </c>
      <c r="AG3622" t="n">
        <v>6</v>
      </c>
      <c r="AH3622" t="inlineStr">
        <is>
          <t>#¿NOMBRE?</t>
        </is>
      </c>
      <c r="AI3622" t="inlineStr">
        <is>
          <t>6,91</t>
        </is>
      </c>
      <c r="AJ3622" t="inlineStr">
        <is>
          <t>Transfer</t>
        </is>
      </c>
      <c r="AK3622" t="inlineStr">
        <is>
          <t>4,5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</row>
    <row r="3626">
      <c r="A3626" t="n">
        <v>875</v>
      </c>
      <c r="B3626" t="inlineStr">
        <is>
          <t>Espacio Orgánico</t>
        </is>
      </c>
      <c r="C3626" t="inlineStr">
        <is>
          <t>Blanca</t>
        </is>
      </c>
      <c r="D3626" t="inlineStr">
        <is>
          <t>Proyecto Bio Espacio Orgánico, s.l.</t>
        </is>
      </c>
      <c r="E3626" t="inlineStr">
        <is>
          <t>B86770898</t>
        </is>
      </c>
      <c r="F3626" t="inlineStr">
        <is>
          <t>Centro Comercial Río Norte. Ctra. De fuencarral km 1 local 2A</t>
        </is>
      </c>
      <c r="G3626" t="n">
        <v>28108</v>
      </c>
      <c r="H3626" t="inlineStr">
        <is>
          <t>Alcobendas. Madrid</t>
        </is>
      </c>
      <c r="I3626" t="n">
        <v>1</v>
      </c>
      <c r="J3626" t="n">
        <v>0</v>
      </c>
      <c r="K3626" t="inlineStr">
        <is>
          <t>administracion@espacioorganico.com</t>
        </is>
      </c>
      <c r="L3626">
        <f>+34673953074</f>
        <v/>
      </c>
      <c r="M3626" t="n">
        <v>0</v>
      </c>
      <c r="N3626" t="n">
        <v>6</v>
      </c>
      <c r="O3626" t="n">
        <v>8</v>
      </c>
      <c r="P3626" t="n">
        <v>6</v>
      </c>
      <c r="Q3626" t="n">
        <v>0</v>
      </c>
      <c r="R3626" t="inlineStr">
        <is>
          <t>LA1FL1 Implantación (20 +2)</t>
        </is>
      </c>
      <c r="S3626" t="inlineStr">
        <is>
          <t>SectorEco</t>
        </is>
      </c>
      <c r="T3626" t="b">
        <v>1</v>
      </c>
      <c r="U3626" t="inlineStr">
        <is>
          <t>20/06/2023</t>
        </is>
      </c>
      <c r="V3626" t="inlineStr">
        <is>
          <t>3tbtqyp6mayaa0a4m43tbtqk3rvi27dp</t>
        </is>
      </c>
      <c r="W3626" t="inlineStr">
        <is>
          <t>https://docs.google.com/open?id=1NDdxP7gLtTujZHbFe_8Uwbh3KRO4EQjG8-0vwMLfelc</t>
        </is>
      </c>
      <c r="X3626" t="inlineStr">
        <is>
          <t>55,28</t>
        </is>
      </c>
      <c r="Y3626" t="inlineStr">
        <is>
          <t>41,46</t>
        </is>
      </c>
      <c r="Z3626" t="inlineStr">
        <is>
          <t>41,46</t>
        </is>
      </c>
      <c r="AA3626" t="n">
        <v>0</v>
      </c>
      <c r="AB3626" t="inlineStr">
        <is>
          <t>138,20</t>
        </is>
      </c>
      <c r="AC3626" t="inlineStr">
        <is>
          <t>29,02</t>
        </is>
      </c>
      <c r="AD3626" t="inlineStr">
        <is>
          <t>0,00</t>
        </is>
      </c>
      <c r="AE3626" t="inlineStr">
        <is>
          <t>167,22</t>
        </is>
      </c>
      <c r="AF3626" t="n">
        <v>8</v>
      </c>
      <c r="AG3626" t="n">
        <v>6</v>
      </c>
      <c r="AH3626" t="inlineStr">
        <is>
          <t>#¿NOMBRE?</t>
        </is>
      </c>
      <c r="AI3626" t="inlineStr">
        <is>
          <t>6,91</t>
        </is>
      </c>
      <c r="AJ3626" t="inlineStr">
        <is>
          <t>Giro 30 días // IBAN: ES88 0081 0309 7900 0163 6965</t>
        </is>
      </c>
      <c r="AK3626" t="inlineStr">
        <is>
          <t>4,5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</row>
    <row r="3630">
      <c r="A3630" t="n">
        <v>876</v>
      </c>
      <c r="B3630" t="inlineStr">
        <is>
          <t>Biomercado Ekko</t>
        </is>
      </c>
      <c r="C3630" t="inlineStr">
        <is>
          <t>Alberto</t>
        </is>
      </c>
      <c r="D3630" t="inlineStr">
        <is>
          <t>Mercado ecológico de oviedo sl</t>
        </is>
      </c>
      <c r="E3630" t="inlineStr">
        <is>
          <t>B74424011</t>
        </is>
      </c>
      <c r="F3630" t="inlineStr">
        <is>
          <t>Avenida Cristo de las Cadenas 21 bajo</t>
        </is>
      </c>
      <c r="G3630" t="n">
        <v>33006</v>
      </c>
      <c r="H3630" t="inlineStr">
        <is>
          <t>oviedo</t>
        </is>
      </c>
      <c r="I3630" t="n">
        <v>1</v>
      </c>
      <c r="J3630" t="n">
        <v>0</v>
      </c>
      <c r="K3630" t="inlineStr">
        <is>
          <t>hola@ekkomarket.es</t>
        </is>
      </c>
      <c r="L3630">
        <f>+34666541341</f>
        <v/>
      </c>
      <c r="M3630" t="n">
        <v>0</v>
      </c>
      <c r="N3630" t="n">
        <v>15</v>
      </c>
      <c r="O3630" t="n">
        <v>0</v>
      </c>
      <c r="P3630" t="n">
        <v>0</v>
      </c>
      <c r="Q3630" t="n">
        <v>5</v>
      </c>
      <c r="R3630" t="n">
        <v>0</v>
      </c>
      <c r="S3630" t="inlineStr">
        <is>
          <t>SE Galicia</t>
        </is>
      </c>
      <c r="T3630" t="b">
        <v>1</v>
      </c>
      <c r="U3630" t="inlineStr">
        <is>
          <t>20/06/2023</t>
        </is>
      </c>
      <c r="V3630" t="inlineStr">
        <is>
          <t>sj3kjhh6aj3v1s6evk56sj3kj731ahl6</t>
        </is>
      </c>
      <c r="W3630" t="inlineStr">
        <is>
          <t>https://docs.google.com/open?id=1QJa33V_J-I0lqfLM7kjIgOmklc9oyr4JucUKJm2y3Z0</t>
        </is>
      </c>
      <c r="X3630" t="inlineStr">
        <is>
          <t>0,00</t>
        </is>
      </c>
      <c r="Y3630" t="inlineStr">
        <is>
          <t>103,65</t>
        </is>
      </c>
      <c r="Z3630" t="n">
        <v>0</v>
      </c>
      <c r="AA3630" t="inlineStr">
        <is>
          <t>22,5</t>
        </is>
      </c>
      <c r="AB3630" t="inlineStr">
        <is>
          <t>126,15</t>
        </is>
      </c>
      <c r="AC3630" t="inlineStr">
        <is>
          <t>26,49</t>
        </is>
      </c>
      <c r="AD3630" t="inlineStr">
        <is>
          <t>0,00</t>
        </is>
      </c>
      <c r="AE3630" t="inlineStr">
        <is>
          <t>152,64</t>
        </is>
      </c>
      <c r="AF3630" t="n">
        <v>0</v>
      </c>
      <c r="AG3630" t="n">
        <v>15</v>
      </c>
      <c r="AH3630" t="inlineStr">
        <is>
          <t>#¿NOMBRE?</t>
        </is>
      </c>
      <c r="AI3630" t="inlineStr">
        <is>
          <t>6,91</t>
        </is>
      </c>
      <c r="AJ3630" t="inlineStr">
        <is>
          <t>Giro 30 días // IBAN: ES3321005640680200113547</t>
        </is>
      </c>
      <c r="AK3630" t="inlineStr">
        <is>
          <t>4,5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</row>
    <row r="3634">
      <c r="A3634" t="n">
        <v>877</v>
      </c>
      <c r="B3634" t="inlineStr">
        <is>
          <t>PEPE DRINKS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  <c r="X3634" t="inlineStr">
        <is>
          <t>0,00</t>
        </is>
      </c>
      <c r="Y3634" t="n">
        <v>0</v>
      </c>
      <c r="Z3634" t="n">
        <v>0</v>
      </c>
      <c r="AA3634" t="n">
        <v>0</v>
      </c>
      <c r="AB3634" t="inlineStr">
        <is>
          <t>0,00</t>
        </is>
      </c>
      <c r="AC3634" t="inlineStr">
        <is>
          <t>0,00</t>
        </is>
      </c>
      <c r="AD3634" t="inlineStr">
        <is>
          <t>0,00</t>
        </is>
      </c>
      <c r="AE3634" t="inlineStr">
        <is>
          <t>0,00</t>
        </is>
      </c>
      <c r="AF3634" t="n">
        <v>0</v>
      </c>
      <c r="AG3634" t="n">
        <v>0</v>
      </c>
      <c r="AH3634" t="inlineStr">
        <is>
          <t>#¿NOMBRE?</t>
        </is>
      </c>
      <c r="AI3634" t="inlineStr">
        <is>
          <t>6,5</t>
        </is>
      </c>
      <c r="AJ3634" t="n">
        <v>0</v>
      </c>
      <c r="AK3634" t="inlineStr">
        <is>
          <t>4,5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</row>
    <row r="3638">
      <c r="A3638" t="n">
        <v>878</v>
      </c>
      <c r="B3638" t="inlineStr">
        <is>
          <t>Naturalment</t>
        </is>
      </c>
      <c r="C3638" t="inlineStr">
        <is>
          <t>Anna Moreno Estrada</t>
        </is>
      </c>
      <c r="D3638" t="inlineStr">
        <is>
          <t>Associació naturalment de l'Anoia</t>
        </is>
      </c>
      <c r="E3638" t="inlineStr">
        <is>
          <t>G65946808</t>
        </is>
      </c>
      <c r="F3638" t="inlineStr">
        <is>
          <t>Avinguda Unió, 72</t>
        </is>
      </c>
      <c r="G3638" t="n">
        <v>8719</v>
      </c>
      <c r="H3638" t="inlineStr">
        <is>
          <t>Castellolí</t>
        </is>
      </c>
      <c r="I3638" t="n">
        <v>1</v>
      </c>
      <c r="J3638" t="n">
        <v>0</v>
      </c>
      <c r="K3638" t="inlineStr">
        <is>
          <t>cooperativa.consum.naturalment@gmail.com</t>
        </is>
      </c>
      <c r="L3638" t="n">
        <v>626711289</v>
      </c>
      <c r="M3638" t="n">
        <v>0</v>
      </c>
      <c r="N3638" t="n">
        <v>40</v>
      </c>
      <c r="O3638" t="n">
        <v>0</v>
      </c>
      <c r="P3638" t="n">
        <v>8</v>
      </c>
      <c r="Q3638" t="n">
        <v>5</v>
      </c>
      <c r="R3638" t="inlineStr">
        <is>
          <t>PackD8</t>
        </is>
      </c>
      <c r="S3638" t="n">
        <v>0</v>
      </c>
      <c r="T3638" t="n">
        <v>0</v>
      </c>
      <c r="U3638" t="inlineStr">
        <is>
          <t>20/06/2023</t>
        </is>
      </c>
      <c r="V3638" t="n">
        <v>0</v>
      </c>
      <c r="W3638" t="inlineStr">
        <is>
          <t>https://docs.google.com/open?id=1qu9ijERjugBZgcGnC_6Dz2KNN99OFTSSdG1fSrID9gs</t>
        </is>
      </c>
      <c r="X3638" t="inlineStr">
        <is>
          <t>0,00</t>
        </is>
      </c>
      <c r="Y3638" t="n">
        <v>260</v>
      </c>
      <c r="Z3638" t="n">
        <v>52</v>
      </c>
      <c r="AA3638" t="inlineStr">
        <is>
          <t>22,5</t>
        </is>
      </c>
      <c r="AB3638" t="inlineStr">
        <is>
          <t>334,50</t>
        </is>
      </c>
      <c r="AC3638" t="inlineStr">
        <is>
          <t>70,25</t>
        </is>
      </c>
      <c r="AD3638" t="inlineStr">
        <is>
          <t>0,00</t>
        </is>
      </c>
      <c r="AE3638" t="inlineStr">
        <is>
          <t>404,75</t>
        </is>
      </c>
      <c r="AF3638" t="n">
        <v>0</v>
      </c>
      <c r="AG3638" t="n">
        <v>40</v>
      </c>
      <c r="AH3638" t="inlineStr">
        <is>
          <t>#¿NOMBRE?</t>
        </is>
      </c>
      <c r="AI3638" t="inlineStr">
        <is>
          <t>6,5</t>
        </is>
      </c>
      <c r="AJ3638" t="inlineStr">
        <is>
          <t>Transfer</t>
        </is>
      </c>
      <c r="AK3638" t="inlineStr">
        <is>
          <t>4,5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</row>
    <row r="3642">
      <c r="A3642" t="n">
        <v>879</v>
      </c>
      <c r="B3642" t="inlineStr">
        <is>
          <t>Shopclient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</v>
      </c>
      <c r="X3642" t="inlineStr">
        <is>
          <t>0,00</t>
        </is>
      </c>
      <c r="Y3642" t="n">
        <v>0</v>
      </c>
      <c r="Z3642" t="n">
        <v>0</v>
      </c>
      <c r="AA3642" t="n">
        <v>0</v>
      </c>
      <c r="AB3642" t="inlineStr">
        <is>
          <t>0,00</t>
        </is>
      </c>
      <c r="AC3642" t="inlineStr">
        <is>
          <t>0,00</t>
        </is>
      </c>
      <c r="AD3642" t="inlineStr">
        <is>
          <t>0,00</t>
        </is>
      </c>
      <c r="AE3642" t="inlineStr">
        <is>
          <t>0,00</t>
        </is>
      </c>
      <c r="AF3642" t="n">
        <v>0</v>
      </c>
      <c r="AG3642" t="n">
        <v>0</v>
      </c>
      <c r="AH3642" t="inlineStr">
        <is>
          <t>#¿NOMBRE?</t>
        </is>
      </c>
      <c r="AI3642" t="inlineStr">
        <is>
          <t>6,5</t>
        </is>
      </c>
      <c r="AJ3642" t="n">
        <v>0</v>
      </c>
      <c r="AK3642" t="inlineStr">
        <is>
          <t>4,5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</row>
    <row r="3646">
      <c r="A3646" t="n">
        <v>880</v>
      </c>
      <c r="B3646" t="inlineStr">
        <is>
          <t>CHIRINGUITO LA CUBANA</t>
        </is>
      </c>
      <c r="C3646" t="inlineStr">
        <is>
          <t>GLORIA</t>
        </is>
      </c>
      <c r="D3646" t="inlineStr">
        <is>
          <t>LA CUBANA BENALMÁDENA, S.L</t>
        </is>
      </c>
      <c r="E3646" t="inlineStr">
        <is>
          <t>B-93290104</t>
        </is>
      </c>
      <c r="F3646" t="inlineStr">
        <is>
          <t>CHIRINGUITO LA CUBANA - SENDERO PLAYA DE CARVAJAL S/N</t>
        </is>
      </c>
      <c r="G3646" t="n">
        <v>29639</v>
      </c>
      <c r="H3646" t="inlineStr">
        <is>
          <t>BENALMÁDENA</t>
        </is>
      </c>
      <c r="I3646" t="n">
        <v>0</v>
      </c>
      <c r="J3646" t="inlineStr">
        <is>
          <t>AV. DEL SOL, 85</t>
        </is>
      </c>
      <c r="K3646" t="inlineStr">
        <is>
          <t>lacubana@la-cubana.com</t>
        </is>
      </c>
      <c r="L3646">
        <f>+34667591147</f>
        <v/>
      </c>
      <c r="M3646" t="n">
        <v>0</v>
      </c>
      <c r="N3646" t="n">
        <v>0</v>
      </c>
      <c r="O3646" t="n">
        <v>0</v>
      </c>
      <c r="P3646" t="n">
        <v>0</v>
      </c>
      <c r="Q3646" t="n">
        <v>24</v>
      </c>
      <c r="R3646" t="n">
        <v>0</v>
      </c>
      <c r="S3646" t="n">
        <v>0</v>
      </c>
      <c r="T3646" t="b">
        <v>0</v>
      </c>
      <c r="U3646" t="inlineStr">
        <is>
          <t>21/06/2023</t>
        </is>
      </c>
      <c r="V3646" t="inlineStr">
        <is>
          <t>8p6zfki7wqsoyh3ae5ix18p6z3y91h2q</t>
        </is>
      </c>
      <c r="W3646" t="inlineStr">
        <is>
          <t>https://docs.google.com/open?id=1wHJCWEM6ZFhEFe4x_KdZCbKei7c66ar2NRHGBGdvprA</t>
        </is>
      </c>
      <c r="X3646" t="inlineStr">
        <is>
          <t>0,00</t>
        </is>
      </c>
      <c r="Y3646" t="n">
        <v>0</v>
      </c>
      <c r="Z3646" t="n">
        <v>0</v>
      </c>
      <c r="AA3646" t="n">
        <v>108</v>
      </c>
      <c r="AB3646" t="inlineStr">
        <is>
          <t>108,00</t>
        </is>
      </c>
      <c r="AC3646" t="inlineStr">
        <is>
          <t>22,68</t>
        </is>
      </c>
      <c r="AD3646" t="inlineStr">
        <is>
          <t>0,00</t>
        </is>
      </c>
      <c r="AE3646" t="inlineStr">
        <is>
          <t>130,68</t>
        </is>
      </c>
      <c r="AF3646" t="n">
        <v>0</v>
      </c>
      <c r="AG3646" t="n">
        <v>0</v>
      </c>
      <c r="AH3646" t="inlineStr">
        <is>
          <t>#¿NOMBRE?</t>
        </is>
      </c>
      <c r="AI3646" t="inlineStr">
        <is>
          <t>6,5</t>
        </is>
      </c>
      <c r="AJ3646" t="inlineStr">
        <is>
          <t>Transfer</t>
        </is>
      </c>
      <c r="AK3646" t="inlineStr">
        <is>
          <t>4,5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</row>
    <row r="3650">
      <c r="A3650" t="n">
        <v>881</v>
      </c>
      <c r="B3650" t="inlineStr">
        <is>
          <t>Onzas</t>
        </is>
      </c>
      <c r="C3650" t="inlineStr">
        <is>
          <t>Soraya</t>
        </is>
      </c>
      <c r="D3650" t="inlineStr">
        <is>
          <t>Soraya Gómez Balsells</t>
        </is>
      </c>
      <c r="E3650" t="inlineStr">
        <is>
          <t>70253451C</t>
        </is>
      </c>
      <c r="F3650" t="inlineStr">
        <is>
          <t>Avda La Constitución 30</t>
        </is>
      </c>
      <c r="G3650" t="n">
        <v>40005</v>
      </c>
      <c r="H3650" t="inlineStr">
        <is>
          <t>Segovia</t>
        </is>
      </c>
      <c r="I3650" t="n">
        <v>1</v>
      </c>
      <c r="J3650" t="n">
        <v>0</v>
      </c>
      <c r="K3650" t="inlineStr">
        <is>
          <t>onzasdesabor@gmail.com</t>
        </is>
      </c>
      <c r="L3650">
        <f>+34674993197</f>
        <v/>
      </c>
      <c r="M3650" t="n">
        <v>1</v>
      </c>
      <c r="N3650" t="n">
        <v>4</v>
      </c>
      <c r="O3650" t="n">
        <v>4</v>
      </c>
      <c r="P3650" t="n">
        <v>4</v>
      </c>
      <c r="Q3650" t="n">
        <v>4</v>
      </c>
      <c r="R3650" t="inlineStr">
        <is>
          <t>Portes</t>
        </is>
      </c>
      <c r="S3650" t="n">
        <v>0</v>
      </c>
      <c r="T3650" t="b">
        <v>0</v>
      </c>
      <c r="U3650" t="inlineStr">
        <is>
          <t>21/06/2023</t>
        </is>
      </c>
      <c r="V3650" t="inlineStr">
        <is>
          <t>dxj1bh2iu2mif6c505bvadxj1bh266yq</t>
        </is>
      </c>
      <c r="W3650" t="inlineStr">
        <is>
          <t>https://docs.google.com/open?id=1ocfBadY0zhazwyeJLrTwpgJNOlDBeyNZO9sIOs3-hzo</t>
        </is>
      </c>
      <c r="X3650" t="inlineStr">
        <is>
          <t>26,00</t>
        </is>
      </c>
      <c r="Y3650" t="n">
        <v>26</v>
      </c>
      <c r="Z3650" t="n">
        <v>26</v>
      </c>
      <c r="AA3650" t="n">
        <v>18</v>
      </c>
      <c r="AB3650" t="inlineStr">
        <is>
          <t>96,00</t>
        </is>
      </c>
      <c r="AC3650" t="inlineStr">
        <is>
          <t>20,16</t>
        </is>
      </c>
      <c r="AD3650" t="inlineStr">
        <is>
          <t>4,99</t>
        </is>
      </c>
      <c r="AE3650" t="inlineStr">
        <is>
          <t>121,15</t>
        </is>
      </c>
      <c r="AF3650" t="n">
        <v>4</v>
      </c>
      <c r="AG3650" t="n">
        <v>4</v>
      </c>
      <c r="AH3650" t="inlineStr">
        <is>
          <t>#¿NOMBRE?</t>
        </is>
      </c>
      <c r="AI3650" t="inlineStr">
        <is>
          <t>6,5</t>
        </is>
      </c>
      <c r="AJ3650" t="inlineStr">
        <is>
          <t>Transfer</t>
        </is>
      </c>
      <c r="AK3650" t="inlineStr">
        <is>
          <t>4,5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</row>
    <row r="3654">
      <c r="A3654" t="n">
        <v>882</v>
      </c>
      <c r="B3654" t="inlineStr">
        <is>
          <t>Cuarto de Kilo</t>
        </is>
      </c>
      <c r="C3654" t="inlineStr">
        <is>
          <t>Amaia Basilio</t>
        </is>
      </c>
      <c r="D3654" t="inlineStr">
        <is>
          <t>Amaia Basilio</t>
        </is>
      </c>
      <c r="E3654" t="inlineStr">
        <is>
          <t>72830718E</t>
        </is>
      </c>
      <c r="F3654" t="inlineStr">
        <is>
          <t>Santa Lucía, 4</t>
        </is>
      </c>
      <c r="G3654" t="n">
        <v>1003</v>
      </c>
      <c r="H3654" t="inlineStr">
        <is>
          <t>Vitoria-Gasteiz</t>
        </is>
      </c>
      <c r="I3654" t="n">
        <v>1</v>
      </c>
      <c r="J3654" t="n">
        <v>0</v>
      </c>
      <c r="K3654" t="inlineStr">
        <is>
          <t>cuartodekilogranel@gmail.com</t>
        </is>
      </c>
      <c r="L3654">
        <f>+34685184018</f>
        <v/>
      </c>
      <c r="M3654" t="n">
        <v>1</v>
      </c>
      <c r="N3654" t="n">
        <v>6</v>
      </c>
      <c r="O3654" t="n">
        <v>8</v>
      </c>
      <c r="P3654" t="n">
        <v>6</v>
      </c>
      <c r="Q3654" t="n">
        <v>0</v>
      </c>
      <c r="R3654" t="n">
        <v>0</v>
      </c>
      <c r="S3654" t="n">
        <v>0</v>
      </c>
      <c r="T3654" t="b">
        <v>0</v>
      </c>
      <c r="U3654" t="inlineStr">
        <is>
          <t>21/06/2023</t>
        </is>
      </c>
      <c r="V3654" t="inlineStr">
        <is>
          <t>en0zdwda4eiwv6xkk5nen0zdghqgae3m</t>
        </is>
      </c>
      <c r="W3654" t="inlineStr">
        <is>
          <t>https://docs.google.com/open?id=1Ucfg0zzCvCMaEE7VsizwdoREPs5QVIJG_EzTMm0n9JI</t>
        </is>
      </c>
      <c r="X3654" t="inlineStr">
        <is>
          <t>52,00</t>
        </is>
      </c>
      <c r="Y3654" t="n">
        <v>39</v>
      </c>
      <c r="Z3654" t="n">
        <v>39</v>
      </c>
      <c r="AA3654" t="n">
        <v>0</v>
      </c>
      <c r="AB3654" t="inlineStr">
        <is>
          <t>130,00</t>
        </is>
      </c>
      <c r="AC3654" t="inlineStr">
        <is>
          <t>27,30</t>
        </is>
      </c>
      <c r="AD3654" t="inlineStr">
        <is>
          <t>6,76</t>
        </is>
      </c>
      <c r="AE3654" t="inlineStr">
        <is>
          <t>164,06</t>
        </is>
      </c>
      <c r="AF3654" t="n">
        <v>8</v>
      </c>
      <c r="AG3654" t="n">
        <v>6</v>
      </c>
      <c r="AH3654" t="inlineStr">
        <is>
          <t>#¿NOMBRE?</t>
        </is>
      </c>
      <c r="AI3654" t="inlineStr">
        <is>
          <t>6,5</t>
        </is>
      </c>
      <c r="AJ3654" t="inlineStr">
        <is>
          <t>Transfer</t>
        </is>
      </c>
      <c r="AK3654" t="inlineStr">
        <is>
          <t>4,5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</row>
    <row r="3658">
      <c r="A3658" t="n">
        <v>883</v>
      </c>
      <c r="B3658" t="inlineStr">
        <is>
          <t>Esencia</t>
        </is>
      </c>
      <c r="C3658" t="inlineStr">
        <is>
          <t>David</t>
        </is>
      </c>
      <c r="D3658" t="inlineStr">
        <is>
          <t>Aragonesa de Productos Aromáticos, s.l.</t>
        </is>
      </c>
      <c r="E3658" t="inlineStr">
        <is>
          <t>B22168264</t>
        </is>
      </c>
      <c r="F3658" t="inlineStr">
        <is>
          <t>La Magantina, 36, nave 17 a</t>
        </is>
      </c>
      <c r="G3658" t="n">
        <v>22006</v>
      </c>
      <c r="H3658" t="inlineStr">
        <is>
          <t>Huesca</t>
        </is>
      </c>
      <c r="I3658" t="n">
        <v>1</v>
      </c>
      <c r="J3658" t="n">
        <v>0</v>
      </c>
      <c r="K3658" t="inlineStr">
        <is>
          <t>info@productosaromaticos.com</t>
        </is>
      </c>
      <c r="L3658">
        <f>+34647641703</f>
        <v/>
      </c>
      <c r="M3658" t="n">
        <v>0</v>
      </c>
      <c r="N3658" t="n">
        <v>15</v>
      </c>
      <c r="O3658" t="n">
        <v>0</v>
      </c>
      <c r="P3658" t="n">
        <v>10</v>
      </c>
      <c r="Q3658" t="n">
        <v>10</v>
      </c>
      <c r="R3658" t="n">
        <v>0</v>
      </c>
      <c r="S3658" t="n">
        <v>0</v>
      </c>
      <c r="T3658" t="n">
        <v>0</v>
      </c>
      <c r="U3658" t="inlineStr">
        <is>
          <t>21/06/2023</t>
        </is>
      </c>
      <c r="V3658" t="n">
        <v>0</v>
      </c>
      <c r="W3658" t="inlineStr">
        <is>
          <t>https://docs.google.com/open?id=13-1T5RhZpEakG4XU1JHtUGMcrRKY8mUWePUq0D5d-oU</t>
        </is>
      </c>
      <c r="X3658" t="inlineStr">
        <is>
          <t>0,00</t>
        </is>
      </c>
      <c r="Y3658" t="inlineStr">
        <is>
          <t>97,5</t>
        </is>
      </c>
      <c r="Z3658" t="n">
        <v>65</v>
      </c>
      <c r="AA3658" t="n">
        <v>45</v>
      </c>
      <c r="AB3658" t="inlineStr">
        <is>
          <t>207,50</t>
        </is>
      </c>
      <c r="AC3658" t="inlineStr">
        <is>
          <t>43,58</t>
        </is>
      </c>
      <c r="AD3658" t="inlineStr">
        <is>
          <t>0,00</t>
        </is>
      </c>
      <c r="AE3658" t="inlineStr">
        <is>
          <t>251,08</t>
        </is>
      </c>
      <c r="AF3658" t="n">
        <v>0</v>
      </c>
      <c r="AG3658" t="n">
        <v>15</v>
      </c>
      <c r="AH3658" t="inlineStr">
        <is>
          <t>#¿NOMBRE?</t>
        </is>
      </c>
      <c r="AI3658" t="inlineStr">
        <is>
          <t>6,5</t>
        </is>
      </c>
      <c r="AJ3658" t="inlineStr">
        <is>
          <t>Transfer</t>
        </is>
      </c>
      <c r="AK3658" t="inlineStr">
        <is>
          <t>4,5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</row>
    <row r="3662">
      <c r="A3662" t="n">
        <v>884</v>
      </c>
      <c r="B3662" t="inlineStr">
        <is>
          <t>ADREDE</t>
        </is>
      </c>
      <c r="C3662" t="inlineStr">
        <is>
          <t>PATRICIA</t>
        </is>
      </c>
      <c r="D3662" t="inlineStr">
        <is>
          <t>PATRICIA ORIOL GARCÍA</t>
        </is>
      </c>
      <c r="E3662" t="inlineStr">
        <is>
          <t>18040615J</t>
        </is>
      </c>
      <c r="F3662" t="inlineStr">
        <is>
          <t>CALLE LORETO 13, LOCAL B</t>
        </is>
      </c>
      <c r="G3662" t="n">
        <v>22003</v>
      </c>
      <c r="H3662" t="inlineStr">
        <is>
          <t>HUESCA</t>
        </is>
      </c>
      <c r="I3662" t="n">
        <v>1</v>
      </c>
      <c r="J3662" t="n">
        <v>0</v>
      </c>
      <c r="K3662" t="inlineStr">
        <is>
          <t>PATRICIA@ADREDE.ES</t>
        </is>
      </c>
      <c r="L3662">
        <f>+34699396122</f>
        <v/>
      </c>
      <c r="M3662" t="n">
        <v>1</v>
      </c>
      <c r="N3662" t="n">
        <v>8</v>
      </c>
      <c r="O3662" t="n">
        <v>2</v>
      </c>
      <c r="P3662" t="n">
        <v>10</v>
      </c>
      <c r="Q3662" t="n">
        <v>0</v>
      </c>
      <c r="R3662" t="n">
        <v>0</v>
      </c>
      <c r="S3662" t="n">
        <v>0</v>
      </c>
      <c r="T3662" t="b">
        <v>0</v>
      </c>
      <c r="U3662" t="inlineStr">
        <is>
          <t>21/06/2023</t>
        </is>
      </c>
      <c r="V3662" t="inlineStr">
        <is>
          <t>3puq7eqoqgkczklqev3puq7erhgnvp15</t>
        </is>
      </c>
      <c r="W3662" t="inlineStr">
        <is>
          <t>https://docs.google.com/open?id=18IRZ__MSPpA-A3pTiee3VODlGwpJaRsMvjHzPr1lfe4</t>
        </is>
      </c>
      <c r="X3662" t="inlineStr">
        <is>
          <t>13,00</t>
        </is>
      </c>
      <c r="Y3662" t="n">
        <v>52</v>
      </c>
      <c r="Z3662" t="n">
        <v>65</v>
      </c>
      <c r="AA3662" t="n">
        <v>0</v>
      </c>
      <c r="AB3662" t="inlineStr">
        <is>
          <t>130,00</t>
        </is>
      </c>
      <c r="AC3662" t="inlineStr">
        <is>
          <t>27,30</t>
        </is>
      </c>
      <c r="AD3662" t="inlineStr">
        <is>
          <t>6,76</t>
        </is>
      </c>
      <c r="AE3662" t="inlineStr">
        <is>
          <t>164,06</t>
        </is>
      </c>
      <c r="AF3662" t="n">
        <v>2</v>
      </c>
      <c r="AG3662" t="n">
        <v>8</v>
      </c>
      <c r="AH3662" t="inlineStr">
        <is>
          <t>#¿NOMBRE?</t>
        </is>
      </c>
      <c r="AI3662" t="inlineStr">
        <is>
          <t>6,5</t>
        </is>
      </c>
      <c r="AJ3662" t="inlineStr">
        <is>
          <t>Transfer</t>
        </is>
      </c>
      <c r="AK3662" t="inlineStr">
        <is>
          <t>4,5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</row>
    <row r="3666">
      <c r="A3666" t="n">
        <v>885</v>
      </c>
      <c r="B3666" t="inlineStr">
        <is>
          <t>Bambú Cosmética sin Tóxicos (Pamplona)</t>
        </is>
      </c>
      <c r="C3666" t="inlineStr">
        <is>
          <t>Diana Eraso García</t>
        </is>
      </c>
      <c r="D3666" t="inlineStr">
        <is>
          <t>Diana Eraso García</t>
        </is>
      </c>
      <c r="E3666" t="inlineStr">
        <is>
          <t>72809980F</t>
        </is>
      </c>
      <c r="F3666" t="inlineStr">
        <is>
          <t>C/ Tafalla, 15</t>
        </is>
      </c>
      <c r="G3666" t="n">
        <v>31004</v>
      </c>
      <c r="H3666" t="inlineStr">
        <is>
          <t>Pamplona</t>
        </is>
      </c>
      <c r="I3666" t="n">
        <v>1</v>
      </c>
      <c r="J3666" t="n">
        <v>0</v>
      </c>
      <c r="K3666" t="inlineStr">
        <is>
          <t>dianaerasogarcia@gmail.com</t>
        </is>
      </c>
      <c r="L3666">
        <f>+34659301639</f>
        <v/>
      </c>
      <c r="M3666" t="n">
        <v>1</v>
      </c>
      <c r="N3666" t="n">
        <v>0</v>
      </c>
      <c r="O3666" t="n">
        <v>0</v>
      </c>
      <c r="P3666" t="n">
        <v>20</v>
      </c>
      <c r="Q3666" t="n">
        <v>0</v>
      </c>
      <c r="R3666" t="inlineStr">
        <is>
          <t>PackD20</t>
        </is>
      </c>
      <c r="S3666" t="inlineStr">
        <is>
          <t>FL1PackD1 = regalo</t>
        </is>
      </c>
      <c r="T3666" t="b">
        <v>1</v>
      </c>
      <c r="U3666" t="inlineStr">
        <is>
          <t>21/06/2023</t>
        </is>
      </c>
      <c r="V3666" t="inlineStr">
        <is>
          <t>dee50crnrcvt1apgfdee50cj7tqhr9pg</t>
        </is>
      </c>
      <c r="W3666" t="inlineStr">
        <is>
          <t>https://docs.google.com/open?id=1DHvUzhfPZCIa2NtKrrrIbW8juOZB2AHGGMEvyC0XVsk</t>
        </is>
      </c>
      <c r="X3666" t="inlineStr">
        <is>
          <t>0,00</t>
        </is>
      </c>
      <c r="Y3666" t="n">
        <v>0</v>
      </c>
      <c r="Z3666" t="inlineStr">
        <is>
          <t>138,2</t>
        </is>
      </c>
      <c r="AA3666" t="n">
        <v>0</v>
      </c>
      <c r="AB3666" t="inlineStr">
        <is>
          <t>138,20</t>
        </is>
      </c>
      <c r="AC3666" t="inlineStr">
        <is>
          <t>29,02</t>
        </is>
      </c>
      <c r="AD3666" t="inlineStr">
        <is>
          <t>7,19</t>
        </is>
      </c>
      <c r="AE3666" t="inlineStr">
        <is>
          <t>174,41</t>
        </is>
      </c>
      <c r="AF3666" t="n">
        <v>0</v>
      </c>
      <c r="AG3666" t="n">
        <v>0</v>
      </c>
      <c r="AH3666" t="inlineStr">
        <is>
          <t>#¿NOMBRE?</t>
        </is>
      </c>
      <c r="AI3666" t="inlineStr">
        <is>
          <t>6,91</t>
        </is>
      </c>
      <c r="AJ3666" t="inlineStr">
        <is>
          <t>Transfer</t>
        </is>
      </c>
      <c r="AK3666" t="inlineStr">
        <is>
          <t>4,5</t>
        </is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</row>
    <row r="3670">
      <c r="A3670" t="n">
        <v>886</v>
      </c>
      <c r="B3670" t="inlineStr">
        <is>
          <t>B&amp;B Buena Idea</t>
        </is>
      </c>
      <c r="C3670" t="inlineStr">
        <is>
          <t>Jolanda</t>
        </is>
      </c>
      <c r="D3670" t="inlineStr">
        <is>
          <t>Jolanda Vermeulen</t>
        </is>
      </c>
      <c r="E3670" t="inlineStr">
        <is>
          <t>Y4453272-A</t>
        </is>
      </c>
      <c r="F3670" t="inlineStr">
        <is>
          <t>Camino Barranco 1, Cutas Altas</t>
        </is>
      </c>
      <c r="G3670" t="n">
        <v>3727</v>
      </c>
      <c r="H3670" t="inlineStr">
        <is>
          <t>Xaló, Alicante</t>
        </is>
      </c>
      <c r="I3670" t="n">
        <v>0</v>
      </c>
      <c r="J3670" t="inlineStr">
        <is>
          <t>Jolanda Vermeulen - Apt de Correos 101</t>
        </is>
      </c>
      <c r="K3670" t="inlineStr">
        <is>
          <t>info@bnbspain.com</t>
        </is>
      </c>
      <c r="L3670">
        <f>+34608606056</f>
        <v/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b">
        <v>0</v>
      </c>
      <c r="U3670" t="inlineStr">
        <is>
          <t>23/06/2023</t>
        </is>
      </c>
      <c r="V3670" t="inlineStr">
        <is>
          <t>8tsqwtojh7lq6zo8tsqwb8ryidhchp8b</t>
        </is>
      </c>
      <c r="W3670" t="inlineStr">
        <is>
          <t>https://docs.google.com/open?id=1p0nXA3GYGtFKYsP4KuE6w-3WrQOcgByC2JjWDvaSg_c</t>
        </is>
      </c>
      <c r="X3670" t="inlineStr">
        <is>
          <t>0,00</t>
        </is>
      </c>
      <c r="Y3670" t="inlineStr">
        <is>
          <t>82,5</t>
        </is>
      </c>
      <c r="Z3670" t="n">
        <v>0</v>
      </c>
      <c r="AA3670" t="n">
        <v>0</v>
      </c>
      <c r="AB3670" t="inlineStr">
        <is>
          <t>82,50</t>
        </is>
      </c>
      <c r="AC3670" t="inlineStr">
        <is>
          <t>17,33</t>
        </is>
      </c>
      <c r="AD3670" t="inlineStr">
        <is>
          <t>0,00</t>
        </is>
      </c>
      <c r="AE3670" t="inlineStr">
        <is>
          <t>99,83</t>
        </is>
      </c>
      <c r="AF3670" t="n">
        <v>0</v>
      </c>
      <c r="AG3670" t="n">
        <v>15</v>
      </c>
      <c r="AH3670" t="inlineStr">
        <is>
          <t>#¿NOMBRE?</t>
        </is>
      </c>
      <c r="AI3670" t="inlineStr">
        <is>
          <t>5,5</t>
        </is>
      </c>
      <c r="AJ3670" t="inlineStr">
        <is>
          <t>Transfer</t>
        </is>
      </c>
      <c r="AK3670" t="inlineStr">
        <is>
          <t>4,5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</row>
    <row r="3674">
      <c r="A3674" t="n">
        <v>887</v>
      </c>
      <c r="B3674" t="inlineStr">
        <is>
          <t>SaBó SaBó</t>
        </is>
      </c>
      <c r="C3674" t="inlineStr">
        <is>
          <t>Roser Castells</t>
        </is>
      </c>
      <c r="D3674" t="inlineStr">
        <is>
          <t>SaBó SaBó, CB</t>
        </is>
      </c>
      <c r="E3674" t="inlineStr">
        <is>
          <t>E67607952</t>
        </is>
      </c>
      <c r="F3674" t="inlineStr">
        <is>
          <t>c. Castillejos, 275, local</t>
        </is>
      </c>
      <c r="G3674" t="n">
        <v>8025</v>
      </c>
      <c r="H3674" t="inlineStr">
        <is>
          <t>Barcelona</t>
        </is>
      </c>
      <c r="I3674" t="n">
        <v>0</v>
      </c>
      <c r="J3674" t="inlineStr">
        <is>
          <t>c. Nàpols, 343, 6-C, 08025 Barcelona</t>
        </is>
      </c>
      <c r="K3674" t="inlineStr">
        <is>
          <t>ecologiaagranel@gmail.com</t>
        </is>
      </c>
      <c r="L3674">
        <f>+34693007074</f>
        <v/>
      </c>
      <c r="M3674" t="n">
        <v>1</v>
      </c>
      <c r="N3674" t="n">
        <v>15</v>
      </c>
      <c r="O3674" t="n">
        <v>5</v>
      </c>
      <c r="P3674" t="n">
        <v>0</v>
      </c>
      <c r="Q3674" t="n">
        <v>5</v>
      </c>
      <c r="R3674" t="inlineStr">
        <is>
          <t>20 tarjetas</t>
        </is>
      </c>
      <c r="S3674" t="n">
        <v>0</v>
      </c>
      <c r="T3674" t="b">
        <v>0</v>
      </c>
      <c r="U3674" t="inlineStr">
        <is>
          <t>26/06/2023</t>
        </is>
      </c>
      <c r="V3674" t="n">
        <v>0</v>
      </c>
      <c r="W3674" t="inlineStr">
        <is>
          <t>https://docs.google.com/open?id=1ChD1Uq8JQNRstA9kvwCXXlPXI-mId2bXJJTrLuUpelw</t>
        </is>
      </c>
      <c r="X3674" t="inlineStr">
        <is>
          <t>32,50</t>
        </is>
      </c>
      <c r="Y3674" t="inlineStr">
        <is>
          <t>97,5</t>
        </is>
      </c>
      <c r="Z3674" t="n">
        <v>0</v>
      </c>
      <c r="AA3674" t="inlineStr">
        <is>
          <t>22,5</t>
        </is>
      </c>
      <c r="AB3674" t="inlineStr">
        <is>
          <t>152,50</t>
        </is>
      </c>
      <c r="AC3674" t="inlineStr">
        <is>
          <t>32,03</t>
        </is>
      </c>
      <c r="AD3674" t="inlineStr">
        <is>
          <t>7,93</t>
        </is>
      </c>
      <c r="AE3674" t="inlineStr">
        <is>
          <t>192,46</t>
        </is>
      </c>
      <c r="AF3674" t="n">
        <v>5</v>
      </c>
      <c r="AG3674" t="n">
        <v>15</v>
      </c>
      <c r="AH3674" t="inlineStr">
        <is>
          <t>#¿NOMBRE?</t>
        </is>
      </c>
      <c r="AI3674" t="inlineStr">
        <is>
          <t>6,5</t>
        </is>
      </c>
      <c r="AJ3674" t="inlineStr">
        <is>
          <t>Transfer</t>
        </is>
      </c>
      <c r="AK3674" t="inlineStr">
        <is>
          <t>4,5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</row>
    <row r="3678">
      <c r="A3678" t="n">
        <v>888</v>
      </c>
      <c r="B3678" t="inlineStr">
        <is>
          <t>Vitaeco</t>
        </is>
      </c>
      <c r="C3678" t="inlineStr">
        <is>
          <t>Monica Montes Llorente</t>
        </is>
      </c>
      <c r="D3678" t="inlineStr">
        <is>
          <t>Monica Montes Llorente</t>
        </is>
      </c>
      <c r="E3678" t="inlineStr">
        <is>
          <t>45573933P</t>
        </is>
      </c>
      <c r="F3678" t="inlineStr">
        <is>
          <t>Calle Avellanos 5</t>
        </is>
      </c>
      <c r="G3678" t="n">
        <v>9003</v>
      </c>
      <c r="H3678" t="inlineStr">
        <is>
          <t>Burgos</t>
        </is>
      </c>
      <c r="I3678" t="n">
        <v>1</v>
      </c>
      <c r="J3678" t="n">
        <v>0</v>
      </c>
      <c r="K3678" t="inlineStr">
        <is>
          <t>vitaeco@hotmail.com</t>
        </is>
      </c>
      <c r="L3678">
        <f>+34655540782</f>
        <v/>
      </c>
      <c r="M3678" t="n">
        <v>1</v>
      </c>
      <c r="N3678" t="n">
        <v>4</v>
      </c>
      <c r="O3678" t="n">
        <v>9</v>
      </c>
      <c r="P3678" t="n">
        <v>9</v>
      </c>
      <c r="Q3678" t="n">
        <v>0</v>
      </c>
      <c r="R3678" t="inlineStr">
        <is>
          <t>LA1=(25 +1)</t>
        </is>
      </c>
      <c r="S3678" t="inlineStr">
        <is>
          <t>SECTOR ECO</t>
        </is>
      </c>
      <c r="T3678" t="b">
        <v>1</v>
      </c>
      <c r="U3678" t="inlineStr">
        <is>
          <t>27/06/2023</t>
        </is>
      </c>
      <c r="V3678" t="inlineStr">
        <is>
          <t>peadmvexnvrznnspeadngi2nhalevwvy</t>
        </is>
      </c>
      <c r="W3678" t="inlineStr">
        <is>
          <t>https://docs.google.com/open?id=1BjCC2LiuE40YegnqPZ4m7VUbteSe6gxiMYEuj9G5ieM</t>
        </is>
      </c>
      <c r="X3678" t="inlineStr">
        <is>
          <t>62,19</t>
        </is>
      </c>
      <c r="Y3678" t="inlineStr">
        <is>
          <t>27,64</t>
        </is>
      </c>
      <c r="Z3678" t="inlineStr">
        <is>
          <t>62,19</t>
        </is>
      </c>
      <c r="AA3678" t="n">
        <v>0</v>
      </c>
      <c r="AB3678" t="inlineStr">
        <is>
          <t>152,02</t>
        </is>
      </c>
      <c r="AC3678" t="inlineStr">
        <is>
          <t>31,92</t>
        </is>
      </c>
      <c r="AD3678" t="inlineStr">
        <is>
          <t>7,91</t>
        </is>
      </c>
      <c r="AE3678" t="inlineStr">
        <is>
          <t>191,85</t>
        </is>
      </c>
      <c r="AF3678" t="n">
        <v>9</v>
      </c>
      <c r="AG3678" t="n">
        <v>4</v>
      </c>
      <c r="AH3678" t="inlineStr">
        <is>
          <t>#¿NOMBRE?</t>
        </is>
      </c>
      <c r="AI3678" t="inlineStr">
        <is>
          <t>6,91</t>
        </is>
      </c>
      <c r="AJ3678" t="inlineStr">
        <is>
          <t>Giro 30 días // IBAN: ES63 2100 2366 1602 0008 4867</t>
        </is>
      </c>
      <c r="AK3678" t="inlineStr">
        <is>
          <t>4,5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</row>
    <row r="3682">
      <c r="A3682" t="n">
        <v>889</v>
      </c>
      <c r="B3682" t="inlineStr">
        <is>
          <t>Amapola Vegan Shop</t>
        </is>
      </c>
      <c r="C3682" t="inlineStr">
        <is>
          <t>Raquel Passola</t>
        </is>
      </c>
      <c r="D3682" t="inlineStr">
        <is>
          <t>Raquel Passola</t>
        </is>
      </c>
      <c r="E3682" t="inlineStr">
        <is>
          <t>46407195A</t>
        </is>
      </c>
      <c r="F3682" t="inlineStr">
        <is>
          <t>Passatge la Quintana 1</t>
        </is>
      </c>
      <c r="G3682" t="n">
        <v>17811</v>
      </c>
      <c r="H3682" t="inlineStr">
        <is>
          <t>Santa Pau</t>
        </is>
      </c>
      <c r="I3682" t="n">
        <v>1</v>
      </c>
      <c r="J3682" t="n">
        <v>0</v>
      </c>
      <c r="K3682" t="inlineStr">
        <is>
          <t>info@amapolaveganshop.com</t>
        </is>
      </c>
      <c r="L3682">
        <f>+34678718869</f>
        <v/>
      </c>
      <c r="M3682" t="n">
        <v>1</v>
      </c>
      <c r="N3682" t="n">
        <v>0</v>
      </c>
      <c r="O3682" t="n">
        <v>0</v>
      </c>
      <c r="P3682" t="n">
        <v>10</v>
      </c>
      <c r="Q3682" t="n">
        <v>0</v>
      </c>
      <c r="R3682" t="inlineStr">
        <is>
          <t>PackD10</t>
        </is>
      </c>
      <c r="S3682" t="n">
        <v>0</v>
      </c>
      <c r="T3682" t="b">
        <v>0</v>
      </c>
      <c r="U3682" t="inlineStr">
        <is>
          <t>27/06/2023</t>
        </is>
      </c>
      <c r="V3682" t="n">
        <v>0</v>
      </c>
      <c r="W3682" t="inlineStr">
        <is>
          <t>https://docs.google.com/open?id=1OcFdvirqBqyacAGM0RNR6VakHFNrxhwL_ayQh8RvgPw</t>
        </is>
      </c>
      <c r="X3682" t="inlineStr">
        <is>
          <t>0,00</t>
        </is>
      </c>
      <c r="Y3682" t="n">
        <v>0</v>
      </c>
      <c r="Z3682" t="n">
        <v>65</v>
      </c>
      <c r="AA3682" t="n">
        <v>0</v>
      </c>
      <c r="AB3682" t="inlineStr">
        <is>
          <t>65,00</t>
        </is>
      </c>
      <c r="AC3682" t="inlineStr">
        <is>
          <t>13,65</t>
        </is>
      </c>
      <c r="AD3682" t="inlineStr">
        <is>
          <t>3,38</t>
        </is>
      </c>
      <c r="AE3682" t="inlineStr">
        <is>
          <t>82,03</t>
        </is>
      </c>
      <c r="AF3682" t="n">
        <v>0</v>
      </c>
      <c r="AG3682" t="n">
        <v>0</v>
      </c>
      <c r="AH3682" t="inlineStr">
        <is>
          <t>#¿NOMBRE?</t>
        </is>
      </c>
      <c r="AI3682" t="inlineStr">
        <is>
          <t>6,5</t>
        </is>
      </c>
      <c r="AJ3682" t="inlineStr">
        <is>
          <t>Transfer</t>
        </is>
      </c>
      <c r="AK3682" t="inlineStr">
        <is>
          <t>4,5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</row>
    <row r="3686">
      <c r="A3686" t="n">
        <v>890</v>
      </c>
      <c r="B3686" t="inlineStr">
        <is>
          <t>SaBó SaBó</t>
        </is>
      </c>
      <c r="C3686" t="inlineStr">
        <is>
          <t>Roser Castells</t>
        </is>
      </c>
      <c r="D3686" t="inlineStr">
        <is>
          <t>SaBó SaBó, CB</t>
        </is>
      </c>
      <c r="E3686" t="inlineStr">
        <is>
          <t>E67607952</t>
        </is>
      </c>
      <c r="F3686" t="inlineStr">
        <is>
          <t>c. Castillejos, 275, local</t>
        </is>
      </c>
      <c r="G3686" t="n">
        <v>8025</v>
      </c>
      <c r="H3686" t="inlineStr">
        <is>
          <t>Barcelona</t>
        </is>
      </c>
      <c r="I3686" t="n">
        <v>0</v>
      </c>
      <c r="J3686" t="inlineStr">
        <is>
          <t>c. Nàpols, 343, 6-C, 08025 Barcelona</t>
        </is>
      </c>
      <c r="K3686" t="inlineStr">
        <is>
          <t>ecologiaagranel@gmail.com</t>
        </is>
      </c>
      <c r="L3686">
        <f>+34693007074</f>
        <v/>
      </c>
      <c r="M3686" t="n">
        <v>1</v>
      </c>
      <c r="N3686" t="n">
        <v>15</v>
      </c>
      <c r="O3686" t="n">
        <v>5</v>
      </c>
      <c r="P3686" t="n">
        <v>5</v>
      </c>
      <c r="Q3686" t="n">
        <v>0</v>
      </c>
      <c r="R3686" t="inlineStr">
        <is>
          <t>LA1 Tarjeta completa</t>
        </is>
      </c>
      <c r="S3686" t="n">
        <v>0</v>
      </c>
      <c r="T3686" t="b">
        <v>0</v>
      </c>
      <c r="U3686" s="1" t="n">
        <v>45237</v>
      </c>
      <c r="V3686" t="n">
        <v>0</v>
      </c>
      <c r="W3686" t="inlineStr">
        <is>
          <t>https://docs.google.com/open?id=11aPyZqICo61T3spMD41sLhdRYO4XeIcbFQF4aSAZlRI</t>
        </is>
      </c>
      <c r="X3686" t="inlineStr">
        <is>
          <t>32,50</t>
        </is>
      </c>
      <c r="Y3686" t="inlineStr">
        <is>
          <t>97,5</t>
        </is>
      </c>
      <c r="Z3686" t="inlineStr">
        <is>
          <t>32,5</t>
        </is>
      </c>
      <c r="AA3686" t="n">
        <v>0</v>
      </c>
      <c r="AB3686" t="inlineStr">
        <is>
          <t>162,50</t>
        </is>
      </c>
      <c r="AC3686" t="inlineStr">
        <is>
          <t>34,13</t>
        </is>
      </c>
      <c r="AD3686" t="inlineStr">
        <is>
          <t>8,45</t>
        </is>
      </c>
      <c r="AE3686" t="inlineStr">
        <is>
          <t>205,08</t>
        </is>
      </c>
      <c r="AF3686" t="n">
        <v>5</v>
      </c>
      <c r="AG3686" t="n">
        <v>15</v>
      </c>
      <c r="AH3686" t="inlineStr">
        <is>
          <t>#¿NOMBRE?</t>
        </is>
      </c>
      <c r="AI3686" t="inlineStr">
        <is>
          <t>6,5</t>
        </is>
      </c>
      <c r="AJ3686" t="inlineStr">
        <is>
          <t>Transfer</t>
        </is>
      </c>
      <c r="AK3686" t="inlineStr">
        <is>
          <t>4,5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</row>
    <row r="3690">
      <c r="A3690" t="n">
        <v>891</v>
      </c>
      <c r="B3690" t="inlineStr">
        <is>
          <t>El rebost</t>
        </is>
      </c>
      <c r="C3690" t="inlineStr">
        <is>
          <t>Gisela</t>
        </is>
      </c>
      <c r="D3690" t="inlineStr">
        <is>
          <t>Gisela Pahissa Lucas</t>
        </is>
      </c>
      <c r="E3690" t="inlineStr">
        <is>
          <t>46811319v</t>
        </is>
      </c>
      <c r="F3690" t="inlineStr">
        <is>
          <t>Carrer rectoria 5</t>
        </is>
      </c>
      <c r="G3690" t="n">
        <v>8980</v>
      </c>
      <c r="H3690" t="inlineStr">
        <is>
          <t>Sant Feliu de Llobregat</t>
        </is>
      </c>
      <c r="I3690" t="n">
        <v>1</v>
      </c>
      <c r="J3690" t="n">
        <v>0</v>
      </c>
      <c r="K3690" t="inlineStr">
        <is>
          <t>elrebost.stfeliu@gmail.com</t>
        </is>
      </c>
      <c r="L3690">
        <f>+34696165225</f>
        <v/>
      </c>
      <c r="M3690" t="n">
        <v>1</v>
      </c>
      <c r="N3690" t="n">
        <v>15</v>
      </c>
      <c r="O3690" t="n">
        <v>0</v>
      </c>
      <c r="P3690" t="n">
        <v>15</v>
      </c>
      <c r="Q3690" t="n">
        <v>0</v>
      </c>
      <c r="R3690" t="n">
        <v>0</v>
      </c>
      <c r="S3690" t="n">
        <v>0</v>
      </c>
      <c r="T3690" t="b">
        <v>0</v>
      </c>
      <c r="U3690" t="inlineStr">
        <is>
          <t>27/06/2023</t>
        </is>
      </c>
      <c r="V3690" t="inlineStr">
        <is>
          <t>s7k8rdt874kmds7k8vximvh3v9al1zzy</t>
        </is>
      </c>
      <c r="W3690" t="inlineStr">
        <is>
          <t>https://docs.google.com/open?id=1AbqaCwlkZvCpgkCcSkTM5qgGeJkV9g3ji3XF80opy8Y</t>
        </is>
      </c>
      <c r="X3690" t="inlineStr">
        <is>
          <t>0,00</t>
        </is>
      </c>
      <c r="Y3690" t="inlineStr">
        <is>
          <t>97,5</t>
        </is>
      </c>
      <c r="Z3690" t="inlineStr">
        <is>
          <t>97,5</t>
        </is>
      </c>
      <c r="AA3690" t="n">
        <v>0</v>
      </c>
      <c r="AB3690" t="inlineStr">
        <is>
          <t>195,00</t>
        </is>
      </c>
      <c r="AC3690" t="inlineStr">
        <is>
          <t>40,95</t>
        </is>
      </c>
      <c r="AD3690" t="inlineStr">
        <is>
          <t>10,14</t>
        </is>
      </c>
      <c r="AE3690" t="inlineStr">
        <is>
          <t>246,09</t>
        </is>
      </c>
      <c r="AF3690" t="n">
        <v>0</v>
      </c>
      <c r="AG3690" t="n">
        <v>15</v>
      </c>
      <c r="AH3690" t="inlineStr">
        <is>
          <t>#¿NOMBRE?</t>
        </is>
      </c>
      <c r="AI3690" t="inlineStr">
        <is>
          <t>6,5</t>
        </is>
      </c>
      <c r="AJ3690" t="inlineStr">
        <is>
          <t>Transfer</t>
        </is>
      </c>
      <c r="AK3690" t="inlineStr">
        <is>
          <t>4,5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</row>
    <row r="3694">
      <c r="A3694" t="n">
        <v>892</v>
      </c>
      <c r="B3694" t="inlineStr">
        <is>
          <t>Menorca Neta</t>
        </is>
      </c>
      <c r="C3694" t="inlineStr">
        <is>
          <t>Jordi</t>
        </is>
      </c>
      <c r="D3694" t="inlineStr">
        <is>
          <t>Menorca Neta S.L.</t>
        </is>
      </c>
      <c r="E3694" t="inlineStr">
        <is>
          <t>B57259962</t>
        </is>
      </c>
      <c r="F3694" t="inlineStr">
        <is>
          <t>C/ Cap de Cavalleria nº 15-B</t>
        </is>
      </c>
      <c r="G3694" t="n">
        <v>7714</v>
      </c>
      <c r="H3694" t="inlineStr">
        <is>
          <t>Maó</t>
        </is>
      </c>
      <c r="I3694" t="n">
        <v>1</v>
      </c>
      <c r="J3694" t="n">
        <v>0</v>
      </c>
      <c r="K3694" t="inlineStr">
        <is>
          <t>info@menorcaneta.com</t>
        </is>
      </c>
      <c r="L3694">
        <f>+34683633853</f>
        <v/>
      </c>
      <c r="M3694" t="n">
        <v>0</v>
      </c>
      <c r="N3694" t="n">
        <v>50</v>
      </c>
      <c r="O3694" t="n">
        <v>0</v>
      </c>
      <c r="P3694" t="n">
        <v>150</v>
      </c>
      <c r="Q3694" t="n">
        <v>0</v>
      </c>
      <c r="R3694" t="n">
        <v>0</v>
      </c>
      <c r="S3694" t="n">
        <v>0</v>
      </c>
      <c r="T3694" t="b">
        <v>0</v>
      </c>
      <c r="U3694" t="inlineStr">
        <is>
          <t>27/6/2023</t>
        </is>
      </c>
      <c r="V3694" t="inlineStr">
        <is>
          <t>ebytwi2esdzojvajebytwdvmwk6gr02t</t>
        </is>
      </c>
      <c r="W3694" t="inlineStr">
        <is>
          <t>https://docs.google.com/open?id=1Y0VvVEb7faw4MTSwS6hBjXeLqt_RPsr6m07k_--B1Ks</t>
        </is>
      </c>
      <c r="X3694" t="inlineStr">
        <is>
          <t>0,00</t>
        </is>
      </c>
      <c r="Y3694" t="n">
        <v>275</v>
      </c>
      <c r="Z3694" t="n">
        <v>825</v>
      </c>
      <c r="AA3694" t="n">
        <v>0</v>
      </c>
      <c r="AB3694" t="inlineStr">
        <is>
          <t>1.100,00</t>
        </is>
      </c>
      <c r="AC3694" t="inlineStr">
        <is>
          <t>231,00</t>
        </is>
      </c>
      <c r="AD3694" t="inlineStr">
        <is>
          <t>0,00</t>
        </is>
      </c>
      <c r="AE3694" t="inlineStr">
        <is>
          <t>1331,00</t>
        </is>
      </c>
      <c r="AF3694" t="n">
        <v>0</v>
      </c>
      <c r="AG3694" t="n">
        <v>50</v>
      </c>
      <c r="AH3694" t="inlineStr">
        <is>
          <t>#¿NOMBRE?</t>
        </is>
      </c>
      <c r="AI3694" t="inlineStr">
        <is>
          <t>5,5</t>
        </is>
      </c>
      <c r="AJ3694" t="inlineStr">
        <is>
          <t>Giro 30 dias // IBAN: ES27 0061 0145 1400 5187 0401</t>
        </is>
      </c>
      <c r="AK3694" t="inlineStr">
        <is>
          <t>3,65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</row>
    <row r="3698">
      <c r="A3698" t="n">
        <v>893</v>
      </c>
      <c r="B3698" t="inlineStr">
        <is>
          <t>HIPERCENTRO</t>
        </is>
      </c>
      <c r="C3698" t="n">
        <v>0</v>
      </c>
      <c r="D3698" t="inlineStr">
        <is>
          <t>HIPER MANACOR S.A</t>
        </is>
      </c>
      <c r="E3698" t="inlineStr">
        <is>
          <t>A07169287</t>
        </is>
      </c>
      <c r="F3698" t="inlineStr">
        <is>
          <t>ALMACEN CENTRAL: CRTA.PALMA ARTA KM47,2</t>
        </is>
      </c>
      <c r="G3698" t="n">
        <v>7500</v>
      </c>
      <c r="H3698" t="inlineStr">
        <is>
          <t>MANACOR</t>
        </is>
      </c>
      <c r="I3698" t="n">
        <v>1</v>
      </c>
      <c r="J3698" t="n">
        <v>0</v>
      </c>
      <c r="K3698" t="n">
        <v>0</v>
      </c>
      <c r="L3698" t="n">
        <v>971194771</v>
      </c>
      <c r="M3698" t="n">
        <v>0</v>
      </c>
      <c r="N3698" t="n">
        <v>360</v>
      </c>
      <c r="O3698" t="n">
        <v>360</v>
      </c>
      <c r="P3698" t="n">
        <v>360</v>
      </c>
      <c r="Q3698" t="n">
        <v>0</v>
      </c>
      <c r="R3698" t="n">
        <v>0</v>
      </c>
      <c r="S3698" t="n">
        <v>0</v>
      </c>
      <c r="T3698" t="n">
        <v>0</v>
      </c>
      <c r="U3698" t="inlineStr">
        <is>
          <t>27/6/2023</t>
        </is>
      </c>
      <c r="V3698" t="n">
        <v>0</v>
      </c>
      <c r="W3698" t="inlineStr">
        <is>
          <t>https://docs.google.com/open?id=1X3ymSSdJTy5U-PruWxBBIfuCg4njHiG2wiLVVW_K9z8</t>
        </is>
      </c>
      <c r="X3698" t="inlineStr">
        <is>
          <t>1.656,00</t>
        </is>
      </c>
      <c r="Y3698" t="n">
        <v>1656</v>
      </c>
      <c r="Z3698" t="n">
        <v>1656</v>
      </c>
      <c r="AA3698" t="n">
        <v>0</v>
      </c>
      <c r="AB3698" t="inlineStr">
        <is>
          <t>4.968,00</t>
        </is>
      </c>
      <c r="AC3698" t="inlineStr">
        <is>
          <t>1043,28</t>
        </is>
      </c>
      <c r="AD3698" t="inlineStr">
        <is>
          <t>0,00</t>
        </is>
      </c>
      <c r="AE3698" t="inlineStr">
        <is>
          <t>6011,28</t>
        </is>
      </c>
      <c r="AF3698" t="n">
        <v>360</v>
      </c>
      <c r="AG3698" t="n">
        <v>360</v>
      </c>
      <c r="AH3698" t="inlineStr">
        <is>
          <t>#¿NOMBRE?</t>
        </is>
      </c>
      <c r="AI3698" t="inlineStr">
        <is>
          <t>4,6</t>
        </is>
      </c>
      <c r="AJ3698" t="inlineStr">
        <is>
          <t>SEPA 30 días</t>
        </is>
      </c>
      <c r="AK3698" t="n">
        <v>4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</row>
    <row r="3702">
      <c r="A3702" t="n">
        <v>894</v>
      </c>
      <c r="B3702" t="inlineStr">
        <is>
          <t>HIPERCENTRO</t>
        </is>
      </c>
      <c r="C3702" t="n">
        <v>0</v>
      </c>
      <c r="D3702" t="inlineStr">
        <is>
          <t>HIPER MANACOR S.A</t>
        </is>
      </c>
      <c r="E3702" t="inlineStr">
        <is>
          <t>A07169287</t>
        </is>
      </c>
      <c r="F3702" t="inlineStr">
        <is>
          <t>ALMACEN EIVISSA: C/. Voluntariat Nº2</t>
        </is>
      </c>
      <c r="G3702" t="n">
        <v>7800</v>
      </c>
      <c r="H3702" t="inlineStr">
        <is>
          <t>EIVISSA</t>
        </is>
      </c>
      <c r="I3702" t="n">
        <v>0</v>
      </c>
      <c r="J3702" t="inlineStr">
        <is>
          <t>CRTA.PALMA ARTA KM47,2 07500, MANACOR, BALEARES</t>
        </is>
      </c>
      <c r="K3702" t="n">
        <v>0</v>
      </c>
      <c r="L3702" t="n">
        <v>971194771</v>
      </c>
      <c r="M3702" t="n">
        <v>0</v>
      </c>
      <c r="N3702" t="n">
        <v>360</v>
      </c>
      <c r="O3702" t="n">
        <v>360</v>
      </c>
      <c r="P3702" t="n">
        <v>360</v>
      </c>
      <c r="Q3702" t="n">
        <v>360</v>
      </c>
      <c r="R3702" t="n">
        <v>0</v>
      </c>
      <c r="S3702" t="n">
        <v>0</v>
      </c>
      <c r="T3702" t="n">
        <v>0</v>
      </c>
      <c r="U3702" t="inlineStr">
        <is>
          <t>27/6/2023</t>
        </is>
      </c>
      <c r="V3702" t="n">
        <v>0</v>
      </c>
      <c r="W3702" t="inlineStr">
        <is>
          <t>https://docs.google.com/open?id=1SyjfKDC3Uh205Hy7VdKB-53L8lABBi2PG88y8XHTQvE</t>
        </is>
      </c>
      <c r="X3702" t="inlineStr">
        <is>
          <t>1.656,00</t>
        </is>
      </c>
      <c r="Y3702" t="n">
        <v>1656</v>
      </c>
      <c r="Z3702" t="n">
        <v>1656</v>
      </c>
      <c r="AA3702" t="n">
        <v>1440</v>
      </c>
      <c r="AB3702" t="inlineStr">
        <is>
          <t>6.408,00</t>
        </is>
      </c>
      <c r="AC3702" t="inlineStr">
        <is>
          <t>1345,68</t>
        </is>
      </c>
      <c r="AD3702" t="inlineStr">
        <is>
          <t>0,00</t>
        </is>
      </c>
      <c r="AE3702" t="inlineStr">
        <is>
          <t>7753,68</t>
        </is>
      </c>
      <c r="AF3702" t="n">
        <v>360</v>
      </c>
      <c r="AG3702" t="n">
        <v>360</v>
      </c>
      <c r="AH3702" t="inlineStr">
        <is>
          <t>#¿NOMBRE?</t>
        </is>
      </c>
      <c r="AI3702" t="inlineStr">
        <is>
          <t>4,6</t>
        </is>
      </c>
      <c r="AJ3702" t="inlineStr">
        <is>
          <t>SEPA 30 días</t>
        </is>
      </c>
      <c r="AK3702" t="n">
        <v>4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</row>
    <row r="3706">
      <c r="A3706" t="n">
        <v>895</v>
      </c>
      <c r="B3706" t="inlineStr">
        <is>
          <t>Cero Residuo</t>
        </is>
      </c>
      <c r="C3706" t="inlineStr">
        <is>
          <t>Xavier</t>
        </is>
      </c>
      <c r="D3706" t="inlineStr">
        <is>
          <t>Zero Waste Group S.L.</t>
        </is>
      </c>
      <c r="E3706" t="inlineStr">
        <is>
          <t>B67624577</t>
        </is>
      </c>
      <c r="F3706" t="inlineStr">
        <is>
          <t>c/Congost 49 local</t>
        </is>
      </c>
      <c r="G3706" t="n">
        <v>8024</v>
      </c>
      <c r="H3706" t="inlineStr">
        <is>
          <t>Barcelona</t>
        </is>
      </c>
      <c r="I3706" t="n">
        <v>1</v>
      </c>
      <c r="J3706" t="n">
        <v>0</v>
      </c>
      <c r="K3706" t="inlineStr">
        <is>
          <t>facturas@ceroresiduo.com</t>
        </is>
      </c>
      <c r="L3706">
        <f>+34622957098</f>
        <v/>
      </c>
      <c r="M3706" t="n">
        <v>0</v>
      </c>
      <c r="N3706" t="n">
        <v>15</v>
      </c>
      <c r="O3706" t="n">
        <v>15</v>
      </c>
      <c r="P3706" t="n">
        <v>20</v>
      </c>
      <c r="Q3706" t="n">
        <v>20</v>
      </c>
      <c r="R3706" t="n">
        <v>0</v>
      </c>
      <c r="S3706" t="n">
        <v>0</v>
      </c>
      <c r="T3706" t="b">
        <v>0</v>
      </c>
      <c r="U3706" t="inlineStr">
        <is>
          <t>28/6/2023</t>
        </is>
      </c>
      <c r="V3706" t="inlineStr">
        <is>
          <t>p8hl9d97lcgkbfp8hl9ddndc1g0j598u</t>
        </is>
      </c>
      <c r="W3706" t="inlineStr">
        <is>
          <t>https://docs.google.com/open?id=1vNjHwpq9eiYa95NT9GtGIQahNTE7uGhyU7jipEMMwKM</t>
        </is>
      </c>
      <c r="X3706" t="inlineStr">
        <is>
          <t>100,50</t>
        </is>
      </c>
      <c r="Y3706" t="inlineStr">
        <is>
          <t>100,5</t>
        </is>
      </c>
      <c r="Z3706" t="n">
        <v>134</v>
      </c>
      <c r="AA3706" t="n">
        <v>100</v>
      </c>
      <c r="AB3706" t="inlineStr">
        <is>
          <t>435,00</t>
        </is>
      </c>
      <c r="AC3706" t="inlineStr">
        <is>
          <t>91,35</t>
        </is>
      </c>
      <c r="AD3706" t="inlineStr">
        <is>
          <t>0,00</t>
        </is>
      </c>
      <c r="AE3706" t="inlineStr">
        <is>
          <t>526,35</t>
        </is>
      </c>
      <c r="AF3706" t="n">
        <v>15</v>
      </c>
      <c r="AG3706" t="n">
        <v>15</v>
      </c>
      <c r="AH3706" t="inlineStr">
        <is>
          <t>#¿NOMBRE?</t>
        </is>
      </c>
      <c r="AI3706" t="inlineStr">
        <is>
          <t>6,7</t>
        </is>
      </c>
      <c r="AJ3706" t="inlineStr">
        <is>
          <t>Transfer</t>
        </is>
      </c>
      <c r="AK3706" t="n">
        <v>5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</row>
    <row r="3710">
      <c r="A3710" t="n">
        <v>896</v>
      </c>
      <c r="B3710" t="inlineStr">
        <is>
          <t>Associació La Vessana Girona</t>
        </is>
      </c>
      <c r="C3710" t="inlineStr">
        <is>
          <t>Mireia Codina Diago</t>
        </is>
      </c>
      <c r="D3710" t="inlineStr">
        <is>
          <t>Associació La Vessana Girona</t>
        </is>
      </c>
      <c r="E3710" t="inlineStr">
        <is>
          <t>G-55275606</t>
        </is>
      </c>
      <c r="F3710" t="inlineStr">
        <is>
          <t>Plaça Josep Pla, 2, baixos, 17001 Girona</t>
        </is>
      </c>
      <c r="G3710" t="n">
        <v>17001</v>
      </c>
      <c r="H3710" t="inlineStr">
        <is>
          <t>Girona</t>
        </is>
      </c>
      <c r="I3710" t="n">
        <v>1</v>
      </c>
      <c r="J3710" t="n">
        <v>0</v>
      </c>
      <c r="K3710" t="inlineStr">
        <is>
          <t>juls946@gmail.com</t>
        </is>
      </c>
      <c r="L3710">
        <f>+34622187617</f>
        <v/>
      </c>
      <c r="M3710" t="n">
        <v>0</v>
      </c>
      <c r="N3710" t="n">
        <v>6</v>
      </c>
      <c r="O3710" t="n">
        <v>2</v>
      </c>
      <c r="P3710" t="n">
        <v>0</v>
      </c>
      <c r="Q3710" t="n">
        <v>2</v>
      </c>
      <c r="R3710" t="n">
        <v>0</v>
      </c>
      <c r="S3710" t="n">
        <v>0</v>
      </c>
      <c r="T3710" t="b">
        <v>0</v>
      </c>
      <c r="U3710" t="inlineStr">
        <is>
          <t>28/6/2023</t>
        </is>
      </c>
      <c r="V3710" t="inlineStr">
        <is>
          <t>k9ebrz3mpt5ugq2qk9ebruo8zlodo5y5</t>
        </is>
      </c>
      <c r="W3710" t="inlineStr">
        <is>
          <t>https://docs.google.com/open?id=1ZgFu8tbTr-tpPpfZo9IqHLLzB121J-clfbo2PyCaZh0</t>
        </is>
      </c>
      <c r="X3710" t="inlineStr">
        <is>
          <t>14,04</t>
        </is>
      </c>
      <c r="Y3710" t="inlineStr">
        <is>
          <t>42,12</t>
        </is>
      </c>
      <c r="Z3710" t="n">
        <v>0</v>
      </c>
      <c r="AA3710" t="n">
        <v>9</v>
      </c>
      <c r="AB3710" t="inlineStr">
        <is>
          <t>65,16</t>
        </is>
      </c>
      <c r="AC3710" t="inlineStr">
        <is>
          <t>13,68</t>
        </is>
      </c>
      <c r="AD3710" t="inlineStr">
        <is>
          <t>0,00</t>
        </is>
      </c>
      <c r="AE3710" t="inlineStr">
        <is>
          <t>78,84</t>
        </is>
      </c>
      <c r="AF3710" t="n">
        <v>2</v>
      </c>
      <c r="AG3710" t="n">
        <v>6</v>
      </c>
      <c r="AH3710" t="inlineStr">
        <is>
          <t>#¿NOMBRE?</t>
        </is>
      </c>
      <c r="AI3710" t="inlineStr">
        <is>
          <t>7,02</t>
        </is>
      </c>
      <c r="AJ3710" t="inlineStr">
        <is>
          <t>Giro 30 días // IBAN: ES55 1491 0001 2330 0007 5545</t>
        </is>
      </c>
      <c r="AK3710" t="inlineStr">
        <is>
          <t>4,5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</row>
    <row r="3714">
      <c r="A3714" t="n">
        <v>897</v>
      </c>
      <c r="B3714" t="inlineStr">
        <is>
          <t>Bizislow</t>
        </is>
      </c>
      <c r="C3714" t="inlineStr">
        <is>
          <t>Sonia Hernandez Diaz</t>
        </is>
      </c>
      <c r="D3714" t="inlineStr">
        <is>
          <t>Sonia Hernandez Diaz</t>
        </is>
      </c>
      <c r="E3714" t="inlineStr">
        <is>
          <t>72398352X</t>
        </is>
      </c>
      <c r="F3714" t="inlineStr">
        <is>
          <t>Arteagabeitia, 10 bj</t>
        </is>
      </c>
      <c r="G3714" t="n">
        <v>48902</v>
      </c>
      <c r="H3714" t="inlineStr">
        <is>
          <t>Barakaldo</t>
        </is>
      </c>
      <c r="I3714" t="n">
        <v>1</v>
      </c>
      <c r="J3714" t="n">
        <v>0</v>
      </c>
      <c r="K3714" t="inlineStr">
        <is>
          <t>ecosostenible@bizislow.com</t>
        </is>
      </c>
      <c r="L3714">
        <f>+34656252485</f>
        <v/>
      </c>
      <c r="M3714" t="n">
        <v>1</v>
      </c>
      <c r="N3714" t="n">
        <v>20</v>
      </c>
      <c r="O3714" t="n">
        <v>20</v>
      </c>
      <c r="P3714" t="n">
        <v>20</v>
      </c>
      <c r="Q3714" t="n">
        <v>10</v>
      </c>
      <c r="R3714" t="n">
        <v>0</v>
      </c>
      <c r="S3714" t="n">
        <v>0</v>
      </c>
      <c r="T3714" t="b">
        <v>0</v>
      </c>
      <c r="U3714" t="inlineStr">
        <is>
          <t>28/6/2023</t>
        </is>
      </c>
      <c r="V3714" t="n">
        <v>0</v>
      </c>
      <c r="W3714" t="inlineStr">
        <is>
          <t>https://docs.google.com/open?id=1A7IczB-tuCtPZguGgU24WJvj4J53R99EePis2CtsLwo</t>
        </is>
      </c>
      <c r="X3714" t="inlineStr">
        <is>
          <t>130,00</t>
        </is>
      </c>
      <c r="Y3714" t="n">
        <v>130</v>
      </c>
      <c r="Z3714" t="n">
        <v>130</v>
      </c>
      <c r="AA3714" t="n">
        <v>45</v>
      </c>
      <c r="AB3714" t="inlineStr">
        <is>
          <t>435,00</t>
        </is>
      </c>
      <c r="AC3714" t="inlineStr">
        <is>
          <t>91,35</t>
        </is>
      </c>
      <c r="AD3714" t="inlineStr">
        <is>
          <t>22,62</t>
        </is>
      </c>
      <c r="AE3714" t="inlineStr">
        <is>
          <t>548,97</t>
        </is>
      </c>
      <c r="AF3714" t="n">
        <v>20</v>
      </c>
      <c r="AG3714" t="n">
        <v>20</v>
      </c>
      <c r="AH3714" t="inlineStr">
        <is>
          <t>#¿NOMBRE?</t>
        </is>
      </c>
      <c r="AI3714" t="inlineStr">
        <is>
          <t>6,5</t>
        </is>
      </c>
      <c r="AJ3714" t="inlineStr">
        <is>
          <t>Transfer</t>
        </is>
      </c>
      <c r="AK3714" t="inlineStr">
        <is>
          <t>4,5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</row>
    <row r="3718">
      <c r="A3718" t="n">
        <v>898</v>
      </c>
      <c r="B3718" t="inlineStr">
        <is>
          <t>La Vereda</t>
        </is>
      </c>
      <c r="C3718" t="inlineStr">
        <is>
          <t>Lara Cejas de la Rosa</t>
        </is>
      </c>
      <c r="D3718" t="inlineStr">
        <is>
          <t>Núñez Cejas S.C.</t>
        </is>
      </c>
      <c r="E3718" t="inlineStr">
        <is>
          <t>J09772831</t>
        </is>
      </c>
      <c r="F3718" t="inlineStr">
        <is>
          <t>C/ San Clemente, 23</t>
        </is>
      </c>
      <c r="G3718" t="n">
        <v>38003</v>
      </c>
      <c r="H3718" t="inlineStr">
        <is>
          <t>Santa Cruz de Tenerife</t>
        </is>
      </c>
      <c r="I3718" t="n">
        <v>0</v>
      </c>
      <c r="J3718" t="inlineStr">
        <is>
          <t>C/Rubens Marichal López 67A, vvda 45 - 38004, Santa Cruz de Tenerife</t>
        </is>
      </c>
      <c r="K3718" t="inlineStr">
        <is>
          <t>info@laveredatenerife.com</t>
        </is>
      </c>
      <c r="L3718">
        <f>+34620140203</f>
        <v/>
      </c>
      <c r="M3718" t="n">
        <v>0</v>
      </c>
      <c r="N3718" t="n">
        <v>7</v>
      </c>
      <c r="O3718" t="n">
        <v>5</v>
      </c>
      <c r="P3718" t="n">
        <v>7</v>
      </c>
      <c r="Q3718" t="n">
        <v>6</v>
      </c>
      <c r="R3718" t="n">
        <v>0</v>
      </c>
      <c r="S3718" t="n">
        <v>0</v>
      </c>
      <c r="T3718" t="b">
        <v>0</v>
      </c>
      <c r="U3718" t="inlineStr">
        <is>
          <t>28/6/2023</t>
        </is>
      </c>
      <c r="V3718" t="inlineStr">
        <is>
          <t>vah3r6uom1dp38hiuurevah3r6vw1f3q</t>
        </is>
      </c>
      <c r="W3718" t="inlineStr">
        <is>
          <t>https://docs.google.com/open?id=1d4pePsEHabhGCIxzih7Yn60V43aEhrtzSToPJLzTFoc</t>
        </is>
      </c>
      <c r="X3718" t="inlineStr">
        <is>
          <t>32,50</t>
        </is>
      </c>
      <c r="Y3718" t="inlineStr">
        <is>
          <t>45,5</t>
        </is>
      </c>
      <c r="Z3718" t="inlineStr">
        <is>
          <t>45,5</t>
        </is>
      </c>
      <c r="AA3718" t="n">
        <v>27</v>
      </c>
      <c r="AB3718" t="inlineStr">
        <is>
          <t>150,50</t>
        </is>
      </c>
      <c r="AC3718" t="inlineStr">
        <is>
          <t>31,61</t>
        </is>
      </c>
      <c r="AD3718" t="inlineStr">
        <is>
          <t>0,00</t>
        </is>
      </c>
      <c r="AE3718" t="inlineStr">
        <is>
          <t>182,11</t>
        </is>
      </c>
      <c r="AF3718" t="n">
        <v>5</v>
      </c>
      <c r="AG3718" t="n">
        <v>7</v>
      </c>
      <c r="AH3718" t="inlineStr">
        <is>
          <t>#¿NOMBRE?</t>
        </is>
      </c>
      <c r="AI3718" t="inlineStr">
        <is>
          <t>6,5</t>
        </is>
      </c>
      <c r="AJ3718" t="inlineStr">
        <is>
          <t>Transfer</t>
        </is>
      </c>
      <c r="AK3718" t="inlineStr">
        <is>
          <t>4,5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</row>
    <row r="3722">
      <c r="A3722" t="n">
        <v>899</v>
      </c>
      <c r="B3722" t="inlineStr">
        <is>
          <t>March &amp; March Parafarmacia SL</t>
        </is>
      </c>
      <c r="C3722" t="inlineStr">
        <is>
          <t>Ester</t>
        </is>
      </c>
      <c r="D3722" t="inlineStr">
        <is>
          <t>March &amp; March Parafarmacia SL</t>
        </is>
      </c>
      <c r="E3722" t="inlineStr">
        <is>
          <t>B25824228</t>
        </is>
      </c>
      <c r="F3722" t="inlineStr">
        <is>
          <t>Calle Barcelona, 10</t>
        </is>
      </c>
      <c r="G3722" t="n">
        <v>25600</v>
      </c>
      <c r="H3722" t="inlineStr">
        <is>
          <t>Balaguer</t>
        </is>
      </c>
      <c r="I3722" t="n">
        <v>1</v>
      </c>
      <c r="J3722" t="n">
        <v>0</v>
      </c>
      <c r="K3722" t="inlineStr">
        <is>
          <t>info@farmaciamarch.com</t>
        </is>
      </c>
      <c r="L3722">
        <f>+34973445280</f>
        <v/>
      </c>
      <c r="M3722" t="n">
        <v>0</v>
      </c>
      <c r="N3722" t="n">
        <v>5</v>
      </c>
      <c r="O3722" t="n">
        <v>5</v>
      </c>
      <c r="P3722" t="n">
        <v>15</v>
      </c>
      <c r="Q3722" t="n">
        <v>2</v>
      </c>
      <c r="R3722" t="inlineStr">
        <is>
          <t>PackD3</t>
        </is>
      </c>
      <c r="S3722" t="n">
        <v>0</v>
      </c>
      <c r="T3722" t="b">
        <v>0</v>
      </c>
      <c r="U3722" t="inlineStr">
        <is>
          <t>28/6/2023</t>
        </is>
      </c>
      <c r="V3722" t="inlineStr">
        <is>
          <t>g4klaqafl2mpcto5b528ug4klaq3y366</t>
        </is>
      </c>
      <c r="W3722" t="inlineStr">
        <is>
          <t>https://docs.google.com/open?id=127bMoI_XB2IPAO6kiiWX1KFOTbnUyFGCFRhp-26n0Gc</t>
        </is>
      </c>
      <c r="X3722" t="inlineStr">
        <is>
          <t>32,50</t>
        </is>
      </c>
      <c r="Y3722" t="inlineStr">
        <is>
          <t>32,5</t>
        </is>
      </c>
      <c r="Z3722" t="inlineStr">
        <is>
          <t>97,5</t>
        </is>
      </c>
      <c r="AA3722" t="n">
        <v>9</v>
      </c>
      <c r="AB3722" t="inlineStr">
        <is>
          <t>171,50</t>
        </is>
      </c>
      <c r="AC3722" t="inlineStr">
        <is>
          <t>36,02</t>
        </is>
      </c>
      <c r="AD3722" t="inlineStr">
        <is>
          <t>0,00</t>
        </is>
      </c>
      <c r="AE3722" t="inlineStr">
        <is>
          <t>207,52</t>
        </is>
      </c>
      <c r="AF3722" t="n">
        <v>5</v>
      </c>
      <c r="AG3722" t="n">
        <v>5</v>
      </c>
      <c r="AH3722" t="inlineStr">
        <is>
          <t>#¿NOMBRE?</t>
        </is>
      </c>
      <c r="AI3722" t="inlineStr">
        <is>
          <t>6,5</t>
        </is>
      </c>
      <c r="AJ3722" t="inlineStr">
        <is>
          <t>Transfer</t>
        </is>
      </c>
      <c r="AK3722" t="inlineStr">
        <is>
          <t>4,5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</row>
    <row r="3726">
      <c r="A3726" t="n">
        <v>900</v>
      </c>
      <c r="B3726" t="inlineStr">
        <is>
          <t>DISPASURMARKET</t>
        </is>
      </c>
      <c r="C3726" t="inlineStr">
        <is>
          <t>Pepa Roca</t>
        </is>
      </c>
      <c r="D3726" t="inlineStr">
        <is>
          <t>DISPASUROLDAN, SOCIEDAD COOPERATIVA</t>
        </is>
      </c>
      <c r="E3726" t="inlineStr">
        <is>
          <t>F30899470</t>
        </is>
      </c>
      <c r="F3726" t="inlineStr">
        <is>
          <t>CALLE MAYOR 7</t>
        </is>
      </c>
      <c r="G3726" t="n">
        <v>30709</v>
      </c>
      <c r="H3726" t="inlineStr">
        <is>
          <t>ROLDÁN</t>
        </is>
      </c>
      <c r="I3726" t="n">
        <v>1</v>
      </c>
      <c r="J3726" t="n">
        <v>0</v>
      </c>
      <c r="K3726" t="inlineStr">
        <is>
          <t>administracion@dispasurroldan.es</t>
        </is>
      </c>
      <c r="L3726">
        <f>+34629739207</f>
        <v/>
      </c>
      <c r="M3726" t="n">
        <v>0</v>
      </c>
      <c r="N3726" t="n">
        <v>2</v>
      </c>
      <c r="O3726" t="n">
        <v>2</v>
      </c>
      <c r="P3726" t="n">
        <v>2</v>
      </c>
      <c r="Q3726" t="n">
        <v>0</v>
      </c>
      <c r="R3726" t="inlineStr">
        <is>
          <t>sin portes por primer pedido</t>
        </is>
      </c>
      <c r="S3726" t="n">
        <v>0</v>
      </c>
      <c r="T3726" t="b">
        <v>0</v>
      </c>
      <c r="U3726" t="inlineStr">
        <is>
          <t>28/6/2023</t>
        </is>
      </c>
      <c r="V3726" t="inlineStr">
        <is>
          <t>f9761dq1l5kjpxh1wf976v2xje21l9v8</t>
        </is>
      </c>
      <c r="W3726" t="inlineStr">
        <is>
          <t>https://docs.google.com/open?id=1t-2hRo4QirorViMIZdl5g84gLbfLdsCRkbwrAHFbkVw</t>
        </is>
      </c>
      <c r="X3726" t="inlineStr">
        <is>
          <t>13,00</t>
        </is>
      </c>
      <c r="Y3726" t="n">
        <v>13</v>
      </c>
      <c r="Z3726" t="n">
        <v>13</v>
      </c>
      <c r="AA3726" t="n">
        <v>0</v>
      </c>
      <c r="AB3726" t="inlineStr">
        <is>
          <t>39,00</t>
        </is>
      </c>
      <c r="AC3726" t="inlineStr">
        <is>
          <t>8,19</t>
        </is>
      </c>
      <c r="AD3726" t="inlineStr">
        <is>
          <t>0,00</t>
        </is>
      </c>
      <c r="AE3726" t="inlineStr">
        <is>
          <t>47,19</t>
        </is>
      </c>
      <c r="AF3726" t="n">
        <v>2</v>
      </c>
      <c r="AG3726" t="n">
        <v>2</v>
      </c>
      <c r="AH3726" t="inlineStr">
        <is>
          <t>#¿NOMBRE?</t>
        </is>
      </c>
      <c r="AI3726" t="inlineStr">
        <is>
          <t>6,5</t>
        </is>
      </c>
      <c r="AJ3726" t="inlineStr">
        <is>
          <t>Transfer</t>
        </is>
      </c>
      <c r="AK3726" t="inlineStr">
        <is>
          <t>4,5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</row>
    <row r="3730">
      <c r="A3730" t="n">
        <v>901</v>
      </c>
      <c r="B3730" t="inlineStr">
        <is>
          <t>LA VENTANA NATURAL</t>
        </is>
      </c>
      <c r="C3730" t="inlineStr">
        <is>
          <t>MONTSERRAT GONZALEZ IZQUIERDO</t>
        </is>
      </c>
      <c r="D3730" t="inlineStr">
        <is>
          <t>MONTSERRAT GONZALEZ IZQUIERDO</t>
        </is>
      </c>
      <c r="E3730" t="inlineStr">
        <is>
          <t>39687411Z</t>
        </is>
      </c>
      <c r="F3730" t="inlineStr">
        <is>
          <t>CALLE SAN ANTON 12 BAJO</t>
        </is>
      </c>
      <c r="G3730" t="n">
        <v>31001</v>
      </c>
      <c r="H3730" t="inlineStr">
        <is>
          <t>PAMPLONA</t>
        </is>
      </c>
      <c r="I3730" t="n">
        <v>1</v>
      </c>
      <c r="J3730" t="n">
        <v>0</v>
      </c>
      <c r="K3730" t="inlineStr">
        <is>
          <t>franquicia.pamplona@laventananatural.com</t>
        </is>
      </c>
      <c r="L3730">
        <f>+34691429790</f>
        <v/>
      </c>
      <c r="M3730" t="n">
        <v>1</v>
      </c>
      <c r="N3730" t="n">
        <v>10</v>
      </c>
      <c r="O3730" t="n">
        <v>5</v>
      </c>
      <c r="P3730" t="n">
        <v>5</v>
      </c>
      <c r="Q3730" t="n">
        <v>2</v>
      </c>
      <c r="R3730" t="n">
        <v>0</v>
      </c>
      <c r="S3730" t="n">
        <v>0</v>
      </c>
      <c r="T3730" t="b">
        <v>0</v>
      </c>
      <c r="U3730" t="inlineStr">
        <is>
          <t>28/6/2023</t>
        </is>
      </c>
      <c r="V3730" t="inlineStr">
        <is>
          <t>a0ml1jodo5a9p19ho1ua0mlxjwofdaz5</t>
        </is>
      </c>
      <c r="W3730" t="inlineStr">
        <is>
          <t>https://docs.google.com/document/d/1-svTSelzqigehPD3_Rt9SmJ8LvSetHYwbg2AGD48p6c/edit</t>
        </is>
      </c>
      <c r="X3730" t="inlineStr">
        <is>
          <t>32,50</t>
        </is>
      </c>
      <c r="Y3730" t="n">
        <v>65</v>
      </c>
      <c r="Z3730" t="inlineStr">
        <is>
          <t>32,5</t>
        </is>
      </c>
      <c r="AA3730" t="n">
        <v>9</v>
      </c>
      <c r="AB3730" t="inlineStr">
        <is>
          <t>139,00</t>
        </is>
      </c>
      <c r="AC3730" t="inlineStr">
        <is>
          <t>29,19</t>
        </is>
      </c>
      <c r="AD3730" t="inlineStr">
        <is>
          <t>7,23</t>
        </is>
      </c>
      <c r="AE3730" t="inlineStr">
        <is>
          <t>175,42</t>
        </is>
      </c>
      <c r="AF3730" t="n">
        <v>5</v>
      </c>
      <c r="AG3730" t="n">
        <v>10</v>
      </c>
      <c r="AH3730" t="inlineStr">
        <is>
          <t>#¿NOMBRE?</t>
        </is>
      </c>
      <c r="AI3730" t="inlineStr">
        <is>
          <t>6,5</t>
        </is>
      </c>
      <c r="AJ3730" t="inlineStr">
        <is>
          <t>Transfer</t>
        </is>
      </c>
      <c r="AK3730" t="inlineStr">
        <is>
          <t>4,5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</row>
    <row r="3734">
      <c r="A3734" t="n">
        <v>902</v>
      </c>
      <c r="B3734" t="inlineStr">
        <is>
          <t>El Rincón de Rubí</t>
        </is>
      </c>
      <c r="C3734" t="inlineStr">
        <is>
          <t>Maria Isabel Tamayo Arias</t>
        </is>
      </c>
      <c r="D3734" t="inlineStr">
        <is>
          <t>El Rincón de Rubí</t>
        </is>
      </c>
      <c r="E3734" t="inlineStr">
        <is>
          <t>44605906M</t>
        </is>
      </c>
      <c r="F3734" t="inlineStr">
        <is>
          <t>Calle San Marcos N.7</t>
        </is>
      </c>
      <c r="G3734" t="n">
        <v>41140</v>
      </c>
      <c r="H3734" t="inlineStr">
        <is>
          <t>Sevilla</t>
        </is>
      </c>
      <c r="I3734" t="n">
        <v>1</v>
      </c>
      <c r="J3734" t="n">
        <v>0</v>
      </c>
      <c r="K3734" t="inlineStr">
        <is>
          <t>mariaisabeltamayoarias1@gmail.com</t>
        </is>
      </c>
      <c r="L3734">
        <f>+34677288952</f>
        <v/>
      </c>
      <c r="M3734" t="n">
        <v>1</v>
      </c>
      <c r="N3734" t="n">
        <v>3</v>
      </c>
      <c r="O3734" t="n">
        <v>3</v>
      </c>
      <c r="P3734" t="n">
        <v>3</v>
      </c>
      <c r="Q3734" t="n">
        <v>3</v>
      </c>
      <c r="R3734" t="inlineStr">
        <is>
          <t>cobramos portes</t>
        </is>
      </c>
      <c r="S3734" t="n">
        <v>0</v>
      </c>
      <c r="T3734" t="b">
        <v>0</v>
      </c>
      <c r="U3734" t="inlineStr">
        <is>
          <t>28/6/2023</t>
        </is>
      </c>
      <c r="V3734" t="inlineStr">
        <is>
          <t>d33ao95qk7qjmz43sxxd33aoz9zup7nw</t>
        </is>
      </c>
      <c r="W3734" t="inlineStr">
        <is>
          <t>https://docs.google.com/open?id=1yDsB1drQz6CwmidFA337dq_84LV3O9BbNc41yApDj60</t>
        </is>
      </c>
      <c r="X3734" t="inlineStr">
        <is>
          <t>19,50</t>
        </is>
      </c>
      <c r="Y3734" t="inlineStr">
        <is>
          <t>19,5</t>
        </is>
      </c>
      <c r="Z3734" t="inlineStr">
        <is>
          <t>19,5</t>
        </is>
      </c>
      <c r="AA3734" t="inlineStr">
        <is>
          <t>13,5</t>
        </is>
      </c>
      <c r="AB3734" t="inlineStr">
        <is>
          <t>72,00</t>
        </is>
      </c>
      <c r="AC3734" t="inlineStr">
        <is>
          <t>15,12</t>
        </is>
      </c>
      <c r="AD3734" t="inlineStr">
        <is>
          <t>3,74</t>
        </is>
      </c>
      <c r="AE3734" t="inlineStr">
        <is>
          <t>90,86</t>
        </is>
      </c>
      <c r="AF3734" t="n">
        <v>3</v>
      </c>
      <c r="AG3734" t="n">
        <v>3</v>
      </c>
      <c r="AH3734" t="inlineStr">
        <is>
          <t>#¿NOMBRE?</t>
        </is>
      </c>
      <c r="AI3734" t="inlineStr">
        <is>
          <t>6,5</t>
        </is>
      </c>
      <c r="AJ3734" t="inlineStr">
        <is>
          <t>Transfer</t>
        </is>
      </c>
      <c r="AK3734" t="inlineStr">
        <is>
          <t>4,5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</row>
    <row r="3738">
      <c r="A3738" t="n">
        <v>903</v>
      </c>
      <c r="B3738" t="inlineStr">
        <is>
          <t>Tresors de Tanit. S.L.U.</t>
        </is>
      </c>
      <c r="C3738" t="inlineStr">
        <is>
          <t>Nicoleta</t>
        </is>
      </c>
      <c r="D3738" t="inlineStr">
        <is>
          <t>Tresors de Tanit S.L.U.</t>
        </is>
      </c>
      <c r="E3738" t="inlineStr">
        <is>
          <t>B65767675</t>
        </is>
      </c>
      <c r="F3738" t="inlineStr">
        <is>
          <t>C/Asturias, 65 local</t>
        </is>
      </c>
      <c r="G3738" t="n">
        <v>8012</v>
      </c>
      <c r="H3738" t="inlineStr">
        <is>
          <t>Barcelona</t>
        </is>
      </c>
      <c r="I3738" t="n">
        <v>1</v>
      </c>
      <c r="J3738" t="n">
        <v>0</v>
      </c>
      <c r="K3738" t="inlineStr">
        <is>
          <t>info@tiendatanit.com</t>
        </is>
      </c>
      <c r="L3738">
        <f>+34646285701</f>
        <v/>
      </c>
      <c r="M3738" t="n">
        <v>0</v>
      </c>
      <c r="N3738" t="n">
        <v>60</v>
      </c>
      <c r="O3738" t="n">
        <v>24</v>
      </c>
      <c r="P3738" t="n">
        <v>36</v>
      </c>
      <c r="Q3738" t="n">
        <v>12</v>
      </c>
      <c r="R3738" t="inlineStr">
        <is>
          <t>PackD6</t>
        </is>
      </c>
      <c r="S3738" t="n">
        <v>0</v>
      </c>
      <c r="T3738" t="b">
        <v>0</v>
      </c>
      <c r="U3738" t="inlineStr">
        <is>
          <t>29/6/2023</t>
        </is>
      </c>
      <c r="V3738" t="inlineStr">
        <is>
          <t>dgb4fibklcg2ltnejuvs889dgb4f71wc</t>
        </is>
      </c>
      <c r="W3738" t="inlineStr">
        <is>
          <t>https://docs.google.com/open?id=1yQ5OvWokDrf8gIyboNIu_0cIyXwz8tzV49qfapZzHoo</t>
        </is>
      </c>
      <c r="X3738" t="inlineStr">
        <is>
          <t>156,00</t>
        </is>
      </c>
      <c r="Y3738" t="n">
        <v>390</v>
      </c>
      <c r="Z3738" t="n">
        <v>234</v>
      </c>
      <c r="AA3738" t="n">
        <v>54</v>
      </c>
      <c r="AB3738" t="inlineStr">
        <is>
          <t>834,00</t>
        </is>
      </c>
      <c r="AC3738" t="inlineStr">
        <is>
          <t>175,14</t>
        </is>
      </c>
      <c r="AD3738" t="inlineStr">
        <is>
          <t>0,00</t>
        </is>
      </c>
      <c r="AE3738" t="inlineStr">
        <is>
          <t>1009,14</t>
        </is>
      </c>
      <c r="AF3738" t="n">
        <v>24</v>
      </c>
      <c r="AG3738" t="n">
        <v>60</v>
      </c>
      <c r="AH3738" t="inlineStr">
        <is>
          <t>#¿NOMBRE?</t>
        </is>
      </c>
      <c r="AI3738" t="inlineStr">
        <is>
          <t>6,5</t>
        </is>
      </c>
      <c r="AJ3738" t="inlineStr">
        <is>
          <t>Transfer</t>
        </is>
      </c>
      <c r="AK3738" t="inlineStr">
        <is>
          <t>4,5</t>
        </is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</row>
    <row r="3742">
      <c r="A3742" t="n">
        <v>904</v>
      </c>
      <c r="B3742" t="inlineStr">
        <is>
          <t>Azul Cereza</t>
        </is>
      </c>
      <c r="C3742" t="inlineStr">
        <is>
          <t>Andrea</t>
        </is>
      </c>
      <c r="D3742" t="inlineStr">
        <is>
          <t>Andrea Fernández Salas</t>
        </is>
      </c>
      <c r="E3742" t="inlineStr">
        <is>
          <t>51097467 T</t>
        </is>
      </c>
      <c r="F3742" t="inlineStr">
        <is>
          <t>Calle/ Sector Descubridores 1 - Local 3 C.C. Mercacentro</t>
        </is>
      </c>
      <c r="G3742" t="n">
        <v>28760</v>
      </c>
      <c r="H3742" t="inlineStr">
        <is>
          <t>Tres Cantos</t>
        </is>
      </c>
      <c r="I3742" t="n">
        <v>1</v>
      </c>
      <c r="J3742" t="n">
        <v>0</v>
      </c>
      <c r="K3742" t="inlineStr">
        <is>
          <t>Info@azulcereza.com</t>
        </is>
      </c>
      <c r="L3742">
        <f>+34651392643</f>
        <v/>
      </c>
      <c r="M3742" t="n">
        <v>1</v>
      </c>
      <c r="N3742" t="n">
        <v>10</v>
      </c>
      <c r="O3742" t="n">
        <v>0</v>
      </c>
      <c r="P3742" t="n">
        <v>10</v>
      </c>
      <c r="Q3742" t="n">
        <v>0</v>
      </c>
      <c r="R3742" t="inlineStr">
        <is>
          <t>LA1 =Trimestral (20+1)</t>
        </is>
      </c>
      <c r="S3742" t="inlineStr">
        <is>
          <t>SectorEco</t>
        </is>
      </c>
      <c r="T3742" t="b">
        <v>1</v>
      </c>
      <c r="U3742" t="inlineStr">
        <is>
          <t>29/6/2023</t>
        </is>
      </c>
      <c r="V3742" t="inlineStr">
        <is>
          <t>yjptw75ms1gmkvpxy4wi5eyjptwtnxwc</t>
        </is>
      </c>
      <c r="W3742" t="inlineStr">
        <is>
          <t>https://docs.google.com/open?id=1gfdHGY4xuq48g9WJf0D9W_IZb1EdbweYvH60-_T8WaM</t>
        </is>
      </c>
      <c r="X3742" t="inlineStr">
        <is>
          <t>0,00</t>
        </is>
      </c>
      <c r="Y3742" t="inlineStr">
        <is>
          <t>69,1</t>
        </is>
      </c>
      <c r="Z3742" t="inlineStr">
        <is>
          <t>69,1</t>
        </is>
      </c>
      <c r="AA3742" t="n">
        <v>0</v>
      </c>
      <c r="AB3742" t="inlineStr">
        <is>
          <t>138,20</t>
        </is>
      </c>
      <c r="AC3742" t="inlineStr">
        <is>
          <t>29,02</t>
        </is>
      </c>
      <c r="AD3742" t="inlineStr">
        <is>
          <t>7,19</t>
        </is>
      </c>
      <c r="AE3742" t="inlineStr">
        <is>
          <t>174,41</t>
        </is>
      </c>
      <c r="AF3742" t="n">
        <v>0</v>
      </c>
      <c r="AG3742" t="n">
        <v>10</v>
      </c>
      <c r="AH3742" t="inlineStr">
        <is>
          <t>#¿NOMBRE?</t>
        </is>
      </c>
      <c r="AI3742" t="inlineStr">
        <is>
          <t>6,91</t>
        </is>
      </c>
      <c r="AJ3742" t="inlineStr">
        <is>
          <t>SEPA 30 días // IBAN: ES17 0049 1632 5323 1017 2247</t>
        </is>
      </c>
      <c r="AK3742" t="inlineStr">
        <is>
          <t>4,5</t>
        </is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</row>
    <row r="3746">
      <c r="A3746" t="n">
        <v>905</v>
      </c>
      <c r="B3746" t="inlineStr">
        <is>
          <t>Es Granel</t>
        </is>
      </c>
      <c r="C3746" t="inlineStr">
        <is>
          <t>Rebeca Yusta Fernández</t>
        </is>
      </c>
      <c r="D3746" t="inlineStr">
        <is>
          <t>Rebeca Yusta Fernández</t>
        </is>
      </c>
      <c r="E3746" t="inlineStr">
        <is>
          <t>45420232Q</t>
        </is>
      </c>
      <c r="F3746" t="inlineStr">
        <is>
          <t>C/ Las Pozas 151 - local 20 San Lorenzo de El Escorial</t>
        </is>
      </c>
      <c r="G3746" t="n">
        <v>28200</v>
      </c>
      <c r="H3746" t="inlineStr">
        <is>
          <t>Madrid</t>
        </is>
      </c>
      <c r="I3746" t="n">
        <v>1</v>
      </c>
      <c r="J3746" t="n">
        <v>0</v>
      </c>
      <c r="K3746" t="inlineStr">
        <is>
          <t>esgranelescorial@gmail.com</t>
        </is>
      </c>
      <c r="L3746">
        <f>+34606802557</f>
        <v/>
      </c>
      <c r="M3746" t="n">
        <v>1</v>
      </c>
      <c r="N3746" t="n">
        <v>10</v>
      </c>
      <c r="O3746" t="n">
        <v>0</v>
      </c>
      <c r="P3746" t="n">
        <v>10</v>
      </c>
      <c r="Q3746" t="n">
        <v>5</v>
      </c>
      <c r="R3746" t="inlineStr">
        <is>
          <t>bimensual=FL2</t>
        </is>
      </c>
      <c r="S3746" t="inlineStr">
        <is>
          <t>SectorEco</t>
        </is>
      </c>
      <c r="T3746" t="n">
        <v>1</v>
      </c>
      <c r="U3746" t="inlineStr">
        <is>
          <t>30/6/2023</t>
        </is>
      </c>
      <c r="V3746" t="n">
        <v>0</v>
      </c>
      <c r="W3746" t="inlineStr">
        <is>
          <t>https://docs.google.com/open?id=1GQVaUlo85XlW906HyrTaOBlPGQQbd6XT6NfLvVcdJ3w</t>
        </is>
      </c>
      <c r="X3746" t="inlineStr">
        <is>
          <t>0,00</t>
        </is>
      </c>
      <c r="Y3746" t="inlineStr">
        <is>
          <t>69,1</t>
        </is>
      </c>
      <c r="Z3746" t="inlineStr">
        <is>
          <t>69,1</t>
        </is>
      </c>
      <c r="AA3746" t="inlineStr">
        <is>
          <t>22,5</t>
        </is>
      </c>
      <c r="AB3746" t="inlineStr">
        <is>
          <t>160,70</t>
        </is>
      </c>
      <c r="AC3746" t="inlineStr">
        <is>
          <t>33,75</t>
        </is>
      </c>
      <c r="AD3746" t="inlineStr">
        <is>
          <t>8,36</t>
        </is>
      </c>
      <c r="AE3746" t="inlineStr">
        <is>
          <t>202,80</t>
        </is>
      </c>
      <c r="AF3746" t="n">
        <v>0</v>
      </c>
      <c r="AG3746" t="n">
        <v>10</v>
      </c>
      <c r="AH3746" t="inlineStr">
        <is>
          <t>#¿NOMBRE?</t>
        </is>
      </c>
      <c r="AI3746" t="inlineStr">
        <is>
          <t>6,91</t>
        </is>
      </c>
      <c r="AJ3746" t="inlineStr">
        <is>
          <t>SEPA: 30 días // IBAN: ES5521004074281300595167</t>
        </is>
      </c>
      <c r="AK3746" t="inlineStr">
        <is>
          <t>4,5</t>
        </is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</row>
    <row r="3750">
      <c r="A3750" t="n">
        <v>906</v>
      </c>
      <c r="B3750" t="inlineStr">
        <is>
          <t>Shopclient (Italia)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inlineStr">
        <is>
          <t>0,00</t>
        </is>
      </c>
      <c r="Y3750" t="n">
        <v>0</v>
      </c>
      <c r="Z3750" t="n">
        <v>0</v>
      </c>
      <c r="AA3750" t="n">
        <v>0</v>
      </c>
      <c r="AB3750" t="inlineStr">
        <is>
          <t>0,00</t>
        </is>
      </c>
      <c r="AC3750" t="inlineStr">
        <is>
          <t>0,00</t>
        </is>
      </c>
      <c r="AD3750" t="inlineStr">
        <is>
          <t>0,00</t>
        </is>
      </c>
      <c r="AE3750" t="inlineStr">
        <is>
          <t>0,00</t>
        </is>
      </c>
      <c r="AF3750" t="n">
        <v>0</v>
      </c>
      <c r="AG3750" t="n">
        <v>0</v>
      </c>
      <c r="AH3750" t="inlineStr">
        <is>
          <t>#¿NOMBRE?</t>
        </is>
      </c>
      <c r="AI3750" t="inlineStr">
        <is>
          <t>6,5</t>
        </is>
      </c>
      <c r="AJ3750" t="n">
        <v>0</v>
      </c>
      <c r="AK3750" t="inlineStr">
        <is>
          <t>4,5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</row>
    <row r="3754">
      <c r="A3754" t="n">
        <v>907</v>
      </c>
      <c r="B3754" t="inlineStr">
        <is>
          <t>Dietisur</t>
        </is>
      </c>
      <c r="C3754" t="inlineStr">
        <is>
          <t>Dietisur</t>
        </is>
      </c>
      <c r="D3754" t="inlineStr">
        <is>
          <t>Dietisur SL</t>
        </is>
      </c>
      <c r="E3754" t="inlineStr">
        <is>
          <t>B41478298</t>
        </is>
      </c>
      <c r="F3754" t="inlineStr">
        <is>
          <t>Ctra.Sevilla-Cádiz Km.555-7</t>
        </is>
      </c>
      <c r="G3754" t="n">
        <v>41703</v>
      </c>
      <c r="H3754" t="inlineStr">
        <is>
          <t>Dos Hermanas - Sevilla</t>
        </is>
      </c>
      <c r="I3754" t="n">
        <v>1</v>
      </c>
      <c r="J3754" t="n">
        <v>0</v>
      </c>
      <c r="K3754" t="inlineStr">
        <is>
          <t>dietisur@dietisur.es</t>
        </is>
      </c>
      <c r="L3754">
        <f>+34954692158</f>
        <v/>
      </c>
      <c r="M3754" t="n">
        <v>0</v>
      </c>
      <c r="N3754" t="n">
        <v>18</v>
      </c>
      <c r="O3754" t="n">
        <v>48</v>
      </c>
      <c r="P3754" t="n">
        <v>18</v>
      </c>
      <c r="Q3754" t="n">
        <v>24</v>
      </c>
      <c r="R3754" t="n">
        <v>0</v>
      </c>
      <c r="S3754" t="n">
        <v>0</v>
      </c>
      <c r="T3754" t="b">
        <v>0</v>
      </c>
      <c r="U3754" s="1" t="n">
        <v>44992</v>
      </c>
      <c r="V3754" t="inlineStr">
        <is>
          <t>13ydar6w7iss6zls13ydard40b67m4zr</t>
        </is>
      </c>
      <c r="W3754" t="inlineStr">
        <is>
          <t>https://docs.google.com/open?id=1zRTxkA9cfuprRWkGDgVaqPxCb7iKcvLBsX6NSSxk5zw</t>
        </is>
      </c>
      <c r="X3754" t="inlineStr">
        <is>
          <t>240,00</t>
        </is>
      </c>
      <c r="Y3754" t="n">
        <v>90</v>
      </c>
      <c r="Z3754" t="n">
        <v>90</v>
      </c>
      <c r="AA3754" t="inlineStr">
        <is>
          <t>87,6</t>
        </is>
      </c>
      <c r="AB3754" t="inlineStr">
        <is>
          <t>507,60</t>
        </is>
      </c>
      <c r="AC3754" t="inlineStr">
        <is>
          <t>106,60</t>
        </is>
      </c>
      <c r="AD3754" t="inlineStr">
        <is>
          <t>0,00</t>
        </is>
      </c>
      <c r="AE3754" t="inlineStr">
        <is>
          <t>614,20</t>
        </is>
      </c>
      <c r="AF3754" t="n">
        <v>48</v>
      </c>
      <c r="AG3754" t="n">
        <v>18</v>
      </c>
      <c r="AH3754" t="inlineStr">
        <is>
          <t>#¿NOMBRE?</t>
        </is>
      </c>
      <c r="AI3754" t="n">
        <v>5</v>
      </c>
      <c r="AJ3754" t="inlineStr">
        <is>
          <t>Transfer</t>
        </is>
      </c>
      <c r="AK3754" t="inlineStr">
        <is>
          <t>3,65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</row>
    <row r="3758">
      <c r="A3758" t="n">
        <v>908</v>
      </c>
      <c r="B3758" t="inlineStr">
        <is>
          <t>Bon Area</t>
        </is>
      </c>
      <c r="C3758" t="inlineStr">
        <is>
          <t>00006/02253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</v>
      </c>
      <c r="X3758" t="inlineStr">
        <is>
          <t>0,00</t>
        </is>
      </c>
      <c r="Y3758" t="n">
        <v>0</v>
      </c>
      <c r="Z3758" t="n">
        <v>0</v>
      </c>
      <c r="AA3758" t="n">
        <v>0</v>
      </c>
      <c r="AB3758" t="inlineStr">
        <is>
          <t>0,00</t>
        </is>
      </c>
      <c r="AC3758" t="inlineStr">
        <is>
          <t>0,00</t>
        </is>
      </c>
      <c r="AD3758" t="inlineStr">
        <is>
          <t>0,00</t>
        </is>
      </c>
      <c r="AE3758" t="inlineStr">
        <is>
          <t>0,00</t>
        </is>
      </c>
      <c r="AF3758" t="n">
        <v>0</v>
      </c>
      <c r="AG3758" t="n">
        <v>0</v>
      </c>
      <c r="AH3758" t="inlineStr">
        <is>
          <t>#¿NOMBRE?</t>
        </is>
      </c>
      <c r="AI3758" t="inlineStr">
        <is>
          <t>6,5</t>
        </is>
      </c>
      <c r="AJ3758" t="n">
        <v>0</v>
      </c>
      <c r="AK3758" t="inlineStr">
        <is>
          <t>4,5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</row>
    <row r="3762">
      <c r="A3762" t="n">
        <v>909</v>
      </c>
      <c r="B3762" t="inlineStr">
        <is>
          <t>Marcris</t>
        </is>
      </c>
      <c r="C3762" t="inlineStr">
        <is>
          <t>Marino</t>
        </is>
      </c>
      <c r="D3762" t="inlineStr">
        <is>
          <t>Sánchez García Cristina 00280286L S.L.N.E</t>
        </is>
      </c>
      <c r="E3762" t="inlineStr">
        <is>
          <t>B35770528</t>
        </is>
      </c>
      <c r="F3762" t="inlineStr">
        <is>
          <t>Calle Aigües, 11</t>
        </is>
      </c>
      <c r="G3762" t="n">
        <v>8391</v>
      </c>
      <c r="H3762" t="inlineStr">
        <is>
          <t>Tiana</t>
        </is>
      </c>
      <c r="I3762" t="n">
        <v>1</v>
      </c>
      <c r="J3762" t="n">
        <v>0</v>
      </c>
      <c r="K3762" t="inlineStr">
        <is>
          <t>info@marcris.net</t>
        </is>
      </c>
      <c r="L3762">
        <f>+34678868735</f>
        <v/>
      </c>
      <c r="M3762" t="n">
        <v>0</v>
      </c>
      <c r="N3762" t="n">
        <v>412</v>
      </c>
      <c r="O3762" t="n">
        <v>206</v>
      </c>
      <c r="P3762" t="n">
        <v>412</v>
      </c>
      <c r="Q3762" t="n">
        <v>160</v>
      </c>
      <c r="R3762" t="n">
        <v>0</v>
      </c>
      <c r="S3762" t="inlineStr">
        <is>
          <t>Muestras 8-8-4-3</t>
        </is>
      </c>
      <c r="T3762" t="n">
        <v>0</v>
      </c>
      <c r="U3762" s="1" t="n">
        <v>44992</v>
      </c>
      <c r="V3762" t="n">
        <v>0</v>
      </c>
      <c r="W3762" t="inlineStr">
        <is>
          <t>https://docs.google.com/open?id=1Ccq8-muoXRxKFs0ZLJugcG9R7hY-hHwTq9QYHkR6soE</t>
        </is>
      </c>
      <c r="X3762" t="inlineStr">
        <is>
          <t>896,10</t>
        </is>
      </c>
      <c r="Y3762" t="inlineStr">
        <is>
          <t>1792,2</t>
        </is>
      </c>
      <c r="Z3762" t="inlineStr">
        <is>
          <t>1792,2</t>
        </is>
      </c>
      <c r="AA3762" t="n">
        <v>528</v>
      </c>
      <c r="AB3762" t="inlineStr">
        <is>
          <t>5.008,50</t>
        </is>
      </c>
      <c r="AC3762" t="inlineStr">
        <is>
          <t>1051,79</t>
        </is>
      </c>
      <c r="AD3762" t="inlineStr">
        <is>
          <t>0,00</t>
        </is>
      </c>
      <c r="AE3762" t="inlineStr">
        <is>
          <t>6060,29</t>
        </is>
      </c>
      <c r="AF3762" t="n">
        <v>206</v>
      </c>
      <c r="AG3762" t="n">
        <v>412</v>
      </c>
      <c r="AH3762" t="inlineStr">
        <is>
          <t>#¿NOMBRE?</t>
        </is>
      </c>
      <c r="AI3762" t="inlineStr">
        <is>
          <t>4,35</t>
        </is>
      </c>
      <c r="AJ3762" t="inlineStr">
        <is>
          <t>SEPA 60 dias // IBAN: ES03 2100 0877 8502 0021 6962</t>
        </is>
      </c>
      <c r="AK3762" t="inlineStr">
        <is>
          <t>3,3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</row>
    <row r="3766">
      <c r="A3766" t="n">
        <v>910</v>
      </c>
      <c r="B3766" t="inlineStr">
        <is>
          <t>Herbolario Navarro</t>
        </is>
      </c>
      <c r="C3766" t="inlineStr">
        <is>
          <t>Encargada de compras: Sonia</t>
        </is>
      </c>
      <c r="D3766" t="inlineStr">
        <is>
          <t>PEPE NAVARRO, SL</t>
        </is>
      </c>
      <c r="E3766" t="inlineStr">
        <is>
          <t>B-46432852</t>
        </is>
      </c>
      <c r="F3766" t="inlineStr">
        <is>
          <t>C/Partida de la Dama, 25</t>
        </is>
      </c>
      <c r="G3766" t="n">
        <v>46470</v>
      </c>
      <c r="H3766" t="inlineStr">
        <is>
          <t>Massanassa</t>
        </is>
      </c>
      <c r="I3766" t="n">
        <v>0</v>
      </c>
      <c r="J3766" t="inlineStr">
        <is>
          <t>ARZOBISPO MAYORAL, 20    46002 VALENCIA.</t>
        </is>
      </c>
      <c r="K3766" t="inlineStr">
        <is>
          <t>facturacion.logistica@herbolarionavarro.es</t>
        </is>
      </c>
      <c r="L3766" t="n">
        <v>34664644917</v>
      </c>
      <c r="M3766" t="n">
        <v>0</v>
      </c>
      <c r="N3766" t="n">
        <v>64</v>
      </c>
      <c r="O3766" t="n">
        <v>30</v>
      </c>
      <c r="P3766" t="n">
        <v>19</v>
      </c>
      <c r="Q3766" t="n">
        <v>0</v>
      </c>
      <c r="R3766" t="inlineStr">
        <is>
          <t>Enviar paquetes por separado</t>
        </is>
      </c>
      <c r="S3766" t="inlineStr">
        <is>
          <t>SectorEco</t>
        </is>
      </c>
      <c r="T3766" t="n">
        <v>1</v>
      </c>
      <c r="U3766" s="1" t="n">
        <v>44992</v>
      </c>
      <c r="V3766" t="n">
        <v>44714</v>
      </c>
      <c r="W3766" t="inlineStr">
        <is>
          <t>https://docs.google.com/open?id=16jblT5NQagfS3zPmG2aI_ssrKwBPLmVi9kM2dKoZTPk</t>
        </is>
      </c>
      <c r="X3766" t="inlineStr">
        <is>
          <t>207,30</t>
        </is>
      </c>
      <c r="Y3766" t="inlineStr">
        <is>
          <t>442,24</t>
        </is>
      </c>
      <c r="Z3766" t="inlineStr">
        <is>
          <t>131,29</t>
        </is>
      </c>
      <c r="AA3766" t="n">
        <v>0</v>
      </c>
      <c r="AB3766" t="inlineStr">
        <is>
          <t>780,83</t>
        </is>
      </c>
      <c r="AC3766" t="inlineStr">
        <is>
          <t>163,97</t>
        </is>
      </c>
      <c r="AD3766" t="inlineStr">
        <is>
          <t>0,00</t>
        </is>
      </c>
      <c r="AE3766" t="inlineStr">
        <is>
          <t>944,80</t>
        </is>
      </c>
      <c r="AF3766" t="n">
        <v>30</v>
      </c>
      <c r="AG3766" t="n">
        <v>64</v>
      </c>
      <c r="AH3766" t="inlineStr">
        <is>
          <t>#¿NOMBRE?</t>
        </is>
      </c>
      <c r="AI3766" t="inlineStr">
        <is>
          <t>6,91</t>
        </is>
      </c>
      <c r="AJ3766" t="inlineStr">
        <is>
          <t>Transfer 60 días // IBAN: ES58 0081 1518 9300 0157 6563</t>
        </is>
      </c>
      <c r="AK3766" t="inlineStr">
        <is>
          <t>4,5</t>
        </is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</row>
    <row r="3770">
      <c r="A3770" t="n">
        <v>911</v>
      </c>
      <c r="B3770" t="inlineStr">
        <is>
          <t>La petjada</t>
        </is>
      </c>
      <c r="C3770" t="inlineStr">
        <is>
          <t>Sophie Bodart</t>
        </is>
      </c>
      <c r="D3770" t="inlineStr">
        <is>
          <t>Sophie Bodart</t>
        </is>
      </c>
      <c r="E3770" t="inlineStr">
        <is>
          <t>X2232980W</t>
        </is>
      </c>
      <c r="F3770" t="inlineStr">
        <is>
          <t>C/Francesc Macià, 16</t>
        </is>
      </c>
      <c r="G3770" t="n">
        <v>17464</v>
      </c>
      <c r="H3770" t="inlineStr">
        <is>
          <t>Sant Jordi Desvalls, Girona</t>
        </is>
      </c>
      <c r="I3770" t="n">
        <v>1</v>
      </c>
      <c r="J3770" t="n">
        <v>1</v>
      </c>
      <c r="K3770" t="inlineStr">
        <is>
          <t>lapetjadaeco@gmail.com</t>
        </is>
      </c>
      <c r="L3770" t="n">
        <v>652192005</v>
      </c>
      <c r="M3770" t="n">
        <v>1</v>
      </c>
      <c r="N3770" t="n">
        <v>25</v>
      </c>
      <c r="O3770" t="n">
        <v>15</v>
      </c>
      <c r="P3770" t="n">
        <v>25</v>
      </c>
      <c r="Q3770" t="n">
        <v>10</v>
      </c>
      <c r="R3770" t="inlineStr">
        <is>
          <t>FL1 regalo para muestras</t>
        </is>
      </c>
      <c r="S3770" t="n">
        <v>0</v>
      </c>
      <c r="T3770" t="b">
        <v>0</v>
      </c>
      <c r="U3770" s="1" t="n">
        <v>45023</v>
      </c>
      <c r="V3770" t="n">
        <v>45006</v>
      </c>
      <c r="W3770" t="inlineStr">
        <is>
          <t>https://docs.google.com/open?id=1dWyJrTDwbe_884_RmfOgOA_qcr1M0fy_dlSSgfVTUg4</t>
        </is>
      </c>
      <c r="X3770" t="inlineStr">
        <is>
          <t>97,50</t>
        </is>
      </c>
      <c r="Y3770" t="inlineStr">
        <is>
          <t>162,5</t>
        </is>
      </c>
      <c r="Z3770" t="inlineStr">
        <is>
          <t>162,5</t>
        </is>
      </c>
      <c r="AA3770" t="n">
        <v>45</v>
      </c>
      <c r="AB3770" t="inlineStr">
        <is>
          <t>467,50</t>
        </is>
      </c>
      <c r="AC3770" t="inlineStr">
        <is>
          <t>98,18</t>
        </is>
      </c>
      <c r="AD3770" t="inlineStr">
        <is>
          <t>24,31</t>
        </is>
      </c>
      <c r="AE3770" t="inlineStr">
        <is>
          <t>589,99</t>
        </is>
      </c>
      <c r="AF3770" t="n">
        <v>15</v>
      </c>
      <c r="AG3770" t="n">
        <v>25</v>
      </c>
      <c r="AH3770" t="inlineStr">
        <is>
          <t>#¿NOMBRE?</t>
        </is>
      </c>
      <c r="AI3770" t="inlineStr">
        <is>
          <t>6,5</t>
        </is>
      </c>
      <c r="AJ3770" t="inlineStr">
        <is>
          <t>Transfer</t>
        </is>
      </c>
      <c r="AK3770" t="inlineStr">
        <is>
          <t>4,5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</row>
    <row r="3774">
      <c r="A3774" t="n">
        <v>912</v>
      </c>
      <c r="B3774" t="inlineStr">
        <is>
          <t>Ecoteca</t>
        </is>
      </c>
      <c r="C3774" t="inlineStr">
        <is>
          <t>laia</t>
        </is>
      </c>
      <c r="D3774" t="inlineStr">
        <is>
          <t>eulalia hernandez pallas</t>
        </is>
      </c>
      <c r="E3774" t="inlineStr">
        <is>
          <t>44000699c</t>
        </is>
      </c>
      <c r="F3774" t="inlineStr">
        <is>
          <t>providencia, 20</t>
        </is>
      </c>
      <c r="G3774" t="n">
        <v>8024</v>
      </c>
      <c r="H3774" t="inlineStr">
        <is>
          <t>barcelona</t>
        </is>
      </c>
      <c r="I3774" t="n">
        <v>1</v>
      </c>
      <c r="J3774" t="n">
        <v>0</v>
      </c>
      <c r="K3774" t="inlineStr">
        <is>
          <t>laiona.hernandez@gmail.com</t>
        </is>
      </c>
      <c r="L3774">
        <f>+34687307036</f>
        <v/>
      </c>
      <c r="M3774" t="n">
        <v>1</v>
      </c>
      <c r="N3774" t="n">
        <v>8</v>
      </c>
      <c r="O3774" t="n">
        <v>4</v>
      </c>
      <c r="P3774" t="n">
        <v>8</v>
      </c>
      <c r="Q3774" t="n">
        <v>0</v>
      </c>
      <c r="R3774" t="n">
        <v>0</v>
      </c>
      <c r="S3774" t="n">
        <v>0</v>
      </c>
      <c r="T3774" t="b">
        <v>0</v>
      </c>
      <c r="U3774" s="1" t="n">
        <v>45023</v>
      </c>
      <c r="V3774" t="inlineStr">
        <is>
          <t>r9b7r964p32fhl07w4r9b7r2adwt23wx</t>
        </is>
      </c>
      <c r="W3774" t="inlineStr">
        <is>
          <t>https://docs.google.com/open?id=1AFJ5bzalqXIPW1Tdi497sP7m4em1rtVq1lPqDz6z5To</t>
        </is>
      </c>
      <c r="X3774" t="inlineStr">
        <is>
          <t>26,00</t>
        </is>
      </c>
      <c r="Y3774" t="n">
        <v>52</v>
      </c>
      <c r="Z3774" t="n">
        <v>52</v>
      </c>
      <c r="AA3774" t="n">
        <v>0</v>
      </c>
      <c r="AB3774" t="inlineStr">
        <is>
          <t>130,00</t>
        </is>
      </c>
      <c r="AC3774" t="inlineStr">
        <is>
          <t>27,30</t>
        </is>
      </c>
      <c r="AD3774" t="inlineStr">
        <is>
          <t>6,76</t>
        </is>
      </c>
      <c r="AE3774" t="inlineStr">
        <is>
          <t>164,06</t>
        </is>
      </c>
      <c r="AF3774" t="n">
        <v>4</v>
      </c>
      <c r="AG3774" t="n">
        <v>8</v>
      </c>
      <c r="AH3774" t="inlineStr">
        <is>
          <t>#¿NOMBRE?</t>
        </is>
      </c>
      <c r="AI3774" t="inlineStr">
        <is>
          <t>6,5</t>
        </is>
      </c>
      <c r="AJ3774" t="inlineStr">
        <is>
          <t>Giro 30 días // IBAN: ES55 0182 6315 0402 0015 5572</t>
        </is>
      </c>
      <c r="AK3774" t="inlineStr">
        <is>
          <t>4,5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n">
        <v>913</v>
      </c>
      <c r="B3778" t="inlineStr">
        <is>
          <t>MyM Ecofashion</t>
        </is>
      </c>
      <c r="C3778" t="inlineStr">
        <is>
          <t>Mónica</t>
        </is>
      </c>
      <c r="D3778" t="inlineStr">
        <is>
          <t>Mónica Ferrer</t>
        </is>
      </c>
      <c r="E3778" t="inlineStr">
        <is>
          <t>73259026R</t>
        </is>
      </c>
      <c r="F3778" t="inlineStr">
        <is>
          <t>C/Alejandre 18</t>
        </is>
      </c>
      <c r="G3778" t="n">
        <v>44600</v>
      </c>
      <c r="H3778" t="inlineStr">
        <is>
          <t>Alcañiz, Teruel</t>
        </is>
      </c>
      <c r="I3778" t="n">
        <v>1</v>
      </c>
      <c r="J3778" t="n">
        <v>0</v>
      </c>
      <c r="K3778" t="inlineStr">
        <is>
          <t>mym.ecofashion@gmail.com</t>
        </is>
      </c>
      <c r="L3778">
        <f>+34691201022</f>
        <v/>
      </c>
      <c r="M3778" t="n">
        <v>1</v>
      </c>
      <c r="N3778" t="n">
        <v>6</v>
      </c>
      <c r="O3778" t="n">
        <v>7</v>
      </c>
      <c r="P3778" t="n">
        <v>7</v>
      </c>
      <c r="Q3778" t="n">
        <v>1</v>
      </c>
      <c r="R3778" t="inlineStr">
        <is>
          <t>LA1FL1 Implantación (20 +2)</t>
        </is>
      </c>
      <c r="S3778" t="inlineStr">
        <is>
          <t>SectorEco</t>
        </is>
      </c>
      <c r="T3778" t="b">
        <v>1</v>
      </c>
      <c r="U3778" s="1" t="n">
        <v>45023</v>
      </c>
      <c r="V3778" t="inlineStr">
        <is>
          <t>51xae3qducmn1e651xae2fodygfr0smk</t>
        </is>
      </c>
      <c r="W3778" t="inlineStr">
        <is>
          <t>https://docs.google.com/open?id=1F7BVDt9NwdFTvHnwsIKnjUn2RPXoo78GTG3I1TfViOE</t>
        </is>
      </c>
      <c r="X3778" t="inlineStr">
        <is>
          <t>48,37</t>
        </is>
      </c>
      <c r="Y3778" t="inlineStr">
        <is>
          <t>41,46</t>
        </is>
      </c>
      <c r="Z3778" t="inlineStr">
        <is>
          <t>48,37</t>
        </is>
      </c>
      <c r="AA3778" t="inlineStr">
        <is>
          <t>4,53</t>
        </is>
      </c>
      <c r="AB3778" t="inlineStr">
        <is>
          <t>142,73</t>
        </is>
      </c>
      <c r="AC3778" t="inlineStr">
        <is>
          <t>29,97</t>
        </is>
      </c>
      <c r="AD3778" t="inlineStr">
        <is>
          <t>7,42</t>
        </is>
      </c>
      <c r="AE3778" t="inlineStr">
        <is>
          <t>180,13</t>
        </is>
      </c>
      <c r="AF3778" t="n">
        <v>7</v>
      </c>
      <c r="AG3778" t="n">
        <v>6</v>
      </c>
      <c r="AH3778" t="inlineStr">
        <is>
          <t>#¿NOMBRE?</t>
        </is>
      </c>
      <c r="AI3778" t="inlineStr">
        <is>
          <t>6,91</t>
        </is>
      </c>
      <c r="AJ3778" t="inlineStr">
        <is>
          <t>Transfer</t>
        </is>
      </c>
      <c r="AK3778" t="inlineStr">
        <is>
          <t>4,53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</row>
    <row r="3782">
      <c r="A3782" t="n">
        <v>914</v>
      </c>
      <c r="B3782" t="inlineStr">
        <is>
          <t>Granel Alcazar</t>
        </is>
      </c>
      <c r="C3782" t="inlineStr">
        <is>
          <t>Vicenta Angulo Lopez</t>
        </is>
      </c>
      <c r="D3782" t="inlineStr">
        <is>
          <t>Vicenta Angulo Lopez</t>
        </is>
      </c>
      <c r="E3782" t="inlineStr">
        <is>
          <t>06219873Y</t>
        </is>
      </c>
      <c r="F3782" t="inlineStr">
        <is>
          <t>C/ Concordia 7 local 3</t>
        </is>
      </c>
      <c r="G3782" t="n">
        <v>13600</v>
      </c>
      <c r="H3782" t="inlineStr">
        <is>
          <t>Alcazar de San Juan</t>
        </is>
      </c>
      <c r="I3782" t="n">
        <v>1</v>
      </c>
      <c r="J3782" t="n">
        <v>0</v>
      </c>
      <c r="K3782" t="inlineStr">
        <is>
          <t>granelalcazar@gmail.com</t>
        </is>
      </c>
      <c r="L3782">
        <f>+34682204124</f>
        <v/>
      </c>
      <c r="M3782" t="n">
        <v>0</v>
      </c>
      <c r="N3782" t="n">
        <v>10</v>
      </c>
      <c r="O3782" t="n">
        <v>0</v>
      </c>
      <c r="P3782" t="n">
        <v>10</v>
      </c>
      <c r="Q3782" t="n">
        <v>0</v>
      </c>
      <c r="R3782" t="n">
        <v>0</v>
      </c>
      <c r="S3782" t="n">
        <v>0</v>
      </c>
      <c r="T3782" t="b">
        <v>0</v>
      </c>
      <c r="U3782" s="1" t="n">
        <v>45023</v>
      </c>
      <c r="V3782" t="inlineStr">
        <is>
          <t>8f9hwxc5c2boeu3wl2o8f9hwxeflbek2</t>
        </is>
      </c>
      <c r="W3782" t="inlineStr">
        <is>
          <t>https://docs.google.com/open?id=1ZXMhu2TJx9SeieDHQ7MBuWtfyNtC3vzXFLBrpn51pXc</t>
        </is>
      </c>
      <c r="X3782" t="inlineStr">
        <is>
          <t>0,00</t>
        </is>
      </c>
      <c r="Y3782" t="n">
        <v>65</v>
      </c>
      <c r="Z3782" t="n">
        <v>65</v>
      </c>
      <c r="AA3782" t="n">
        <v>0</v>
      </c>
      <c r="AB3782" t="inlineStr">
        <is>
          <t>130,00</t>
        </is>
      </c>
      <c r="AC3782" t="inlineStr">
        <is>
          <t>27,30</t>
        </is>
      </c>
      <c r="AD3782" t="inlineStr">
        <is>
          <t>0,00</t>
        </is>
      </c>
      <c r="AE3782" t="inlineStr">
        <is>
          <t>157,30</t>
        </is>
      </c>
      <c r="AF3782" t="n">
        <v>0</v>
      </c>
      <c r="AG3782" t="n">
        <v>10</v>
      </c>
      <c r="AH3782" t="inlineStr">
        <is>
          <t>#¿NOMBRE?</t>
        </is>
      </c>
      <c r="AI3782" t="inlineStr">
        <is>
          <t>6,5</t>
        </is>
      </c>
      <c r="AJ3782" t="inlineStr">
        <is>
          <t>Transfer</t>
        </is>
      </c>
      <c r="AK3782" t="inlineStr">
        <is>
          <t>4,5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</row>
    <row r="3786">
      <c r="A3786" t="n">
        <v>915</v>
      </c>
      <c r="B3786" t="inlineStr">
        <is>
          <t>Annatur</t>
        </is>
      </c>
      <c r="C3786" t="inlineStr">
        <is>
          <t>Ana</t>
        </is>
      </c>
      <c r="D3786" t="inlineStr">
        <is>
          <t>Ana Belén González Rodríguez</t>
        </is>
      </c>
      <c r="E3786" t="inlineStr">
        <is>
          <t>44428285J</t>
        </is>
      </c>
      <c r="F3786" t="inlineStr">
        <is>
          <t>C/ Ave María, n3, bajo</t>
        </is>
      </c>
      <c r="G3786" t="n">
        <v>24402</v>
      </c>
      <c r="H3786" t="inlineStr">
        <is>
          <t>Ponferrada</t>
        </is>
      </c>
      <c r="I3786" t="n">
        <v>0</v>
      </c>
      <c r="J3786" t="inlineStr">
        <is>
          <t>Avda Fabero, n 67, 3E, 24403 Ponferrada</t>
        </is>
      </c>
      <c r="K3786" t="inlineStr">
        <is>
          <t>annatur.eco@gmail.com</t>
        </is>
      </c>
      <c r="L3786">
        <f>+34624621322</f>
        <v/>
      </c>
      <c r="M3786" t="n">
        <v>1</v>
      </c>
      <c r="N3786" t="n">
        <v>6</v>
      </c>
      <c r="O3786" t="n">
        <v>6</v>
      </c>
      <c r="P3786" t="n">
        <v>6</v>
      </c>
      <c r="Q3786" t="n">
        <v>2</v>
      </c>
      <c r="R3786" t="n">
        <v>0</v>
      </c>
      <c r="S3786" t="n">
        <v>0</v>
      </c>
      <c r="T3786" t="b">
        <v>0</v>
      </c>
      <c r="U3786" s="1" t="n">
        <v>45023</v>
      </c>
      <c r="V3786" t="inlineStr">
        <is>
          <t>zhe5aw4ciuqzg9u0jeizhe5aw4w9zt6n</t>
        </is>
      </c>
      <c r="W3786" t="inlineStr">
        <is>
          <t>https://docs.google.com/open?id=1j0mLC1-lu07pqFvpvO_wznLzoMdyEJ8vVp430gN72qs</t>
        </is>
      </c>
      <c r="X3786" t="inlineStr">
        <is>
          <t>39,00</t>
        </is>
      </c>
      <c r="Y3786" t="n">
        <v>39</v>
      </c>
      <c r="Z3786" t="n">
        <v>39</v>
      </c>
      <c r="AA3786" t="n">
        <v>9</v>
      </c>
      <c r="AB3786" t="inlineStr">
        <is>
          <t>126,00</t>
        </is>
      </c>
      <c r="AC3786" t="inlineStr">
        <is>
          <t>26,46</t>
        </is>
      </c>
      <c r="AD3786" t="inlineStr">
        <is>
          <t>6,55</t>
        </is>
      </c>
      <c r="AE3786" t="inlineStr">
        <is>
          <t>159,01</t>
        </is>
      </c>
      <c r="AF3786" t="n">
        <v>6</v>
      </c>
      <c r="AG3786" t="n">
        <v>6</v>
      </c>
      <c r="AH3786" t="inlineStr">
        <is>
          <t>#¿NOMBRE?</t>
        </is>
      </c>
      <c r="AI3786" t="inlineStr">
        <is>
          <t>6,5</t>
        </is>
      </c>
      <c r="AJ3786" t="inlineStr">
        <is>
          <t>Transfer</t>
        </is>
      </c>
      <c r="AK3786" t="inlineStr">
        <is>
          <t>4,5</t>
        </is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</row>
    <row r="3790">
      <c r="A3790" t="n">
        <v>916</v>
      </c>
      <c r="B3790" t="inlineStr">
        <is>
          <t>Factura rectificativa 712_BON AREA</t>
        </is>
      </c>
      <c r="C3790" t="inlineStr">
        <is>
          <t>00006/02253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1</v>
      </c>
      <c r="X3790" t="inlineStr">
        <is>
          <t>0,00</t>
        </is>
      </c>
      <c r="Y3790" t="n">
        <v>0</v>
      </c>
      <c r="Z3790" t="n">
        <v>0</v>
      </c>
      <c r="AA3790" t="n">
        <v>0</v>
      </c>
      <c r="AB3790" t="inlineStr">
        <is>
          <t>0,00</t>
        </is>
      </c>
      <c r="AC3790" t="inlineStr">
        <is>
          <t>0,00</t>
        </is>
      </c>
      <c r="AD3790" t="inlineStr">
        <is>
          <t>0,00</t>
        </is>
      </c>
      <c r="AE3790" t="inlineStr">
        <is>
          <t>0,00</t>
        </is>
      </c>
      <c r="AF3790" t="n">
        <v>0</v>
      </c>
      <c r="AG3790" t="n">
        <v>0</v>
      </c>
      <c r="AH3790" t="inlineStr">
        <is>
          <t>#¿NOMBRE?</t>
        </is>
      </c>
      <c r="AI3790" t="inlineStr">
        <is>
          <t>6,5</t>
        </is>
      </c>
      <c r="AJ3790" t="n">
        <v>0</v>
      </c>
      <c r="AK3790" t="inlineStr">
        <is>
          <t>4,5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</row>
    <row r="3794">
      <c r="A3794" t="n">
        <v>917</v>
      </c>
      <c r="B3794" t="inlineStr">
        <is>
          <t>Els girasols</t>
        </is>
      </c>
      <c r="C3794" t="inlineStr">
        <is>
          <t>Lia Borràs</t>
        </is>
      </c>
      <c r="D3794" t="inlineStr">
        <is>
          <t>Lia Borràs Anglès</t>
        </is>
      </c>
      <c r="E3794" t="inlineStr">
        <is>
          <t>39875449G</t>
        </is>
      </c>
      <c r="F3794" t="inlineStr">
        <is>
          <t>Merceria,5</t>
        </is>
      </c>
      <c r="G3794" t="n">
        <v>43003</v>
      </c>
      <c r="H3794" t="inlineStr">
        <is>
          <t>Tarragona</t>
        </is>
      </c>
      <c r="I3794" t="n">
        <v>1</v>
      </c>
      <c r="J3794" t="n">
        <v>0</v>
      </c>
      <c r="K3794" t="inlineStr">
        <is>
          <t>elsgirasols@gmail.com</t>
        </is>
      </c>
      <c r="L3794">
        <f>+34617879901</f>
        <v/>
      </c>
      <c r="M3794" t="n">
        <v>1</v>
      </c>
      <c r="N3794" t="n">
        <v>12</v>
      </c>
      <c r="O3794" t="n">
        <v>12</v>
      </c>
      <c r="P3794" t="n">
        <v>12</v>
      </c>
      <c r="Q3794" t="n">
        <v>6</v>
      </c>
      <c r="R3794" t="inlineStr">
        <is>
          <t>Transfer</t>
        </is>
      </c>
      <c r="S3794" t="inlineStr">
        <is>
          <t>PackD3</t>
        </is>
      </c>
      <c r="T3794" t="b">
        <v>0</v>
      </c>
      <c r="U3794" s="1" t="n">
        <v>45053</v>
      </c>
      <c r="V3794" t="n">
        <v>0</v>
      </c>
      <c r="W3794" t="inlineStr">
        <is>
          <t>https://docs.google.com/open?id=1J8wbtoW_ZG3eIsMGA_ig97ckKkKtoQPj6_-jDdyd8Hc</t>
        </is>
      </c>
      <c r="X3794" t="inlineStr">
        <is>
          <t>78,00</t>
        </is>
      </c>
      <c r="Y3794" t="n">
        <v>78</v>
      </c>
      <c r="Z3794" t="n">
        <v>78</v>
      </c>
      <c r="AA3794" t="n">
        <v>27</v>
      </c>
      <c r="AB3794" t="inlineStr">
        <is>
          <t>261,00</t>
        </is>
      </c>
      <c r="AC3794" t="inlineStr">
        <is>
          <t>54,81</t>
        </is>
      </c>
      <c r="AD3794" t="inlineStr">
        <is>
          <t>13,57</t>
        </is>
      </c>
      <c r="AE3794" t="inlineStr">
        <is>
          <t>329,38</t>
        </is>
      </c>
      <c r="AF3794" t="n">
        <v>12</v>
      </c>
      <c r="AG3794" t="n">
        <v>12</v>
      </c>
      <c r="AH3794" t="inlineStr">
        <is>
          <t>#¿NOMBRE?</t>
        </is>
      </c>
      <c r="AI3794" t="inlineStr">
        <is>
          <t>6,5</t>
        </is>
      </c>
      <c r="AJ3794" t="inlineStr">
        <is>
          <t>Transfer</t>
        </is>
      </c>
      <c r="AK3794" t="inlineStr">
        <is>
          <t>4,5</t>
        </is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</row>
    <row r="3798">
      <c r="A3798" t="n">
        <v>918</v>
      </c>
      <c r="B3798" t="inlineStr">
        <is>
          <t>SAPONINA</t>
        </is>
      </c>
      <c r="C3798" t="inlineStr">
        <is>
          <t>NATALIA PIÑÓN PENELA</t>
        </is>
      </c>
      <c r="D3798" t="inlineStr">
        <is>
          <t>NATALIA PIÑÓN PENELA</t>
        </is>
      </c>
      <c r="E3798" t="inlineStr">
        <is>
          <t>44.080.865-P</t>
        </is>
      </c>
      <c r="F3798" t="inlineStr">
        <is>
          <t>PASEO DE COLÓN, 15 BAJO C</t>
        </is>
      </c>
      <c r="G3798" t="n">
        <v>36002</v>
      </c>
      <c r="H3798" t="inlineStr">
        <is>
          <t>PONTEVEDRA</t>
        </is>
      </c>
      <c r="I3798" t="n">
        <v>1</v>
      </c>
      <c r="J3798" t="n">
        <v>0</v>
      </c>
      <c r="K3798" t="inlineStr">
        <is>
          <t>saponinapontevedra@gmail.com</t>
        </is>
      </c>
      <c r="L3798">
        <f>+34626785885</f>
        <v/>
      </c>
      <c r="M3798" t="n">
        <v>1</v>
      </c>
      <c r="N3798" t="n">
        <v>10</v>
      </c>
      <c r="O3798" t="n">
        <v>0</v>
      </c>
      <c r="P3798" t="n">
        <v>10</v>
      </c>
      <c r="Q3798" t="n">
        <v>0</v>
      </c>
      <c r="R3798" t="n">
        <v>0</v>
      </c>
      <c r="S3798" t="n">
        <v>0</v>
      </c>
      <c r="T3798" t="b">
        <v>0</v>
      </c>
      <c r="U3798" s="1" t="n">
        <v>45053</v>
      </c>
      <c r="V3798" t="inlineStr">
        <is>
          <t>jnkeqa97csa510w2s4jnkeq4l7xztl10</t>
        </is>
      </c>
      <c r="W3798" t="inlineStr">
        <is>
          <t>https://docs.google.com/open?id=1NrODqAXSC5MWCI-pClDm342Lhh_IxNkLHlcF2mt8hZw</t>
        </is>
      </c>
      <c r="X3798" t="inlineStr">
        <is>
          <t>0,00</t>
        </is>
      </c>
      <c r="Y3798" t="n">
        <v>65</v>
      </c>
      <c r="Z3798" t="n">
        <v>65</v>
      </c>
      <c r="AA3798" t="n">
        <v>0</v>
      </c>
      <c r="AB3798" t="inlineStr">
        <is>
          <t>130,00</t>
        </is>
      </c>
      <c r="AC3798" t="inlineStr">
        <is>
          <t>27,30</t>
        </is>
      </c>
      <c r="AD3798" t="inlineStr">
        <is>
          <t>6,76</t>
        </is>
      </c>
      <c r="AE3798" t="inlineStr">
        <is>
          <t>164,06</t>
        </is>
      </c>
      <c r="AF3798" t="n">
        <v>0</v>
      </c>
      <c r="AG3798" t="n">
        <v>10</v>
      </c>
      <c r="AH3798" t="inlineStr">
        <is>
          <t>#¿NOMBRE?</t>
        </is>
      </c>
      <c r="AI3798" t="inlineStr">
        <is>
          <t>6,5</t>
        </is>
      </c>
      <c r="AJ3798" t="inlineStr">
        <is>
          <t>Transfer</t>
        </is>
      </c>
      <c r="AK3798" t="inlineStr">
        <is>
          <t>4,5</t>
        </is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</row>
    <row r="3802">
      <c r="A3802" t="n">
        <v>919</v>
      </c>
      <c r="B3802" t="inlineStr">
        <is>
          <t>Marcris</t>
        </is>
      </c>
      <c r="C3802" t="inlineStr">
        <is>
          <t>Marino</t>
        </is>
      </c>
      <c r="D3802" t="inlineStr">
        <is>
          <t>Sánchez García Cristina 00280286L S.L.N.E</t>
        </is>
      </c>
      <c r="E3802" t="inlineStr">
        <is>
          <t>B35770528</t>
        </is>
      </c>
      <c r="F3802" t="inlineStr">
        <is>
          <t>Calle Aigües, 11</t>
        </is>
      </c>
      <c r="G3802" t="n">
        <v>8391</v>
      </c>
      <c r="H3802" t="inlineStr">
        <is>
          <t>Tiana</t>
        </is>
      </c>
      <c r="I3802" t="n">
        <v>1</v>
      </c>
      <c r="J3802" t="n">
        <v>0</v>
      </c>
      <c r="K3802" t="inlineStr">
        <is>
          <t>info@marcris.net</t>
        </is>
      </c>
      <c r="L3802">
        <f>+34678868735</f>
        <v/>
      </c>
      <c r="M3802" t="n">
        <v>0</v>
      </c>
      <c r="N3802" t="n">
        <v>500</v>
      </c>
      <c r="O3802" t="n">
        <v>167</v>
      </c>
      <c r="P3802" t="n">
        <v>500</v>
      </c>
      <c r="Q3802" t="n">
        <v>127</v>
      </c>
      <c r="R3802" t="inlineStr">
        <is>
          <t>PackD35</t>
        </is>
      </c>
      <c r="S3802" t="inlineStr">
        <is>
          <t>Muestras 10-10-3-3-1</t>
        </is>
      </c>
      <c r="T3802" t="n">
        <v>0</v>
      </c>
      <c r="U3802" s="1" t="n">
        <v>45084</v>
      </c>
      <c r="V3802" t="n">
        <v>0</v>
      </c>
      <c r="W3802" t="inlineStr">
        <is>
          <t>https://docs.google.com/open?id=1SP7rnLFFOT9ZDEXyV1T9OkjpjUsWQ-qrXd5BqZhES8w</t>
        </is>
      </c>
      <c r="X3802" t="inlineStr">
        <is>
          <t>726,45</t>
        </is>
      </c>
      <c r="Y3802" t="n">
        <v>2175</v>
      </c>
      <c r="Z3802" t="n">
        <v>2175</v>
      </c>
      <c r="AA3802" t="inlineStr">
        <is>
          <t>419,1</t>
        </is>
      </c>
      <c r="AB3802" t="inlineStr">
        <is>
          <t>5.495,55</t>
        </is>
      </c>
      <c r="AC3802" t="inlineStr">
        <is>
          <t>1154,07</t>
        </is>
      </c>
      <c r="AD3802" t="inlineStr">
        <is>
          <t>0,00</t>
        </is>
      </c>
      <c r="AE3802" t="inlineStr">
        <is>
          <t>6649,62</t>
        </is>
      </c>
      <c r="AF3802" t="n">
        <v>167</v>
      </c>
      <c r="AG3802" t="n">
        <v>500</v>
      </c>
      <c r="AH3802" t="inlineStr">
        <is>
          <t>#¿NOMBRE?</t>
        </is>
      </c>
      <c r="AI3802" t="inlineStr">
        <is>
          <t>4,35</t>
        </is>
      </c>
      <c r="AJ3802" t="inlineStr">
        <is>
          <t>SEPA 60 dias // IBAN: ES03 2100 0877 8502 0021 6962</t>
        </is>
      </c>
      <c r="AK3802" t="inlineStr">
        <is>
          <t>3,3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</row>
    <row r="3806">
      <c r="A3806" t="n">
        <v>920</v>
      </c>
      <c r="B3806" t="inlineStr">
        <is>
          <t>SORLI</t>
        </is>
      </c>
      <c r="C3806" t="inlineStr">
        <is>
          <t>Número de pedido: 241254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s="1" t="n">
        <v>45084</v>
      </c>
      <c r="W3806" t="n">
        <v>1</v>
      </c>
      <c r="X3806" t="inlineStr">
        <is>
          <t>0,00</t>
        </is>
      </c>
      <c r="Y3806" t="n">
        <v>0</v>
      </c>
      <c r="Z3806" t="n">
        <v>0</v>
      </c>
      <c r="AA3806" t="n">
        <v>0</v>
      </c>
      <c r="AB3806" t="inlineStr">
        <is>
          <t>0,00</t>
        </is>
      </c>
      <c r="AC3806" t="inlineStr">
        <is>
          <t>0,00</t>
        </is>
      </c>
      <c r="AD3806" t="inlineStr">
        <is>
          <t>0,00</t>
        </is>
      </c>
      <c r="AE3806" t="inlineStr">
        <is>
          <t>0,00</t>
        </is>
      </c>
      <c r="AF3806" t="n">
        <v>0</v>
      </c>
      <c r="AG3806" t="n">
        <v>0</v>
      </c>
      <c r="AH3806" t="inlineStr">
        <is>
          <t>#¿NOMBRE?</t>
        </is>
      </c>
      <c r="AI3806" t="inlineStr">
        <is>
          <t>6,5</t>
        </is>
      </c>
      <c r="AJ3806" t="inlineStr">
        <is>
          <t>T. 30 días</t>
        </is>
      </c>
      <c r="AK3806" t="inlineStr">
        <is>
          <t>4,5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</row>
    <row r="3810">
      <c r="A3810" t="n">
        <v>921</v>
      </c>
      <c r="B3810" t="inlineStr">
        <is>
          <t>MERCACENTER</t>
        </is>
      </c>
      <c r="C3810" t="inlineStr">
        <is>
          <t>Pedido: 23070500015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inlineStr">
        <is>
          <t>18/7/2023</t>
        </is>
      </c>
      <c r="V3810" t="n">
        <v>0</v>
      </c>
      <c r="W3810" t="n">
        <v>1</v>
      </c>
      <c r="X3810" t="inlineStr">
        <is>
          <t>0,00</t>
        </is>
      </c>
      <c r="Y3810" t="n">
        <v>0</v>
      </c>
      <c r="Z3810" t="n">
        <v>0</v>
      </c>
      <c r="AA3810" t="n">
        <v>0</v>
      </c>
      <c r="AB3810" t="inlineStr">
        <is>
          <t>0,00</t>
        </is>
      </c>
      <c r="AC3810" t="inlineStr">
        <is>
          <t>0,00</t>
        </is>
      </c>
      <c r="AD3810" t="inlineStr">
        <is>
          <t>0,00</t>
        </is>
      </c>
      <c r="AE3810" t="inlineStr">
        <is>
          <t>0,00</t>
        </is>
      </c>
      <c r="AF3810" t="n">
        <v>0</v>
      </c>
      <c r="AG3810" t="n">
        <v>0</v>
      </c>
      <c r="AH3810" t="n">
        <v>0</v>
      </c>
      <c r="AI3810" t="inlineStr">
        <is>
          <t>6,5</t>
        </is>
      </c>
      <c r="AJ3810" t="inlineStr">
        <is>
          <t>SEPA 45 días</t>
        </is>
      </c>
      <c r="AK3810" t="inlineStr">
        <is>
          <t>4,5</t>
        </is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</row>
    <row r="3814">
      <c r="A3814" t="n">
        <v>922</v>
      </c>
      <c r="B3814" t="inlineStr">
        <is>
          <t>Comerç Pi gros</t>
        </is>
      </c>
      <c r="C3814" t="inlineStr">
        <is>
          <t>Raquel</t>
        </is>
      </c>
      <c r="D3814" t="inlineStr">
        <is>
          <t>Marina Suñé Casellas</t>
        </is>
      </c>
      <c r="E3814" t="inlineStr">
        <is>
          <t>35064371c</t>
        </is>
      </c>
      <c r="F3814" t="inlineStr">
        <is>
          <t>Pau Casals 3, 08358 Arenys de Munt</t>
        </is>
      </c>
      <c r="G3814" t="n">
        <v>8358</v>
      </c>
      <c r="H3814" t="inlineStr">
        <is>
          <t>Arenys de Munt</t>
        </is>
      </c>
      <c r="I3814" t="n">
        <v>1</v>
      </c>
      <c r="J3814" t="n">
        <v>0</v>
      </c>
      <c r="K3814" t="inlineStr">
        <is>
          <t>csaniram@gmail.com</t>
        </is>
      </c>
      <c r="L3814">
        <f>+34659141028</f>
        <v/>
      </c>
      <c r="M3814" t="n">
        <v>1</v>
      </c>
      <c r="N3814" t="n">
        <v>1</v>
      </c>
      <c r="O3814" t="n">
        <v>2</v>
      </c>
      <c r="P3814" t="n">
        <v>1</v>
      </c>
      <c r="Q3814" t="n">
        <v>1</v>
      </c>
      <c r="R3814" t="n">
        <v>0</v>
      </c>
      <c r="S3814" t="n">
        <v>0</v>
      </c>
      <c r="T3814" t="b">
        <v>0</v>
      </c>
      <c r="U3814" s="1" t="n">
        <v>45084</v>
      </c>
      <c r="V3814" t="inlineStr">
        <is>
          <t>bulhgca0vkatsm13bulhgz1upbn8krfg</t>
        </is>
      </c>
      <c r="W3814" t="inlineStr">
        <is>
          <t>https://docs.google.com/open?id=16f8R8ilcOM6o5rv4PnJPA2wESCJ7CY7KvIYp_crbkao</t>
        </is>
      </c>
      <c r="X3814" t="inlineStr">
        <is>
          <t>13,00</t>
        </is>
      </c>
      <c r="Y3814" t="inlineStr">
        <is>
          <t>6,5</t>
        </is>
      </c>
      <c r="Z3814" t="inlineStr">
        <is>
          <t>6,5</t>
        </is>
      </c>
      <c r="AA3814" t="inlineStr">
        <is>
          <t>4,5</t>
        </is>
      </c>
      <c r="AB3814" t="inlineStr">
        <is>
          <t>30,50</t>
        </is>
      </c>
      <c r="AC3814" t="inlineStr">
        <is>
          <t>6,41</t>
        </is>
      </c>
      <c r="AD3814" t="inlineStr">
        <is>
          <t>1,59</t>
        </is>
      </c>
      <c r="AE3814" t="inlineStr">
        <is>
          <t>38,49</t>
        </is>
      </c>
      <c r="AF3814" t="n">
        <v>0</v>
      </c>
      <c r="AG3814" t="n">
        <v>0</v>
      </c>
      <c r="AH3814" t="n">
        <v>0</v>
      </c>
      <c r="AI3814" t="inlineStr">
        <is>
          <t>6,5</t>
        </is>
      </c>
      <c r="AJ3814" t="n">
        <v>0</v>
      </c>
      <c r="AK3814" t="inlineStr">
        <is>
          <t>4,5</t>
        </is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</row>
    <row r="3818">
      <c r="A3818" t="n">
        <v>923</v>
      </c>
      <c r="B3818" t="inlineStr">
        <is>
          <t>PRIMAPRIX</t>
        </is>
      </c>
      <c r="C3818" t="inlineStr">
        <is>
          <t>Pedido: 5100016986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s="2" t="n">
        <v>0</v>
      </c>
      <c r="V3818" t="n">
        <v>0</v>
      </c>
      <c r="W3818" t="n">
        <v>1</v>
      </c>
      <c r="X3818" t="inlineStr">
        <is>
          <t>0,00</t>
        </is>
      </c>
      <c r="Y3818" t="inlineStr">
        <is>
          <t>6,5</t>
        </is>
      </c>
      <c r="Z3818" t="n">
        <v>0</v>
      </c>
      <c r="AA3818" t="n">
        <v>0</v>
      </c>
      <c r="AB3818" t="inlineStr">
        <is>
          <t>6,50</t>
        </is>
      </c>
      <c r="AC3818" t="inlineStr">
        <is>
          <t>1,37</t>
        </is>
      </c>
      <c r="AD3818" t="inlineStr">
        <is>
          <t>0,00</t>
        </is>
      </c>
      <c r="AE3818" t="inlineStr">
        <is>
          <t>7,87</t>
        </is>
      </c>
      <c r="AF3818" t="n">
        <v>0</v>
      </c>
      <c r="AG3818" t="n">
        <v>0</v>
      </c>
      <c r="AH3818" t="n">
        <v>0</v>
      </c>
      <c r="AI3818" t="inlineStr">
        <is>
          <t>6,5</t>
        </is>
      </c>
      <c r="AJ3818" t="n">
        <v>0</v>
      </c>
      <c r="AK3818" t="inlineStr">
        <is>
          <t>4,5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</row>
    <row r="3822">
      <c r="A3822" t="n">
        <v>924</v>
      </c>
      <c r="B3822" t="inlineStr">
        <is>
          <t>Naturalmente Sfuso</t>
        </is>
      </c>
      <c r="C3822" t="inlineStr">
        <is>
          <t>Angelica Assirelli</t>
        </is>
      </c>
      <c r="D3822" t="inlineStr">
        <is>
          <t>Naturalmente Sfuso</t>
        </is>
      </c>
      <c r="E3822" t="inlineStr">
        <is>
          <t>IT02676760396</t>
        </is>
      </c>
      <c r="F3822" t="inlineStr">
        <is>
          <t>Corso Matteotti 23/A</t>
        </is>
      </c>
      <c r="G3822" t="n">
        <v>48018</v>
      </c>
      <c r="H3822" t="inlineStr">
        <is>
          <t>Faenza</t>
        </is>
      </c>
      <c r="I3822" t="n">
        <v>1</v>
      </c>
      <c r="J3822" t="n">
        <v>0</v>
      </c>
      <c r="K3822" t="inlineStr">
        <is>
          <t>info@naturalmentesfuso.it</t>
        </is>
      </c>
      <c r="L3822">
        <f>+393384871077</f>
        <v/>
      </c>
      <c r="M3822" t="n">
        <v>0</v>
      </c>
      <c r="N3822" t="n">
        <v>10</v>
      </c>
      <c r="O3822" t="n">
        <v>0</v>
      </c>
      <c r="P3822" t="n">
        <v>10</v>
      </c>
      <c r="Q3822" t="n">
        <v>10</v>
      </c>
      <c r="R3822" t="n">
        <v>0</v>
      </c>
      <c r="S3822" t="n">
        <v>0</v>
      </c>
      <c r="T3822" t="b">
        <v>0</v>
      </c>
      <c r="U3822" s="1" t="n">
        <v>45114</v>
      </c>
      <c r="V3822" t="inlineStr">
        <is>
          <t>ki87bo5wpttyksnki87bowg4hwc8ilu3</t>
        </is>
      </c>
      <c r="W3822" t="inlineStr">
        <is>
          <t>https://docs.google.com/open?id=18gL2R_BUudivWmj8j9pxDHq6FrpIDFFV3pQ9lz8hOLk</t>
        </is>
      </c>
      <c r="X3822" t="inlineStr">
        <is>
          <t>0,00</t>
        </is>
      </c>
      <c r="Y3822" t="n">
        <v>65</v>
      </c>
      <c r="Z3822" t="n">
        <v>65</v>
      </c>
      <c r="AA3822" t="n">
        <v>45</v>
      </c>
      <c r="AB3822" t="inlineStr">
        <is>
          <t>175,00</t>
        </is>
      </c>
      <c r="AC3822" t="inlineStr">
        <is>
          <t>36,75</t>
        </is>
      </c>
      <c r="AD3822" t="inlineStr">
        <is>
          <t>0,00</t>
        </is>
      </c>
      <c r="AE3822" t="inlineStr">
        <is>
          <t>211,75</t>
        </is>
      </c>
      <c r="AF3822" t="n">
        <v>0</v>
      </c>
      <c r="AG3822" t="n">
        <v>0</v>
      </c>
      <c r="AH3822" t="n">
        <v>0</v>
      </c>
      <c r="AI3822" t="inlineStr">
        <is>
          <t>6,5</t>
        </is>
      </c>
      <c r="AJ3822" t="inlineStr">
        <is>
          <t>Transfer</t>
        </is>
      </c>
      <c r="AK3822" t="inlineStr">
        <is>
          <t>4,5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</row>
    <row r="3826">
      <c r="A3826" t="n">
        <v>925</v>
      </c>
      <c r="B3826" t="inlineStr">
        <is>
          <t>Shopclient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s="2" t="n">
        <v>0</v>
      </c>
      <c r="V3826" t="n">
        <v>0</v>
      </c>
      <c r="W3826" t="n">
        <v>1</v>
      </c>
      <c r="X3826" t="inlineStr">
        <is>
          <t>0,00</t>
        </is>
      </c>
      <c r="Y3826" t="n">
        <v>0</v>
      </c>
      <c r="Z3826" t="n">
        <v>0</v>
      </c>
      <c r="AA3826" t="n">
        <v>0</v>
      </c>
      <c r="AB3826" t="inlineStr">
        <is>
          <t>0,00</t>
        </is>
      </c>
      <c r="AC3826" t="inlineStr">
        <is>
          <t>0,00</t>
        </is>
      </c>
      <c r="AD3826" t="inlineStr">
        <is>
          <t>0,00</t>
        </is>
      </c>
      <c r="AE3826" t="inlineStr">
        <is>
          <t>0,00</t>
        </is>
      </c>
      <c r="AF3826" t="n">
        <v>0</v>
      </c>
      <c r="AG3826" t="n">
        <v>0</v>
      </c>
      <c r="AH3826" t="n">
        <v>0</v>
      </c>
      <c r="AI3826" t="inlineStr">
        <is>
          <t>6,5</t>
        </is>
      </c>
      <c r="AJ3826" t="n">
        <v>0</v>
      </c>
      <c r="AK3826" t="inlineStr">
        <is>
          <t>4,5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</row>
    <row r="3830">
      <c r="A3830" t="n">
        <v>926</v>
      </c>
      <c r="B3830" t="inlineStr">
        <is>
          <t>PARAFARMACIA MAMALOLA</t>
        </is>
      </c>
      <c r="C3830" t="inlineStr">
        <is>
          <t>JESUS M CASTELLO</t>
        </is>
      </c>
      <c r="D3830" t="inlineStr">
        <is>
          <t>PARAFARMACIA MAMALOLA</t>
        </is>
      </c>
      <c r="E3830" t="inlineStr">
        <is>
          <t>B84627587</t>
        </is>
      </c>
      <c r="F3830" t="inlineStr">
        <is>
          <t>PLAZA DEL POSTIGUILLO, 4 LOCAL</t>
        </is>
      </c>
      <c r="G3830" t="n">
        <v>28410</v>
      </c>
      <c r="H3830" t="inlineStr">
        <is>
          <t>MANZANARES EL REAL</t>
        </is>
      </c>
      <c r="I3830" t="n">
        <v>1</v>
      </c>
      <c r="J3830" t="n">
        <v>0</v>
      </c>
      <c r="K3830" t="inlineStr">
        <is>
          <t>parafarmaciamamalola@gmail.com</t>
        </is>
      </c>
      <c r="L3830">
        <f>+34609242710</f>
        <v/>
      </c>
      <c r="M3830" t="n">
        <v>0</v>
      </c>
      <c r="N3830" t="n">
        <v>10</v>
      </c>
      <c r="O3830" t="n">
        <v>0</v>
      </c>
      <c r="P3830" t="n">
        <v>10</v>
      </c>
      <c r="Q3830" t="n">
        <v>0</v>
      </c>
      <c r="R3830" t="n">
        <v>0</v>
      </c>
      <c r="S3830" t="n">
        <v>0</v>
      </c>
      <c r="T3830" t="b">
        <v>0</v>
      </c>
      <c r="U3830" s="1" t="n">
        <v>45237</v>
      </c>
      <c r="V3830" t="inlineStr">
        <is>
          <t>25vv3mjn6fooq7fyu4ne625vv3mjb7jm</t>
        </is>
      </c>
      <c r="W3830" t="inlineStr">
        <is>
          <t>https://docs.google.com/open?id=1zaCkiAkglHVUYDgq0JmenoBx6zfIUlWGi5mnvV4hHrE</t>
        </is>
      </c>
      <c r="X3830" t="inlineStr">
        <is>
          <t>0,00</t>
        </is>
      </c>
      <c r="Y3830" t="inlineStr">
        <is>
          <t>70,2</t>
        </is>
      </c>
      <c r="Z3830" t="inlineStr">
        <is>
          <t>70,2</t>
        </is>
      </c>
      <c r="AA3830" t="n">
        <v>0</v>
      </c>
      <c r="AB3830" t="inlineStr">
        <is>
          <t>140,40</t>
        </is>
      </c>
      <c r="AC3830" t="inlineStr">
        <is>
          <t>29,48</t>
        </is>
      </c>
      <c r="AD3830" t="inlineStr">
        <is>
          <t>0,00</t>
        </is>
      </c>
      <c r="AE3830" t="inlineStr">
        <is>
          <t>169,88</t>
        </is>
      </c>
      <c r="AF3830" t="n">
        <v>0</v>
      </c>
      <c r="AG3830" t="n">
        <v>0</v>
      </c>
      <c r="AH3830" t="n">
        <v>0</v>
      </c>
      <c r="AI3830" t="inlineStr">
        <is>
          <t>7,02</t>
        </is>
      </c>
      <c r="AJ3830" t="inlineStr">
        <is>
          <t>Transfer</t>
        </is>
      </c>
      <c r="AK3830" t="inlineStr">
        <is>
          <t>4,5</t>
        </is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</row>
    <row r="3834">
      <c r="A3834" t="n">
        <v>927</v>
      </c>
      <c r="B3834" t="inlineStr">
        <is>
          <t>Toni&amp;Meri follow your dreams</t>
        </is>
      </c>
      <c r="C3834" t="inlineStr">
        <is>
          <t>Meritxell Sole</t>
        </is>
      </c>
      <c r="D3834" t="inlineStr">
        <is>
          <t>Toni&amp;Meri follow your dreams</t>
        </is>
      </c>
      <c r="E3834" t="inlineStr">
        <is>
          <t>L_714921 V</t>
        </is>
      </c>
      <c r="F3834" t="inlineStr">
        <is>
          <t>Carrer de l aigueta num 6</t>
        </is>
      </c>
      <c r="G3834" t="inlineStr">
        <is>
          <t>AD500</t>
        </is>
      </c>
      <c r="H3834" t="inlineStr">
        <is>
          <t>Andorra la vella</t>
        </is>
      </c>
      <c r="I3834" t="n">
        <v>0</v>
      </c>
      <c r="J3834" t="inlineStr">
        <is>
          <t>Carrer el Llinàs Xalet desig</t>
        </is>
      </c>
      <c r="K3834" t="inlineStr">
        <is>
          <t>toniandmerifollowyourdreams@gmail.com</t>
        </is>
      </c>
      <c r="L3834">
        <f>+376354612</f>
        <v/>
      </c>
      <c r="M3834" t="n">
        <v>0</v>
      </c>
      <c r="N3834" t="n">
        <v>12</v>
      </c>
      <c r="O3834" t="n">
        <v>13</v>
      </c>
      <c r="P3834" t="n">
        <v>12</v>
      </c>
      <c r="Q3834" t="n">
        <v>0</v>
      </c>
      <c r="R3834" t="n">
        <v>0</v>
      </c>
      <c r="S3834" t="n">
        <v>0</v>
      </c>
      <c r="T3834" t="b">
        <v>0</v>
      </c>
      <c r="U3834" s="1" t="n">
        <v>45237</v>
      </c>
      <c r="V3834" t="inlineStr">
        <is>
          <t>bkbop5qtwuxplg1lbkb9lqcbnhleksjj</t>
        </is>
      </c>
      <c r="W3834" t="inlineStr">
        <is>
          <t>https://docs.google.com/open?id=1cFmvkFR-tfDTvNT3M5RITspPr9b9waaywUdoZU1-iwc</t>
        </is>
      </c>
      <c r="X3834" t="inlineStr">
        <is>
          <t>68,90</t>
        </is>
      </c>
      <c r="Y3834" t="inlineStr">
        <is>
          <t>63,6</t>
        </is>
      </c>
      <c r="Z3834" t="inlineStr">
        <is>
          <t>63,6</t>
        </is>
      </c>
      <c r="AA3834" t="n">
        <v>0</v>
      </c>
      <c r="AB3834" t="inlineStr">
        <is>
          <t>196,10</t>
        </is>
      </c>
      <c r="AC3834" t="inlineStr">
        <is>
          <t>41,18</t>
        </is>
      </c>
      <c r="AD3834" t="inlineStr">
        <is>
          <t>0,00</t>
        </is>
      </c>
      <c r="AE3834" t="inlineStr">
        <is>
          <t>237,28</t>
        </is>
      </c>
      <c r="AF3834" t="n">
        <v>0</v>
      </c>
      <c r="AG3834" t="n">
        <v>0</v>
      </c>
      <c r="AH3834" t="n">
        <v>0</v>
      </c>
      <c r="AI3834" t="inlineStr">
        <is>
          <t>5,3</t>
        </is>
      </c>
      <c r="AJ3834" t="inlineStr">
        <is>
          <t>Transfer</t>
        </is>
      </c>
      <c r="AK3834" t="inlineStr">
        <is>
          <t>4,5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</row>
    <row r="3838">
      <c r="A3838" t="n">
        <v>928</v>
      </c>
      <c r="B3838" t="inlineStr">
        <is>
          <t>Economato Macabeo</t>
        </is>
      </c>
      <c r="C3838" t="inlineStr">
        <is>
          <t>Nuria</t>
        </is>
      </c>
      <c r="D3838" t="inlineStr">
        <is>
          <t>Ecomacabeo, S.L.</t>
        </is>
      </c>
      <c r="E3838" t="inlineStr">
        <is>
          <t>B 86631702</t>
        </is>
      </c>
      <c r="F3838" t="inlineStr">
        <is>
          <t>C/Capellanía 5. nave 3 y 4</t>
        </is>
      </c>
      <c r="G3838" t="n">
        <v>28411</v>
      </c>
      <c r="H3838" t="inlineStr">
        <is>
          <t>Moralzarzal. Madrid</t>
        </is>
      </c>
      <c r="I3838" t="n">
        <v>0</v>
      </c>
      <c r="J3838" t="n">
        <v>0</v>
      </c>
      <c r="K3838" t="inlineStr">
        <is>
          <t>contabilidad@grupema.eu</t>
        </is>
      </c>
      <c r="L3838">
        <f>+34659301639</f>
        <v/>
      </c>
      <c r="M3838" t="n">
        <v>0</v>
      </c>
      <c r="N3838" t="n">
        <v>20</v>
      </c>
      <c r="O3838" t="n">
        <v>20</v>
      </c>
      <c r="P3838" t="n">
        <v>20</v>
      </c>
      <c r="Q3838" t="n">
        <v>0</v>
      </c>
      <c r="R3838" t="inlineStr">
        <is>
          <t>PackD20</t>
        </is>
      </c>
      <c r="S3838" t="inlineStr">
        <is>
          <t>Regalo (20+2)*4</t>
        </is>
      </c>
      <c r="T3838" t="b">
        <v>1</v>
      </c>
      <c r="U3838" s="1" t="n">
        <v>45237</v>
      </c>
      <c r="V3838" t="inlineStr">
        <is>
          <t>e5r034ty2pvdn5v939e5r034pbnakex8</t>
        </is>
      </c>
      <c r="W3838" t="inlineStr">
        <is>
          <t>https://docs.google.com/open?id=1zSNm0jPC66y8sHa2lTqnQXPE7e3VKM8BLZxu6VsR71o</t>
        </is>
      </c>
      <c r="X3838" t="inlineStr">
        <is>
          <t>138,20</t>
        </is>
      </c>
      <c r="Y3838" t="inlineStr">
        <is>
          <t>138,2</t>
        </is>
      </c>
      <c r="Z3838" t="inlineStr">
        <is>
          <t>138,2</t>
        </is>
      </c>
      <c r="AA3838" t="n">
        <v>0</v>
      </c>
      <c r="AB3838" t="inlineStr">
        <is>
          <t>414,60</t>
        </is>
      </c>
      <c r="AC3838" t="inlineStr">
        <is>
          <t>87,07</t>
        </is>
      </c>
      <c r="AD3838" t="inlineStr">
        <is>
          <t>0,00</t>
        </is>
      </c>
      <c r="AE3838" t="inlineStr">
        <is>
          <t>501,67</t>
        </is>
      </c>
      <c r="AF3838" t="n">
        <v>0</v>
      </c>
      <c r="AG3838" t="n">
        <v>0</v>
      </c>
      <c r="AH3838" t="n">
        <v>0</v>
      </c>
      <c r="AI3838" t="inlineStr">
        <is>
          <t>6,91</t>
        </is>
      </c>
      <c r="AJ3838" t="inlineStr">
        <is>
          <t>giro 30 días // IBAN: ES87 2100 3115 5113 00123822</t>
        </is>
      </c>
      <c r="AK3838" t="inlineStr">
        <is>
          <t>4,5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</row>
    <row r="3842">
      <c r="A3842" t="n">
        <v>929</v>
      </c>
      <c r="B3842" t="inlineStr">
        <is>
          <t>TORRES ELECTRODOMÉSTICOS</t>
        </is>
      </c>
      <c r="C3842" t="inlineStr">
        <is>
          <t>MIGUEL CARLOS TORRES VAZQUEZ</t>
        </is>
      </c>
      <c r="D3842" t="inlineStr">
        <is>
          <t>MIGUEL CARLOS TORRES VAZQUEZ</t>
        </is>
      </c>
      <c r="E3842" t="inlineStr">
        <is>
          <t>78787029T</t>
        </is>
      </c>
      <c r="F3842" t="inlineStr">
        <is>
          <t>C/ A IGREXA S/N SERGUDE</t>
        </is>
      </c>
      <c r="G3842" t="n">
        <v>15881</v>
      </c>
      <c r="H3842" t="inlineStr">
        <is>
          <t>BOQUEIXÓN</t>
        </is>
      </c>
      <c r="I3842" t="n">
        <v>1</v>
      </c>
      <c r="J3842" t="n">
        <v>0</v>
      </c>
      <c r="K3842" t="inlineStr">
        <is>
          <t>TORRESELECTRODOMESTICOS@GMAIL.COM</t>
        </is>
      </c>
      <c r="L3842">
        <f>+34670579710</f>
        <v/>
      </c>
      <c r="M3842" t="n">
        <v>1</v>
      </c>
      <c r="N3842" t="n">
        <v>8</v>
      </c>
      <c r="O3842" t="n">
        <v>4</v>
      </c>
      <c r="P3842" t="n">
        <v>8</v>
      </c>
      <c r="Q3842" t="n">
        <v>5</v>
      </c>
      <c r="R3842" t="n">
        <v>0</v>
      </c>
      <c r="S3842" t="n">
        <v>0</v>
      </c>
      <c r="T3842" t="b">
        <v>0</v>
      </c>
      <c r="U3842" s="1" t="n">
        <v>45237</v>
      </c>
      <c r="V3842" t="inlineStr">
        <is>
          <t>p6z4wkiwr25w1486kp6z0euiwxhg33jk</t>
        </is>
      </c>
      <c r="W3842" t="inlineStr">
        <is>
          <t>https://docs.google.com/open?id=1_lVyyp7kx6RfDOUlsVLrHiJIbHJ71xyHjT2pMFc-eoI</t>
        </is>
      </c>
      <c r="X3842" t="inlineStr">
        <is>
          <t>26,00</t>
        </is>
      </c>
      <c r="Y3842" t="n">
        <v>52</v>
      </c>
      <c r="Z3842" t="n">
        <v>52</v>
      </c>
      <c r="AA3842" t="inlineStr">
        <is>
          <t>22,5</t>
        </is>
      </c>
      <c r="AB3842" t="inlineStr">
        <is>
          <t>152,50</t>
        </is>
      </c>
      <c r="AC3842" t="inlineStr">
        <is>
          <t>32,03</t>
        </is>
      </c>
      <c r="AD3842" t="inlineStr">
        <is>
          <t>7,93</t>
        </is>
      </c>
      <c r="AE3842" t="inlineStr">
        <is>
          <t>192,46</t>
        </is>
      </c>
      <c r="AF3842" t="n">
        <v>0</v>
      </c>
      <c r="AG3842" t="n">
        <v>0</v>
      </c>
      <c r="AH3842" t="n">
        <v>0</v>
      </c>
      <c r="AI3842" t="inlineStr">
        <is>
          <t>6,5</t>
        </is>
      </c>
      <c r="AJ3842" t="inlineStr">
        <is>
          <t>Transfer</t>
        </is>
      </c>
      <c r="AK3842" t="inlineStr">
        <is>
          <t>4,5</t>
        </is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</row>
    <row r="3846">
      <c r="A3846" t="n">
        <v>930</v>
      </c>
      <c r="B3846" t="inlineStr">
        <is>
          <t>herbolario rosa vivero</t>
        </is>
      </c>
      <c r="C3846" t="inlineStr">
        <is>
          <t>rosa</t>
        </is>
      </c>
      <c r="D3846" t="inlineStr">
        <is>
          <t>herbolario rosa vivero</t>
        </is>
      </c>
      <c r="E3846" t="inlineStr">
        <is>
          <t>09285622q</t>
        </is>
      </c>
      <c r="F3846" t="inlineStr">
        <is>
          <t>C/LECHERAS N° 2</t>
        </is>
      </c>
      <c r="G3846" t="n">
        <v>47003</v>
      </c>
      <c r="H3846" t="inlineStr">
        <is>
          <t>valladolid</t>
        </is>
      </c>
      <c r="I3846" t="n">
        <v>1</v>
      </c>
      <c r="J3846" t="n">
        <v>0</v>
      </c>
      <c r="K3846" t="inlineStr">
        <is>
          <t>mviveroreyero@gmail.com</t>
        </is>
      </c>
      <c r="L3846">
        <f>+34983353350</f>
        <v/>
      </c>
      <c r="M3846" t="n">
        <v>1</v>
      </c>
      <c r="N3846" t="n">
        <v>20</v>
      </c>
      <c r="O3846" t="n">
        <v>10</v>
      </c>
      <c r="P3846" t="n">
        <v>10</v>
      </c>
      <c r="Q3846" t="n">
        <v>0</v>
      </c>
      <c r="R3846" t="inlineStr">
        <is>
          <t>PackD2</t>
        </is>
      </c>
      <c r="S3846" t="n">
        <v>0</v>
      </c>
      <c r="T3846" t="b">
        <v>0</v>
      </c>
      <c r="U3846" s="1" t="n">
        <v>45237</v>
      </c>
      <c r="V3846" t="inlineStr">
        <is>
          <t>kxuve3a0rkh47q1airw4c4ikxuve3a5r</t>
        </is>
      </c>
      <c r="W3846" t="inlineStr">
        <is>
          <t>https://docs.google.com/open?id=1DFvkhhdHc3wEiyIp1-6dfNTu_trlAJz-bpovu0DLFHs</t>
        </is>
      </c>
      <c r="X3846" t="inlineStr">
        <is>
          <t>65,00</t>
        </is>
      </c>
      <c r="Y3846" t="n">
        <v>130</v>
      </c>
      <c r="Z3846" t="n">
        <v>65</v>
      </c>
      <c r="AA3846" t="n">
        <v>0</v>
      </c>
      <c r="AB3846" t="inlineStr">
        <is>
          <t>260,00</t>
        </is>
      </c>
      <c r="AC3846" t="inlineStr">
        <is>
          <t>54,60</t>
        </is>
      </c>
      <c r="AD3846" t="inlineStr">
        <is>
          <t>13,52</t>
        </is>
      </c>
      <c r="AE3846" t="inlineStr">
        <is>
          <t>328,12</t>
        </is>
      </c>
      <c r="AF3846" t="n">
        <v>0</v>
      </c>
      <c r="AG3846" t="n">
        <v>0</v>
      </c>
      <c r="AH3846" t="n">
        <v>0</v>
      </c>
      <c r="AI3846" t="inlineStr">
        <is>
          <t>6,5</t>
        </is>
      </c>
      <c r="AJ3846" t="inlineStr">
        <is>
          <t>Transfer</t>
        </is>
      </c>
      <c r="AK3846" t="inlineStr">
        <is>
          <t>4,5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</row>
    <row r="3850">
      <c r="A3850" t="n">
        <v>931</v>
      </c>
      <c r="B3850" t="inlineStr">
        <is>
          <t>YEBIO ECOMERCADOS S.l</t>
        </is>
      </c>
      <c r="C3850" t="inlineStr">
        <is>
          <t>NATALIA</t>
        </is>
      </c>
      <c r="D3850" t="inlineStr">
        <is>
          <t>YEBIO ECOMERCADOS S.l</t>
        </is>
      </c>
      <c r="E3850" t="inlineStr">
        <is>
          <t>B52537263</t>
        </is>
      </c>
      <c r="F3850" t="inlineStr">
        <is>
          <t>C/LUIS ARMIÑÁN 24-26</t>
        </is>
      </c>
      <c r="G3850" t="n">
        <v>33520</v>
      </c>
      <c r="H3850" t="inlineStr">
        <is>
          <t>NAVA</t>
        </is>
      </c>
      <c r="I3850" t="n">
        <v>1</v>
      </c>
      <c r="J3850" t="n">
        <v>0</v>
      </c>
      <c r="K3850" t="inlineStr">
        <is>
          <t>hola@yebio.es</t>
        </is>
      </c>
      <c r="L3850">
        <f>+34610840606</f>
        <v/>
      </c>
      <c r="M3850" t="n">
        <v>0</v>
      </c>
      <c r="N3850" t="n">
        <v>5</v>
      </c>
      <c r="O3850" t="n">
        <v>10</v>
      </c>
      <c r="P3850" t="n">
        <v>5</v>
      </c>
      <c r="Q3850" t="n">
        <v>0</v>
      </c>
      <c r="R3850" t="n">
        <v>0</v>
      </c>
      <c r="S3850" t="n">
        <v>0</v>
      </c>
      <c r="T3850" t="b">
        <v>0</v>
      </c>
      <c r="U3850" s="1" t="n">
        <v>45237</v>
      </c>
      <c r="V3850" t="inlineStr">
        <is>
          <t>ahhh8l4s71aownc4scahhh8losaxlje4</t>
        </is>
      </c>
      <c r="W3850" t="inlineStr">
        <is>
          <t>https://docs.google.com/open?id=11RRGOckiu56diUL3_PFqyT7PJK7EGYWYFFYIgO6N9pQ</t>
        </is>
      </c>
      <c r="X3850" t="inlineStr">
        <is>
          <t>65,00</t>
        </is>
      </c>
      <c r="Y3850" t="inlineStr">
        <is>
          <t>32,5</t>
        </is>
      </c>
      <c r="Z3850" t="inlineStr">
        <is>
          <t>32,5</t>
        </is>
      </c>
      <c r="AA3850" t="n">
        <v>0</v>
      </c>
      <c r="AB3850" t="inlineStr">
        <is>
          <t>130,00</t>
        </is>
      </c>
      <c r="AC3850" t="inlineStr">
        <is>
          <t>27,30</t>
        </is>
      </c>
      <c r="AD3850" t="inlineStr">
        <is>
          <t>0,00</t>
        </is>
      </c>
      <c r="AE3850" t="inlineStr">
        <is>
          <t>157,30</t>
        </is>
      </c>
      <c r="AF3850" t="n">
        <v>0</v>
      </c>
      <c r="AG3850" t="n">
        <v>0</v>
      </c>
      <c r="AH3850" t="n">
        <v>0</v>
      </c>
      <c r="AI3850" t="inlineStr">
        <is>
          <t>6,5</t>
        </is>
      </c>
      <c r="AJ3850" t="inlineStr">
        <is>
          <t>Transfer</t>
        </is>
      </c>
      <c r="AK3850" t="inlineStr">
        <is>
          <t>4,5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</row>
    <row r="3854">
      <c r="A3854" t="n">
        <v>932</v>
      </c>
      <c r="B3854" t="inlineStr">
        <is>
          <t>ZOE ECO BCN</t>
        </is>
      </c>
      <c r="C3854" t="inlineStr">
        <is>
          <t>Jessica</t>
        </is>
      </c>
      <c r="D3854" t="inlineStr">
        <is>
          <t>KARNAVALEANDO S.C.P</t>
        </is>
      </c>
      <c r="E3854" t="inlineStr">
        <is>
          <t>J09853342</t>
        </is>
      </c>
      <c r="F3854" t="inlineStr">
        <is>
          <t>CALLE ROGER DE FLOR 272</t>
        </is>
      </c>
      <c r="G3854" t="n">
        <v>8025</v>
      </c>
      <c r="H3854" t="inlineStr">
        <is>
          <t>BARCELONA</t>
        </is>
      </c>
      <c r="I3854" t="n">
        <v>1</v>
      </c>
      <c r="J3854" t="n">
        <v>0</v>
      </c>
      <c r="K3854" t="inlineStr">
        <is>
          <t>zoecobcn@gmail.com</t>
        </is>
      </c>
      <c r="L3854">
        <f>+34649688511</f>
        <v/>
      </c>
      <c r="M3854" t="n">
        <v>0</v>
      </c>
      <c r="N3854" t="n">
        <v>12</v>
      </c>
      <c r="O3854" t="n">
        <v>8</v>
      </c>
      <c r="P3854" t="n">
        <v>8</v>
      </c>
      <c r="Q3854" t="n">
        <v>0</v>
      </c>
      <c r="R3854" t="n">
        <v>0</v>
      </c>
      <c r="S3854" t="n">
        <v>0</v>
      </c>
      <c r="T3854" t="b">
        <v>0</v>
      </c>
      <c r="U3854" s="1" t="n">
        <v>45267</v>
      </c>
      <c r="V3854" t="inlineStr">
        <is>
          <t>j6pj1cyp4wpkq1crj6pjgg3ekpe6lpg2</t>
        </is>
      </c>
      <c r="W3854" t="inlineStr">
        <is>
          <t>https://docs.google.com/open?id=1F4MHHXdgd_anupPuOe_HO8_14QzCJEja_4HlIxuM-70</t>
        </is>
      </c>
      <c r="X3854" t="inlineStr">
        <is>
          <t>52,00</t>
        </is>
      </c>
      <c r="Y3854" t="n">
        <v>78</v>
      </c>
      <c r="Z3854" t="n">
        <v>52</v>
      </c>
      <c r="AA3854" t="n">
        <v>0</v>
      </c>
      <c r="AB3854" t="inlineStr">
        <is>
          <t>182,00</t>
        </is>
      </c>
      <c r="AC3854" t="inlineStr">
        <is>
          <t>38,22</t>
        </is>
      </c>
      <c r="AD3854" t="inlineStr">
        <is>
          <t>0,00</t>
        </is>
      </c>
      <c r="AE3854" t="inlineStr">
        <is>
          <t>220,22</t>
        </is>
      </c>
      <c r="AF3854" t="n">
        <v>0</v>
      </c>
      <c r="AG3854" t="n">
        <v>0</v>
      </c>
      <c r="AH3854" t="n">
        <v>0</v>
      </c>
      <c r="AI3854" t="inlineStr">
        <is>
          <t>6,5</t>
        </is>
      </c>
      <c r="AJ3854" t="inlineStr">
        <is>
          <t>Transfer</t>
        </is>
      </c>
      <c r="AK3854" t="inlineStr">
        <is>
          <t>4,5</t>
        </is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</row>
    <row r="3858">
      <c r="A3858" t="n">
        <v>933</v>
      </c>
      <c r="B3858" t="inlineStr">
        <is>
          <t>Herbolario Navarro</t>
        </is>
      </c>
      <c r="C3858" t="inlineStr">
        <is>
          <t>Encargada de compras: Sonia</t>
        </is>
      </c>
      <c r="D3858" t="inlineStr">
        <is>
          <t>PEPE NAVARRO, SL</t>
        </is>
      </c>
      <c r="E3858" t="inlineStr">
        <is>
          <t>B-46432852</t>
        </is>
      </c>
      <c r="F3858" t="inlineStr">
        <is>
          <t>C/Partida de la Dama, 25</t>
        </is>
      </c>
      <c r="G3858" t="n">
        <v>46470</v>
      </c>
      <c r="H3858" t="inlineStr">
        <is>
          <t>Massanassa</t>
        </is>
      </c>
      <c r="I3858" t="n">
        <v>0</v>
      </c>
      <c r="J3858" t="inlineStr">
        <is>
          <t>ARZOBISPO MAYORAL, 20    46002 VALENCIA.</t>
        </is>
      </c>
      <c r="K3858" t="inlineStr">
        <is>
          <t>facturacion.logistica@herbolarionavarro.es</t>
        </is>
      </c>
      <c r="L3858" t="n">
        <v>34664644917</v>
      </c>
      <c r="M3858" t="n">
        <v>0</v>
      </c>
      <c r="N3858" t="n">
        <v>167</v>
      </c>
      <c r="O3858" t="n">
        <v>13</v>
      </c>
      <c r="P3858" t="n">
        <v>3</v>
      </c>
      <c r="Q3858" t="n">
        <v>30</v>
      </c>
      <c r="R3858" t="inlineStr">
        <is>
          <t>Muestra: PackD1 - Enviar paquetes por separado</t>
        </is>
      </c>
      <c r="S3858" t="n">
        <v>0</v>
      </c>
      <c r="T3858" t="n">
        <v>1</v>
      </c>
      <c r="U3858" s="1" t="n">
        <v>45267</v>
      </c>
      <c r="V3858" t="n">
        <v>44714</v>
      </c>
      <c r="W3858" t="inlineStr">
        <is>
          <t>https://docs.google.com/open?id=1498LYxc3TvSvbZIUJz_ZbpP6Z7sVHYHADkzilcBPfEI</t>
        </is>
      </c>
      <c r="X3858" t="inlineStr">
        <is>
          <t>70,59</t>
        </is>
      </c>
      <c r="Y3858" t="inlineStr">
        <is>
          <t>906,81</t>
        </is>
      </c>
      <c r="Z3858" t="inlineStr">
        <is>
          <t>16,29</t>
        </is>
      </c>
      <c r="AA3858" t="n">
        <v>126</v>
      </c>
      <c r="AB3858" t="inlineStr">
        <is>
          <t>1.119,69</t>
        </is>
      </c>
      <c r="AC3858" t="inlineStr">
        <is>
          <t>235,13</t>
        </is>
      </c>
      <c r="AD3858" t="inlineStr">
        <is>
          <t>0,00</t>
        </is>
      </c>
      <c r="AE3858" t="inlineStr">
        <is>
          <t>1354,82</t>
        </is>
      </c>
      <c r="AF3858" t="n">
        <v>0</v>
      </c>
      <c r="AG3858" t="n">
        <v>0</v>
      </c>
      <c r="AH3858" t="n">
        <v>0</v>
      </c>
      <c r="AI3858" t="inlineStr">
        <is>
          <t>5,43</t>
        </is>
      </c>
      <c r="AJ3858" t="inlineStr">
        <is>
          <t>Transfer 60 días // IBAN: ES58 0081 1518 9300 0157 6563</t>
        </is>
      </c>
      <c r="AK3858" t="inlineStr">
        <is>
          <t>4,2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</row>
    <row r="3862">
      <c r="A3862" t="n">
        <v>934</v>
      </c>
      <c r="B3862" t="inlineStr">
        <is>
          <t>Bioplan Tienda</t>
        </is>
      </c>
      <c r="C3862" t="inlineStr">
        <is>
          <t>Pablo Cumplido</t>
        </is>
      </c>
      <c r="D3862" t="inlineStr">
        <is>
          <t>Bioplan Proyectos SL</t>
        </is>
      </c>
      <c r="E3862" t="inlineStr">
        <is>
          <t>B26517045</t>
        </is>
      </c>
      <c r="F3862" t="inlineStr">
        <is>
          <t>c/ Las Cañas 11, nave 9</t>
        </is>
      </c>
      <c r="G3862" t="n">
        <v>26009</v>
      </c>
      <c r="H3862" t="inlineStr">
        <is>
          <t>Logroño</t>
        </is>
      </c>
      <c r="I3862" t="n">
        <v>1</v>
      </c>
      <c r="J3862" t="n">
        <v>0</v>
      </c>
      <c r="K3862" t="inlineStr">
        <is>
          <t>bioplan@bioplanproyectos.es</t>
        </is>
      </c>
      <c r="L3862">
        <f>+34694473504</f>
        <v/>
      </c>
      <c r="M3862" t="n">
        <v>0</v>
      </c>
      <c r="N3862" t="n">
        <v>6</v>
      </c>
      <c r="O3862" t="n">
        <v>6</v>
      </c>
      <c r="P3862" t="n">
        <v>8</v>
      </c>
      <c r="Q3862" t="n">
        <v>5</v>
      </c>
      <c r="R3862" t="n">
        <v>0</v>
      </c>
      <c r="S3862" t="n">
        <v>0</v>
      </c>
      <c r="T3862" t="b">
        <v>0</v>
      </c>
      <c r="U3862" s="1" t="n">
        <v>45267</v>
      </c>
      <c r="V3862" t="inlineStr">
        <is>
          <t>5vloevf9oi8gdsr5g5vlo9pm13hifar4</t>
        </is>
      </c>
      <c r="W3862" t="inlineStr">
        <is>
          <t>https://docs.google.com/open?id=12OepLjoAtqnvT5DZVB3tBEOVlN6lvEh7kGh4ry0qsyQ</t>
        </is>
      </c>
      <c r="X3862" t="inlineStr">
        <is>
          <t>39,00</t>
        </is>
      </c>
      <c r="Y3862" t="n">
        <v>39</v>
      </c>
      <c r="Z3862" t="n">
        <v>52</v>
      </c>
      <c r="AA3862" t="inlineStr">
        <is>
          <t>22,5</t>
        </is>
      </c>
      <c r="AB3862" t="inlineStr">
        <is>
          <t>152,50</t>
        </is>
      </c>
      <c r="AC3862" t="inlineStr">
        <is>
          <t>32,03</t>
        </is>
      </c>
      <c r="AD3862" t="inlineStr">
        <is>
          <t>0,00</t>
        </is>
      </c>
      <c r="AE3862" t="inlineStr">
        <is>
          <t>184,53</t>
        </is>
      </c>
      <c r="AF3862" t="n">
        <v>0</v>
      </c>
      <c r="AG3862" t="n">
        <v>0</v>
      </c>
      <c r="AH3862" t="n">
        <v>0</v>
      </c>
      <c r="AI3862" t="inlineStr">
        <is>
          <t>6,5</t>
        </is>
      </c>
      <c r="AJ3862" t="inlineStr">
        <is>
          <t>Transfer</t>
        </is>
      </c>
      <c r="AK3862" t="inlineStr">
        <is>
          <t>4,5</t>
        </is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</row>
    <row r="3866">
      <c r="A3866" t="n">
        <v>935</v>
      </c>
      <c r="B3866" t="inlineStr">
        <is>
          <t>La Pebrella Herboristeria CB</t>
        </is>
      </c>
      <c r="C3866" t="inlineStr">
        <is>
          <t>Teresa Garcia</t>
        </is>
      </c>
      <c r="D3866" t="inlineStr">
        <is>
          <t>La Pebrella Herboristeria CB</t>
        </is>
      </c>
      <c r="E3866" t="inlineStr">
        <is>
          <t>E98951312</t>
        </is>
      </c>
      <c r="F3866" t="inlineStr">
        <is>
          <t>Valencia, 54</t>
        </is>
      </c>
      <c r="G3866" t="n">
        <v>46680</v>
      </c>
      <c r="H3866" t="inlineStr">
        <is>
          <t>Algemesi</t>
        </is>
      </c>
      <c r="I3866" t="n">
        <v>1</v>
      </c>
      <c r="J3866" t="n">
        <v>0</v>
      </c>
      <c r="K3866" t="inlineStr">
        <is>
          <t>teresa@lapebrellaherboristeria.es</t>
        </is>
      </c>
      <c r="L3866">
        <f>+34629532338</f>
        <v/>
      </c>
      <c r="M3866" t="n">
        <v>1</v>
      </c>
      <c r="N3866" t="n">
        <v>5</v>
      </c>
      <c r="O3866" t="n">
        <v>0</v>
      </c>
      <c r="P3866" t="n">
        <v>15</v>
      </c>
      <c r="Q3866" t="n">
        <v>0</v>
      </c>
      <c r="R3866" t="n">
        <v>0</v>
      </c>
      <c r="S3866" t="n">
        <v>0</v>
      </c>
      <c r="T3866" t="b">
        <v>0</v>
      </c>
      <c r="U3866" s="1" t="n">
        <v>45267</v>
      </c>
      <c r="V3866" t="inlineStr">
        <is>
          <t>h5pbppv5a0bnctqkh5pbppvm7ln4ifr1</t>
        </is>
      </c>
      <c r="W3866" t="inlineStr">
        <is>
          <t>https://docs.google.com/open?id=1PTtwGorukpL2XxyBxYTHxtiw6o4R1yXVe6r2fMrBEI8</t>
        </is>
      </c>
      <c r="X3866" t="inlineStr">
        <is>
          <t>0,00</t>
        </is>
      </c>
      <c r="Y3866" t="inlineStr">
        <is>
          <t>29,25</t>
        </is>
      </c>
      <c r="Z3866" t="inlineStr">
        <is>
          <t>87,75</t>
        </is>
      </c>
      <c r="AA3866" t="n">
        <v>0</v>
      </c>
      <c r="AB3866" t="inlineStr">
        <is>
          <t>117,00</t>
        </is>
      </c>
      <c r="AC3866" t="inlineStr">
        <is>
          <t>24,57</t>
        </is>
      </c>
      <c r="AD3866" t="inlineStr">
        <is>
          <t>6,08</t>
        </is>
      </c>
      <c r="AE3866" t="inlineStr">
        <is>
          <t>147,65</t>
        </is>
      </c>
      <c r="AF3866" t="n">
        <v>0</v>
      </c>
      <c r="AG3866" t="n">
        <v>0</v>
      </c>
      <c r="AH3866" t="n">
        <v>0</v>
      </c>
      <c r="AI3866" t="inlineStr">
        <is>
          <t>5,85</t>
        </is>
      </c>
      <c r="AJ3866" t="inlineStr">
        <is>
          <t>Transfer</t>
        </is>
      </c>
      <c r="AK3866" t="inlineStr">
        <is>
          <t>4,05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n">
        <v>936</v>
      </c>
      <c r="B3870" t="inlineStr">
        <is>
          <t>ADREDE</t>
        </is>
      </c>
      <c r="C3870" t="inlineStr">
        <is>
          <t>PATRICIA</t>
        </is>
      </c>
      <c r="D3870" t="inlineStr">
        <is>
          <t>PATRICIA ORIOL GARCÍA</t>
        </is>
      </c>
      <c r="E3870" t="inlineStr">
        <is>
          <t>18040615J</t>
        </is>
      </c>
      <c r="F3870" t="inlineStr">
        <is>
          <t>CALLE LORETO 13, LOCAL B</t>
        </is>
      </c>
      <c r="G3870" t="n">
        <v>22003</v>
      </c>
      <c r="H3870" t="inlineStr">
        <is>
          <t>HUESCA</t>
        </is>
      </c>
      <c r="I3870" t="n">
        <v>1</v>
      </c>
      <c r="J3870" t="n">
        <v>0</v>
      </c>
      <c r="K3870" t="inlineStr">
        <is>
          <t>PATRICIA@ADREDE.ES</t>
        </is>
      </c>
      <c r="L3870">
        <f>+34699396122</f>
        <v/>
      </c>
      <c r="M3870" t="n">
        <v>1</v>
      </c>
      <c r="N3870" t="n">
        <v>15</v>
      </c>
      <c r="O3870" t="n">
        <v>3</v>
      </c>
      <c r="P3870" t="n">
        <v>15</v>
      </c>
      <c r="Q3870" t="n">
        <v>0</v>
      </c>
      <c r="R3870" t="n">
        <v>0</v>
      </c>
      <c r="S3870" t="n">
        <v>0</v>
      </c>
      <c r="T3870" t="b">
        <v>0</v>
      </c>
      <c r="U3870" t="inlineStr">
        <is>
          <t>13/07/2023</t>
        </is>
      </c>
      <c r="V3870" t="inlineStr">
        <is>
          <t>3puq7eqoqgkczklqev3puq7erhgnvp15</t>
        </is>
      </c>
      <c r="W3870" t="inlineStr">
        <is>
          <t>https://docs.google.com/open?id=18rP2j46vOZ7quIvLre9Nci7qwrwa69I-ATTYzbVsRDQ</t>
        </is>
      </c>
      <c r="X3870" t="inlineStr">
        <is>
          <t>19,50</t>
        </is>
      </c>
      <c r="Y3870" t="inlineStr">
        <is>
          <t>97,5</t>
        </is>
      </c>
      <c r="Z3870" t="inlineStr">
        <is>
          <t>97,5</t>
        </is>
      </c>
      <c r="AA3870" t="n">
        <v>0</v>
      </c>
      <c r="AB3870" t="inlineStr">
        <is>
          <t>214,50</t>
        </is>
      </c>
      <c r="AC3870" t="inlineStr">
        <is>
          <t>45,05</t>
        </is>
      </c>
      <c r="AD3870" t="inlineStr">
        <is>
          <t>11,15</t>
        </is>
      </c>
      <c r="AE3870" t="inlineStr">
        <is>
          <t>270,70</t>
        </is>
      </c>
      <c r="AF3870" t="n">
        <v>0</v>
      </c>
      <c r="AG3870" t="n">
        <v>0</v>
      </c>
      <c r="AH3870" t="n">
        <v>0</v>
      </c>
      <c r="AI3870" t="inlineStr">
        <is>
          <t>6,5</t>
        </is>
      </c>
      <c r="AJ3870" t="inlineStr">
        <is>
          <t>Transfer</t>
        </is>
      </c>
      <c r="AK3870" t="inlineStr">
        <is>
          <t>4,5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</row>
    <row r="3874">
      <c r="A3874" t="n">
        <v>937</v>
      </c>
      <c r="B3874" t="inlineStr">
        <is>
          <t>Alma Eko</t>
        </is>
      </c>
      <c r="C3874" t="inlineStr">
        <is>
          <t>Roberto</t>
        </is>
      </c>
      <c r="D3874" t="inlineStr">
        <is>
          <t>Roberto Mora Pérez</t>
        </is>
      </c>
      <c r="E3874" t="inlineStr">
        <is>
          <t>01175558M</t>
        </is>
      </c>
      <c r="F3874" t="inlineStr">
        <is>
          <t>Calle Lago Enol 1</t>
        </is>
      </c>
      <c r="G3874" t="n">
        <v>28521</v>
      </c>
      <c r="H3874" t="inlineStr">
        <is>
          <t>Rivas-Vaciamadrid</t>
        </is>
      </c>
      <c r="I3874" t="n">
        <v>0</v>
      </c>
      <c r="J3874" t="inlineStr">
        <is>
          <t>paseo de capa negra 6, portal 4 28522, Rivas-Vaciamadrid</t>
        </is>
      </c>
      <c r="K3874" t="inlineStr">
        <is>
          <t>info.almaeko@gmail.com</t>
        </is>
      </c>
      <c r="L3874" t="n">
        <v>620230515</v>
      </c>
      <c r="M3874" t="n">
        <v>1</v>
      </c>
      <c r="N3874" t="n">
        <v>10</v>
      </c>
      <c r="O3874" t="n">
        <v>4</v>
      </c>
      <c r="P3874" t="n">
        <v>6</v>
      </c>
      <c r="Q3874" t="n">
        <v>6</v>
      </c>
      <c r="R3874" t="inlineStr">
        <is>
          <t>ENVIAR VIRNES 21/07</t>
        </is>
      </c>
      <c r="S3874" t="n">
        <v>0</v>
      </c>
      <c r="T3874" t="n">
        <v>0</v>
      </c>
      <c r="U3874" t="inlineStr">
        <is>
          <t>13/07/2023</t>
        </is>
      </c>
      <c r="V3874" t="n">
        <v>0</v>
      </c>
      <c r="W3874" t="inlineStr">
        <is>
          <t>https://docs.google.com/open?id=1HzwGZTGsbqUSsGIywgwtBH8rC1WLKZLas1S1MeOzGM4</t>
        </is>
      </c>
      <c r="X3874" t="inlineStr">
        <is>
          <t>26,00</t>
        </is>
      </c>
      <c r="Y3874" t="n">
        <v>65</v>
      </c>
      <c r="Z3874" t="n">
        <v>39</v>
      </c>
      <c r="AA3874" t="n">
        <v>27</v>
      </c>
      <c r="AB3874" t="inlineStr">
        <is>
          <t>157,00</t>
        </is>
      </c>
      <c r="AC3874" t="inlineStr">
        <is>
          <t>32,97</t>
        </is>
      </c>
      <c r="AD3874" t="inlineStr">
        <is>
          <t>8,16</t>
        </is>
      </c>
      <c r="AE3874" t="inlineStr">
        <is>
          <t>198,13</t>
        </is>
      </c>
      <c r="AF3874" t="n">
        <v>0</v>
      </c>
      <c r="AG3874" t="n">
        <v>0</v>
      </c>
      <c r="AH3874" t="n">
        <v>0</v>
      </c>
      <c r="AI3874" t="inlineStr">
        <is>
          <t>6,5</t>
        </is>
      </c>
      <c r="AJ3874" t="inlineStr">
        <is>
          <t>Transfer</t>
        </is>
      </c>
      <c r="AK3874" t="inlineStr">
        <is>
          <t>4,5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</row>
    <row r="3878">
      <c r="A3878" t="n">
        <v>938</v>
      </c>
      <c r="B3878" t="inlineStr">
        <is>
          <t>BONBIO</t>
        </is>
      </c>
      <c r="C3878" t="inlineStr">
        <is>
          <t>ALBERTO CASTRO</t>
        </is>
      </c>
      <c r="D3878" t="inlineStr">
        <is>
          <t>BIOESSEN S.L.</t>
        </is>
      </c>
      <c r="E3878" t="inlineStr">
        <is>
          <t>B67094797</t>
        </is>
      </c>
      <c r="F3878" t="inlineStr">
        <is>
          <t>AV. REPÚBLICA ARGENTINA , 256</t>
        </is>
      </c>
      <c r="G3878" t="n">
        <v>8023</v>
      </c>
      <c r="H3878" t="inlineStr">
        <is>
          <t>BARCELONA</t>
        </is>
      </c>
      <c r="I3878" t="n">
        <v>1</v>
      </c>
      <c r="J3878" t="n">
        <v>0</v>
      </c>
      <c r="K3878" t="inlineStr">
        <is>
          <t>bonbio.group@gmail.com</t>
        </is>
      </c>
      <c r="L3878">
        <f>+34685179106</f>
        <v/>
      </c>
      <c r="M3878" t="n">
        <v>1</v>
      </c>
      <c r="N3878" t="n">
        <v>6</v>
      </c>
      <c r="O3878" t="n">
        <v>0</v>
      </c>
      <c r="P3878" t="n">
        <v>6</v>
      </c>
      <c r="Q3878" t="n">
        <v>4</v>
      </c>
      <c r="R3878" t="n">
        <v>0</v>
      </c>
      <c r="S3878" t="inlineStr">
        <is>
          <t>Portes</t>
        </is>
      </c>
      <c r="T3878" t="b">
        <v>0</v>
      </c>
      <c r="U3878" t="inlineStr">
        <is>
          <t>13/07/2023</t>
        </is>
      </c>
      <c r="V3878" t="inlineStr">
        <is>
          <t>p41wvlmkmqk0a8o0bacyp41wvliguv5a</t>
        </is>
      </c>
      <c r="W3878" t="inlineStr">
        <is>
          <t>https://docs.google.com/open?id=1O9aRUhVHui5tPDQLIlEqHrITJjlbQYkzsmnqn2fO-GY</t>
        </is>
      </c>
      <c r="X3878" t="inlineStr">
        <is>
          <t>0,00</t>
        </is>
      </c>
      <c r="Y3878" t="n">
        <v>39</v>
      </c>
      <c r="Z3878" t="n">
        <v>39</v>
      </c>
      <c r="AA3878" t="n">
        <v>18</v>
      </c>
      <c r="AB3878" t="inlineStr">
        <is>
          <t>96,00</t>
        </is>
      </c>
      <c r="AC3878" t="inlineStr">
        <is>
          <t>20,16</t>
        </is>
      </c>
      <c r="AD3878" t="inlineStr">
        <is>
          <t>4,99</t>
        </is>
      </c>
      <c r="AE3878" t="inlineStr">
        <is>
          <t>121,15</t>
        </is>
      </c>
      <c r="AF3878" t="n">
        <v>0</v>
      </c>
      <c r="AG3878" t="n">
        <v>0</v>
      </c>
      <c r="AH3878" t="n">
        <v>0</v>
      </c>
      <c r="AI3878" t="inlineStr">
        <is>
          <t>6,5</t>
        </is>
      </c>
      <c r="AJ3878" t="inlineStr">
        <is>
          <t>Transfer</t>
        </is>
      </c>
      <c r="AK3878" t="inlineStr">
        <is>
          <t>4,5</t>
        </is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</row>
    <row r="3882">
      <c r="A3882" t="n">
        <v>939</v>
      </c>
      <c r="B3882" t="inlineStr">
        <is>
          <t>Cabanyes entre Valls</t>
        </is>
      </c>
      <c r="C3882" t="inlineStr">
        <is>
          <t>Alex López</t>
        </is>
      </c>
      <c r="D3882" t="inlineStr">
        <is>
          <t>Cabanyes entre Valls S.L.</t>
        </is>
      </c>
      <c r="E3882" t="inlineStr">
        <is>
          <t>B55283485</t>
        </is>
      </c>
      <c r="F3882" t="inlineStr">
        <is>
          <t>MAS EL COLOMER S/N</t>
        </is>
      </c>
      <c r="G3882" t="n">
        <v>17813</v>
      </c>
      <c r="H3882" t="inlineStr">
        <is>
          <t>La Vall de Bianya</t>
        </is>
      </c>
      <c r="I3882" t="n">
        <v>0</v>
      </c>
      <c r="J3882" t="inlineStr">
        <is>
          <t>Mas Espunya s/n La Vall de Bianya CP 17813</t>
        </is>
      </c>
      <c r="K3882" t="inlineStr">
        <is>
          <t>cabanyesentrevalls@gmail.com</t>
        </is>
      </c>
      <c r="L3882">
        <f>+34 872 20 40 95</f>
        <v/>
      </c>
      <c r="M3882" t="n">
        <v>0</v>
      </c>
      <c r="N3882" t="n">
        <v>25</v>
      </c>
      <c r="O3882" t="n">
        <v>0</v>
      </c>
      <c r="P3882" t="n">
        <v>25</v>
      </c>
      <c r="Q3882" t="n">
        <v>0</v>
      </c>
      <c r="R3882" t="n">
        <v>0</v>
      </c>
      <c r="S3882" t="n">
        <v>0</v>
      </c>
      <c r="T3882" t="n">
        <v>0</v>
      </c>
      <c r="U3882" t="inlineStr">
        <is>
          <t>14/07/2023</t>
        </is>
      </c>
      <c r="V3882" t="n">
        <v>0</v>
      </c>
      <c r="W3882" t="inlineStr">
        <is>
          <t>https://docs.google.com/open?id=15dj21YFj50MNTYsn6LaxbiIHZBHaVy_csY2J7MCkTOI</t>
        </is>
      </c>
      <c r="X3882" t="inlineStr">
        <is>
          <t>0,00</t>
        </is>
      </c>
      <c r="Y3882" t="n">
        <v>120</v>
      </c>
      <c r="Z3882" t="n">
        <v>120</v>
      </c>
      <c r="AA3882" t="n">
        <v>0</v>
      </c>
      <c r="AB3882" t="inlineStr">
        <is>
          <t>240,00</t>
        </is>
      </c>
      <c r="AC3882" t="inlineStr">
        <is>
          <t>50,40</t>
        </is>
      </c>
      <c r="AD3882" t="inlineStr">
        <is>
          <t>0,00</t>
        </is>
      </c>
      <c r="AE3882" t="inlineStr">
        <is>
          <t>290,40</t>
        </is>
      </c>
      <c r="AF3882" t="n">
        <v>0</v>
      </c>
      <c r="AG3882" t="n">
        <v>0</v>
      </c>
      <c r="AH3882" t="n">
        <v>0</v>
      </c>
      <c r="AI3882" t="inlineStr">
        <is>
          <t>4,8</t>
        </is>
      </c>
      <c r="AJ3882" t="inlineStr">
        <is>
          <t>Transfer</t>
        </is>
      </c>
      <c r="AK3882" t="inlineStr">
        <is>
          <t>4,5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</row>
    <row r="3886">
      <c r="A3886" t="n">
        <v>940</v>
      </c>
      <c r="B3886" t="inlineStr">
        <is>
          <t>PEBROT VERMELL</t>
        </is>
      </c>
      <c r="C3886" t="inlineStr">
        <is>
          <t>Anna Arcos Segura</t>
        </is>
      </c>
      <c r="D3886" t="inlineStr">
        <is>
          <t>Anna Arcos Segura</t>
        </is>
      </c>
      <c r="E3886" t="inlineStr">
        <is>
          <t>79280605L</t>
        </is>
      </c>
      <c r="F3886" t="inlineStr">
        <is>
          <t>ANGEL GUIMERA 2</t>
        </is>
      </c>
      <c r="G3886" t="n">
        <v>8620</v>
      </c>
      <c r="H3886" t="inlineStr">
        <is>
          <t>SANT VICENÇ DELS HORTS</t>
        </is>
      </c>
      <c r="I3886" t="n">
        <v>1</v>
      </c>
      <c r="J3886" t="n">
        <v>0</v>
      </c>
      <c r="K3886" t="inlineStr">
        <is>
          <t>annaarcos@gmail.com</t>
        </is>
      </c>
      <c r="L3886">
        <f>+34607193642</f>
        <v/>
      </c>
      <c r="M3886" t="n">
        <v>0</v>
      </c>
      <c r="N3886" t="n">
        <v>8</v>
      </c>
      <c r="O3886" t="n">
        <v>10</v>
      </c>
      <c r="P3886" t="n">
        <v>15</v>
      </c>
      <c r="Q3886" t="n">
        <v>2</v>
      </c>
      <c r="R3886" t="inlineStr">
        <is>
          <t>PackD2</t>
        </is>
      </c>
      <c r="S3886" t="n">
        <v>0</v>
      </c>
      <c r="T3886" t="b">
        <v>0</v>
      </c>
      <c r="U3886" t="inlineStr">
        <is>
          <t>17/07/2023</t>
        </is>
      </c>
      <c r="V3886" t="inlineStr">
        <is>
          <t>q9o74rqmcg8hx2j88rfnq9o74r9pyd6z</t>
        </is>
      </c>
      <c r="W3886" t="inlineStr">
        <is>
          <t>https://docs.google.com/open?id=1S_029PMfhkUT7236yYb7kBckYFPf2HouUcZHr8fOTQ4</t>
        </is>
      </c>
      <c r="X3886" t="inlineStr">
        <is>
          <t>70,20</t>
        </is>
      </c>
      <c r="Y3886" t="inlineStr">
        <is>
          <t>56,16</t>
        </is>
      </c>
      <c r="Z3886" t="inlineStr">
        <is>
          <t>105,3</t>
        </is>
      </c>
      <c r="AA3886" t="n">
        <v>9</v>
      </c>
      <c r="AB3886" t="inlineStr">
        <is>
          <t>240,66</t>
        </is>
      </c>
      <c r="AC3886" t="inlineStr">
        <is>
          <t>50,54</t>
        </is>
      </c>
      <c r="AD3886" t="inlineStr">
        <is>
          <t>0,00</t>
        </is>
      </c>
      <c r="AE3886" t="inlineStr">
        <is>
          <t>291,20</t>
        </is>
      </c>
      <c r="AF3886" t="n">
        <v>0</v>
      </c>
      <c r="AG3886" t="n">
        <v>0</v>
      </c>
      <c r="AH3886" t="n">
        <v>0</v>
      </c>
      <c r="AI3886" t="inlineStr">
        <is>
          <t>7,02</t>
        </is>
      </c>
      <c r="AJ3886" t="inlineStr">
        <is>
          <t>Transfer</t>
        </is>
      </c>
      <c r="AK3886" t="inlineStr">
        <is>
          <t>4,5</t>
        </is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</row>
    <row r="3890">
      <c r="A3890" t="n">
        <v>941</v>
      </c>
      <c r="B3890" t="inlineStr">
        <is>
          <t>Can Sixte Alzina</t>
        </is>
      </c>
      <c r="C3890" t="inlineStr">
        <is>
          <t>Joan</t>
        </is>
      </c>
      <c r="D3890" t="inlineStr">
        <is>
          <t>Sixtealsina sl</t>
        </is>
      </c>
      <c r="E3890" t="inlineStr">
        <is>
          <t>B01794759</t>
        </is>
      </c>
      <c r="F3890" t="inlineStr">
        <is>
          <t>Carretera de Juià, 55</t>
        </is>
      </c>
      <c r="G3890" t="n">
        <v>17460</v>
      </c>
      <c r="H3890" t="inlineStr">
        <is>
          <t>Celrà</t>
        </is>
      </c>
      <c r="I3890" t="n">
        <v>1</v>
      </c>
      <c r="J3890" t="n">
        <v>0</v>
      </c>
      <c r="K3890" t="inlineStr">
        <is>
          <t>sixtealzina@gmail.com</t>
        </is>
      </c>
      <c r="L3890">
        <f>+34644252463</f>
        <v/>
      </c>
      <c r="M3890" t="n">
        <v>0</v>
      </c>
      <c r="N3890" t="n">
        <v>20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b">
        <v>0</v>
      </c>
      <c r="U3890" t="inlineStr">
        <is>
          <t>17/07/2023</t>
        </is>
      </c>
      <c r="V3890" t="inlineStr">
        <is>
          <t>yy7jye53m3ovnxk9786syy7jyeg0py67</t>
        </is>
      </c>
      <c r="W3890" t="inlineStr">
        <is>
          <t>https://docs.google.com/open?id=10XViFvgzReYnbtYB0OqV1aHgxc1i7K0-Z0VMRVkJFZs</t>
        </is>
      </c>
      <c r="X3890" t="inlineStr">
        <is>
          <t>0,00</t>
        </is>
      </c>
      <c r="Y3890" t="n">
        <v>130</v>
      </c>
      <c r="Z3890" t="n">
        <v>0</v>
      </c>
      <c r="AA3890" t="n">
        <v>0</v>
      </c>
      <c r="AB3890" t="inlineStr">
        <is>
          <t>130,00</t>
        </is>
      </c>
      <c r="AC3890" t="inlineStr">
        <is>
          <t>27,30</t>
        </is>
      </c>
      <c r="AD3890" t="inlineStr">
        <is>
          <t>0,00</t>
        </is>
      </c>
      <c r="AE3890" t="inlineStr">
        <is>
          <t>157,30</t>
        </is>
      </c>
      <c r="AF3890" t="n">
        <v>0</v>
      </c>
      <c r="AG3890" t="n">
        <v>0</v>
      </c>
      <c r="AH3890" t="n">
        <v>0</v>
      </c>
      <c r="AI3890" t="inlineStr">
        <is>
          <t>6,5</t>
        </is>
      </c>
      <c r="AJ3890" t="inlineStr">
        <is>
          <t>Transfer</t>
        </is>
      </c>
      <c r="AK3890" t="inlineStr">
        <is>
          <t>4,5</t>
        </is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</row>
    <row r="3894">
      <c r="A3894" t="n">
        <v>942</v>
      </c>
      <c r="B3894" t="inlineStr">
        <is>
          <t>Espacio Orgánico</t>
        </is>
      </c>
      <c r="C3894" t="inlineStr">
        <is>
          <t>Blanca</t>
        </is>
      </c>
      <c r="D3894" t="inlineStr">
        <is>
          <t>Proyecto Bio Espacio Orgánico, s.l.</t>
        </is>
      </c>
      <c r="E3894" t="inlineStr">
        <is>
          <t>B86770898</t>
        </is>
      </c>
      <c r="F3894" t="inlineStr">
        <is>
          <t>Centro Comercial Río Norte. Ctra. De fuencarral km 1 local 2A</t>
        </is>
      </c>
      <c r="G3894" t="n">
        <v>28108</v>
      </c>
      <c r="H3894" t="inlineStr">
        <is>
          <t>Alcobendas. Madrid</t>
        </is>
      </c>
      <c r="I3894" t="n">
        <v>1</v>
      </c>
      <c r="J3894" t="n">
        <v>0</v>
      </c>
      <c r="K3894" t="inlineStr">
        <is>
          <t>administracion@espacioorganico.com</t>
        </is>
      </c>
      <c r="L3894">
        <f>+34673953074</f>
        <v/>
      </c>
      <c r="M3894" t="n">
        <v>0</v>
      </c>
      <c r="N3894" t="n">
        <v>8</v>
      </c>
      <c r="O3894" t="n">
        <v>6</v>
      </c>
      <c r="P3894" t="n">
        <v>6</v>
      </c>
      <c r="Q3894" t="n">
        <v>0</v>
      </c>
      <c r="R3894" t="inlineStr">
        <is>
          <t>LA1FL1 Implantación (20 +2)</t>
        </is>
      </c>
      <c r="S3894" t="inlineStr">
        <is>
          <t>SectorEco</t>
        </is>
      </c>
      <c r="T3894" t="b">
        <v>1</v>
      </c>
      <c r="U3894" t="inlineStr">
        <is>
          <t>17/07/2023</t>
        </is>
      </c>
      <c r="V3894" t="inlineStr">
        <is>
          <t>3tbtqyp6mayaa0a4m43tbtqk3rvi27dp</t>
        </is>
      </c>
      <c r="W3894" t="inlineStr">
        <is>
          <t>https://docs.google.com/open?id=1WMnp9QAZGAfDMNhXCtoko9uWhWCW58ecJ-Jy1mvEq6Y</t>
        </is>
      </c>
      <c r="X3894" t="inlineStr">
        <is>
          <t>41,46</t>
        </is>
      </c>
      <c r="Y3894" t="inlineStr">
        <is>
          <t>55,28</t>
        </is>
      </c>
      <c r="Z3894" t="inlineStr">
        <is>
          <t>41,46</t>
        </is>
      </c>
      <c r="AA3894" t="n">
        <v>0</v>
      </c>
      <c r="AB3894" t="inlineStr">
        <is>
          <t>138,20</t>
        </is>
      </c>
      <c r="AC3894" t="inlineStr">
        <is>
          <t>29,02</t>
        </is>
      </c>
      <c r="AD3894" t="inlineStr">
        <is>
          <t>0,00</t>
        </is>
      </c>
      <c r="AE3894" t="inlineStr">
        <is>
          <t>167,22</t>
        </is>
      </c>
      <c r="AF3894" t="n">
        <v>0</v>
      </c>
      <c r="AG3894" t="n">
        <v>0</v>
      </c>
      <c r="AH3894" t="n">
        <v>0</v>
      </c>
      <c r="AI3894" t="inlineStr">
        <is>
          <t>6,91</t>
        </is>
      </c>
      <c r="AJ3894" t="inlineStr">
        <is>
          <t>Giro 30 días // IBAN: ES88 0081 0309 7900 0163 6965</t>
        </is>
      </c>
      <c r="AK3894" t="inlineStr">
        <is>
          <t>4,53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</row>
    <row r="3898">
      <c r="A3898" t="n">
        <v>943</v>
      </c>
      <c r="B3898" t="inlineStr">
        <is>
          <t>Ecoteca</t>
        </is>
      </c>
      <c r="C3898" t="inlineStr">
        <is>
          <t>laia</t>
        </is>
      </c>
      <c r="D3898" t="inlineStr">
        <is>
          <t>eulalia hernandez pallas</t>
        </is>
      </c>
      <c r="E3898" t="inlineStr">
        <is>
          <t>44000699c</t>
        </is>
      </c>
      <c r="F3898" t="inlineStr">
        <is>
          <t>providencia, 20</t>
        </is>
      </c>
      <c r="G3898" t="n">
        <v>8024</v>
      </c>
      <c r="H3898" t="inlineStr">
        <is>
          <t>barcelona</t>
        </is>
      </c>
      <c r="I3898" t="n">
        <v>1</v>
      </c>
      <c r="J3898" t="n">
        <v>0</v>
      </c>
      <c r="K3898" t="inlineStr">
        <is>
          <t>laiona.hernandez@gmail.com</t>
        </is>
      </c>
      <c r="L3898">
        <f>+34687307036</f>
        <v/>
      </c>
      <c r="M3898" t="n">
        <v>1</v>
      </c>
      <c r="N3898" t="n">
        <v>10</v>
      </c>
      <c r="O3898" t="n">
        <v>0</v>
      </c>
      <c r="P3898" t="n">
        <v>10</v>
      </c>
      <c r="Q3898" t="n">
        <v>0</v>
      </c>
      <c r="R3898" t="n">
        <v>0</v>
      </c>
      <c r="S3898" t="n">
        <v>0</v>
      </c>
      <c r="T3898" t="b">
        <v>0</v>
      </c>
      <c r="U3898" t="inlineStr">
        <is>
          <t>17/07/2023</t>
        </is>
      </c>
      <c r="V3898" t="inlineStr">
        <is>
          <t>r9b7r964p32fhl07w4r9b7r2adwt23wx</t>
        </is>
      </c>
      <c r="W3898" t="inlineStr">
        <is>
          <t>https://docs.google.com/open?id=16dKgQvnF1corm1niZBFXVkIVBCkDtu8kl4Q0g8nFxvE</t>
        </is>
      </c>
      <c r="X3898" t="inlineStr">
        <is>
          <t>0,00</t>
        </is>
      </c>
      <c r="Y3898" t="n">
        <v>65</v>
      </c>
      <c r="Z3898" t="n">
        <v>65</v>
      </c>
      <c r="AA3898" t="n">
        <v>0</v>
      </c>
      <c r="AB3898" t="inlineStr">
        <is>
          <t>130,00</t>
        </is>
      </c>
      <c r="AC3898" t="inlineStr">
        <is>
          <t>27,30</t>
        </is>
      </c>
      <c r="AD3898" t="inlineStr">
        <is>
          <t>6,76</t>
        </is>
      </c>
      <c r="AE3898" t="inlineStr">
        <is>
          <t>164,06</t>
        </is>
      </c>
      <c r="AF3898" t="n">
        <v>0</v>
      </c>
      <c r="AG3898" t="n">
        <v>0</v>
      </c>
      <c r="AH3898" t="n">
        <v>0</v>
      </c>
      <c r="AI3898" t="inlineStr">
        <is>
          <t>6,5</t>
        </is>
      </c>
      <c r="AJ3898" t="inlineStr">
        <is>
          <t>Giro 30 días // IBAN: ES55 0182 6315 0402 0015 5572</t>
        </is>
      </c>
      <c r="AK3898" t="inlineStr">
        <is>
          <t>4,5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</row>
    <row r="3902">
      <c r="A3902" t="n">
        <v>944</v>
      </c>
      <c r="B3902" t="inlineStr">
        <is>
          <t>MyM Ecofashion</t>
        </is>
      </c>
      <c r="C3902" t="inlineStr">
        <is>
          <t>Mónica</t>
        </is>
      </c>
      <c r="D3902" t="inlineStr">
        <is>
          <t>Mónica Ferrer</t>
        </is>
      </c>
      <c r="E3902" t="inlineStr">
        <is>
          <t>73259026R</t>
        </is>
      </c>
      <c r="F3902" t="inlineStr">
        <is>
          <t>C/Alejandre 18</t>
        </is>
      </c>
      <c r="G3902" t="n">
        <v>44600</v>
      </c>
      <c r="H3902" t="inlineStr">
        <is>
          <t>Alcañiz, Teruel</t>
        </is>
      </c>
      <c r="I3902" t="n">
        <v>1</v>
      </c>
      <c r="J3902" t="n">
        <v>0</v>
      </c>
      <c r="K3902" t="inlineStr">
        <is>
          <t>mym.ecofashion@gmail.com</t>
        </is>
      </c>
      <c r="L3902">
        <f>+34691201022</f>
        <v/>
      </c>
      <c r="M3902" t="n">
        <v>1</v>
      </c>
      <c r="N3902" t="n">
        <v>10</v>
      </c>
      <c r="O3902" t="n">
        <v>5</v>
      </c>
      <c r="P3902" t="n">
        <v>5</v>
      </c>
      <c r="Q3902" t="n">
        <v>3</v>
      </c>
      <c r="R3902" t="inlineStr">
        <is>
          <t>LA1FL1 Implantación (20 +2)</t>
        </is>
      </c>
      <c r="S3902" t="inlineStr">
        <is>
          <t>SectorEco</t>
        </is>
      </c>
      <c r="T3902" t="b">
        <v>1</v>
      </c>
      <c r="U3902" t="inlineStr">
        <is>
          <t>17/07/2023</t>
        </is>
      </c>
      <c r="V3902" t="inlineStr">
        <is>
          <t>51xae3qducmn1e651xae2fodygfr0smk</t>
        </is>
      </c>
      <c r="W3902" t="inlineStr">
        <is>
          <t>https://docs.google.com/open?id=1JKfnKrFr-HxKS02Zv4WZdEmGwbxlgMK_QliZ4kQeyh0</t>
        </is>
      </c>
      <c r="X3902" t="inlineStr">
        <is>
          <t>35,10</t>
        </is>
      </c>
      <c r="Y3902" t="inlineStr">
        <is>
          <t>70,2</t>
        </is>
      </c>
      <c r="Z3902" t="inlineStr">
        <is>
          <t>35,1</t>
        </is>
      </c>
      <c r="AA3902" t="inlineStr">
        <is>
          <t>13,59</t>
        </is>
      </c>
      <c r="AB3902" t="inlineStr">
        <is>
          <t>153,99</t>
        </is>
      </c>
      <c r="AC3902" t="inlineStr">
        <is>
          <t>32,34</t>
        </is>
      </c>
      <c r="AD3902" t="inlineStr">
        <is>
          <t>8,01</t>
        </is>
      </c>
      <c r="AE3902" t="inlineStr">
        <is>
          <t>194,34</t>
        </is>
      </c>
      <c r="AF3902" t="n">
        <v>0</v>
      </c>
      <c r="AG3902" t="n">
        <v>0</v>
      </c>
      <c r="AH3902" t="n">
        <v>0</v>
      </c>
      <c r="AI3902" t="inlineStr">
        <is>
          <t>7,02</t>
        </is>
      </c>
      <c r="AJ3902" t="inlineStr">
        <is>
          <t>Giro 30 días // IBAN: ES25 2085 3903 3403 3058 3165</t>
        </is>
      </c>
      <c r="AK3902" t="inlineStr">
        <is>
          <t>4,53</t>
        </is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</row>
    <row r="3906">
      <c r="A3906" t="n">
        <v>945</v>
      </c>
      <c r="B3906" t="inlineStr">
        <is>
          <t>Biorgánica</t>
        </is>
      </c>
      <c r="C3906" t="inlineStr">
        <is>
          <t>Mª Isabel</t>
        </is>
      </c>
      <c r="D3906" t="inlineStr">
        <is>
          <t>María Isabel Carrión Roncero</t>
        </is>
      </c>
      <c r="E3906" t="inlineStr">
        <is>
          <t>31332076G</t>
        </is>
      </c>
      <c r="F3906" t="inlineStr">
        <is>
          <t>C/ Bahía, 33 - Local 4 -</t>
        </is>
      </c>
      <c r="G3906" t="n">
        <v>11500</v>
      </c>
      <c r="H3906" t="inlineStr">
        <is>
          <t>El Puerto de Sta. María - Cádiz</t>
        </is>
      </c>
      <c r="I3906" t="n">
        <v>1</v>
      </c>
      <c r="J3906" t="n">
        <v>0</v>
      </c>
      <c r="K3906" t="inlineStr">
        <is>
          <t>info@biorganicadiz.es</t>
        </is>
      </c>
      <c r="L3906">
        <f>+34616538157</f>
        <v/>
      </c>
      <c r="M3906" t="n">
        <v>1</v>
      </c>
      <c r="N3906" t="n">
        <v>8</v>
      </c>
      <c r="O3906" t="n">
        <v>4</v>
      </c>
      <c r="P3906" t="n">
        <v>8</v>
      </c>
      <c r="Q3906" t="n">
        <v>0</v>
      </c>
      <c r="R3906" t="inlineStr">
        <is>
          <t>Implantación (20 +2)</t>
        </is>
      </c>
      <c r="S3906" t="inlineStr">
        <is>
          <t>1) SECTOR ECO  2) las dos regalo: 1 lavanda + 1 floral</t>
        </is>
      </c>
      <c r="T3906" t="b">
        <v>1</v>
      </c>
      <c r="U3906" t="inlineStr">
        <is>
          <t>18/07/2023</t>
        </is>
      </c>
      <c r="V3906" t="inlineStr">
        <is>
          <t>nhcby4sko8ltn6ia3klya7nhcby4sdw8</t>
        </is>
      </c>
      <c r="W3906" t="inlineStr">
        <is>
          <t>https://docs.google.com/open?id=1QRHedrNDWCb6YRZ-vrPkhf_oW6-R1XFewgqTQ1imevM</t>
        </is>
      </c>
      <c r="X3906" t="inlineStr">
        <is>
          <t>27,64</t>
        </is>
      </c>
      <c r="Y3906" t="inlineStr">
        <is>
          <t>55,28</t>
        </is>
      </c>
      <c r="Z3906" t="inlineStr">
        <is>
          <t>55,28</t>
        </is>
      </c>
      <c r="AA3906" t="n">
        <v>0</v>
      </c>
      <c r="AB3906" t="inlineStr">
        <is>
          <t>138,20</t>
        </is>
      </c>
      <c r="AC3906" t="inlineStr">
        <is>
          <t>29,02</t>
        </is>
      </c>
      <c r="AD3906" t="inlineStr">
        <is>
          <t>7,19</t>
        </is>
      </c>
      <c r="AE3906" t="inlineStr">
        <is>
          <t>174,41</t>
        </is>
      </c>
      <c r="AF3906" t="n">
        <v>0</v>
      </c>
      <c r="AG3906" t="n">
        <v>0</v>
      </c>
      <c r="AH3906" t="n">
        <v>0</v>
      </c>
      <c r="AI3906" t="inlineStr">
        <is>
          <t>6,91</t>
        </is>
      </c>
      <c r="AJ3906" t="inlineStr">
        <is>
          <t>Giro 30 días // IBAN: ES36 2103 4063 3300 3002 2310</t>
        </is>
      </c>
      <c r="AK3906" t="inlineStr">
        <is>
          <t>4,53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</row>
    <row r="3910">
      <c r="A3910" t="n">
        <v>946</v>
      </c>
      <c r="B3910" t="inlineStr">
        <is>
          <t>D'Aldea</t>
        </is>
      </c>
      <c r="C3910" t="inlineStr">
        <is>
          <t>Raquel</t>
        </is>
      </c>
      <c r="D3910" t="inlineStr">
        <is>
          <t>D'Aldea Santiago SC</t>
        </is>
      </c>
      <c r="E3910" t="inlineStr">
        <is>
          <t>J16813339</t>
        </is>
      </c>
      <c r="F3910" t="inlineStr">
        <is>
          <t>Avenida Rosalía de Castro, 25. Bajo izda</t>
        </is>
      </c>
      <c r="G3910" t="n">
        <v>15705</v>
      </c>
      <c r="H3910" t="inlineStr">
        <is>
          <t>Santiago de Compostela</t>
        </is>
      </c>
      <c r="I3910" t="n">
        <v>1</v>
      </c>
      <c r="J3910" t="n">
        <v>0</v>
      </c>
      <c r="K3910" t="inlineStr">
        <is>
          <t>daldea.santiago@gmail.com</t>
        </is>
      </c>
      <c r="L3910">
        <f>+34613814621</f>
        <v/>
      </c>
      <c r="M3910" t="n">
        <v>0</v>
      </c>
      <c r="N3910" t="n">
        <v>8</v>
      </c>
      <c r="O3910" t="n">
        <v>4</v>
      </c>
      <c r="P3910" t="n">
        <v>8</v>
      </c>
      <c r="Q3910" t="n">
        <v>4</v>
      </c>
      <c r="R3910" t="n">
        <v>0</v>
      </c>
      <c r="S3910" t="n">
        <v>0</v>
      </c>
      <c r="T3910" t="b">
        <v>0</v>
      </c>
      <c r="U3910" t="inlineStr">
        <is>
          <t>18/07/2023</t>
        </is>
      </c>
      <c r="V3910" t="inlineStr">
        <is>
          <t>x1srurz553eggvwusqhx1sruyd6j9qfk</t>
        </is>
      </c>
      <c r="W3910" t="inlineStr">
        <is>
          <t>https://docs.google.com/open?id=14qM_3xQCuroxonPIBFsK_9NpPV4FTCQMhygWIVU1_rM</t>
        </is>
      </c>
      <c r="X3910" t="inlineStr">
        <is>
          <t>26,00</t>
        </is>
      </c>
      <c r="Y3910" t="n">
        <v>52</v>
      </c>
      <c r="Z3910" t="n">
        <v>52</v>
      </c>
      <c r="AA3910" t="n">
        <v>18</v>
      </c>
      <c r="AB3910" t="inlineStr">
        <is>
          <t>148,00</t>
        </is>
      </c>
      <c r="AC3910" t="inlineStr">
        <is>
          <t>31,08</t>
        </is>
      </c>
      <c r="AD3910" t="inlineStr">
        <is>
          <t>0,00</t>
        </is>
      </c>
      <c r="AE3910" t="inlineStr">
        <is>
          <t>179,08</t>
        </is>
      </c>
      <c r="AF3910" t="n">
        <v>0</v>
      </c>
      <c r="AG3910" t="n">
        <v>0</v>
      </c>
      <c r="AH3910" t="n">
        <v>0</v>
      </c>
      <c r="AI3910" t="inlineStr">
        <is>
          <t>6,5</t>
        </is>
      </c>
      <c r="AJ3910" t="inlineStr">
        <is>
          <t>Transfer</t>
        </is>
      </c>
      <c r="AK3910" t="inlineStr">
        <is>
          <t>4,5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</row>
    <row r="3914">
      <c r="A3914" t="n">
        <v>947</v>
      </c>
      <c r="B3914" t="inlineStr">
        <is>
          <t>TinaNatur</t>
        </is>
      </c>
      <c r="C3914" t="inlineStr">
        <is>
          <t>Tina</t>
        </is>
      </c>
      <c r="D3914" t="inlineStr">
        <is>
          <t>Tina Peñalver Valverde</t>
        </is>
      </c>
      <c r="E3914" t="inlineStr">
        <is>
          <t>34819880L</t>
        </is>
      </c>
      <c r="F3914" t="inlineStr">
        <is>
          <t>Tercera travesía del azarbe 10</t>
        </is>
      </c>
      <c r="G3914" t="n">
        <v>30564</v>
      </c>
      <c r="H3914" t="inlineStr">
        <is>
          <t>Lorquí</t>
        </is>
      </c>
      <c r="I3914" t="n">
        <v>1</v>
      </c>
      <c r="J3914" t="n">
        <v>0</v>
      </c>
      <c r="K3914" t="inlineStr">
        <is>
          <t>tinanatur.tkunde@gmail.com</t>
        </is>
      </c>
      <c r="L3914">
        <f>+34670791244</f>
        <v/>
      </c>
      <c r="M3914" t="n">
        <v>1</v>
      </c>
      <c r="N3914" t="n">
        <v>0</v>
      </c>
      <c r="O3914" t="n">
        <v>10</v>
      </c>
      <c r="P3914" t="n">
        <v>40</v>
      </c>
      <c r="Q3914" t="n">
        <v>0</v>
      </c>
      <c r="R3914" t="n">
        <v>0</v>
      </c>
      <c r="S3914" t="n">
        <v>0</v>
      </c>
      <c r="T3914" t="b">
        <v>0</v>
      </c>
      <c r="U3914" t="inlineStr">
        <is>
          <t>18/07/2023</t>
        </is>
      </c>
      <c r="V3914" t="inlineStr">
        <is>
          <t>2rwgwh41mhgi68239ylpzcaziundvj1u</t>
        </is>
      </c>
      <c r="W3914" t="inlineStr">
        <is>
          <t>https://docs.google.com/open?id=12hdtkrj7F5hUK8TuRYWYHdxO0ZsQ50xzHARMFGSeQ7s</t>
        </is>
      </c>
      <c r="X3914" t="inlineStr">
        <is>
          <t>45,00</t>
        </is>
      </c>
      <c r="Y3914" t="n">
        <v>0</v>
      </c>
      <c r="Z3914" t="n">
        <v>180</v>
      </c>
      <c r="AA3914" t="n">
        <v>0</v>
      </c>
      <c r="AB3914" t="inlineStr">
        <is>
          <t>225,00</t>
        </is>
      </c>
      <c r="AC3914" t="inlineStr">
        <is>
          <t>47,25</t>
        </is>
      </c>
      <c r="AD3914" t="inlineStr">
        <is>
          <t>11,70</t>
        </is>
      </c>
      <c r="AE3914" t="inlineStr">
        <is>
          <t>283,95</t>
        </is>
      </c>
      <c r="AF3914" t="n">
        <v>0</v>
      </c>
      <c r="AG3914" t="n">
        <v>0</v>
      </c>
      <c r="AH3914" t="n">
        <v>0</v>
      </c>
      <c r="AI3914" t="inlineStr">
        <is>
          <t>4,5</t>
        </is>
      </c>
      <c r="AJ3914" t="inlineStr">
        <is>
          <t>Transfer</t>
        </is>
      </c>
      <c r="AK3914" t="inlineStr">
        <is>
          <t>4,5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</row>
    <row r="3918">
      <c r="A3918" t="n">
        <v>948</v>
      </c>
      <c r="B3918" t="inlineStr">
        <is>
          <t>BON AREA</t>
        </is>
      </c>
      <c r="C3918" t="inlineStr">
        <is>
          <t>00008/10310</t>
        </is>
      </c>
      <c r="D3918" t="inlineStr">
        <is>
          <t>NA900 FL2100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s="2" t="n">
        <v>0</v>
      </c>
      <c r="V3918" t="n">
        <v>0</v>
      </c>
      <c r="W3918" t="n">
        <v>1</v>
      </c>
      <c r="X3918" t="inlineStr">
        <is>
          <t>0,00</t>
        </is>
      </c>
      <c r="Y3918" t="n">
        <v>0</v>
      </c>
      <c r="Z3918" t="n">
        <v>0</v>
      </c>
      <c r="AA3918" t="n">
        <v>0</v>
      </c>
      <c r="AB3918" t="inlineStr">
        <is>
          <t>0,00</t>
        </is>
      </c>
      <c r="AC3918" t="inlineStr">
        <is>
          <t>0,00</t>
        </is>
      </c>
      <c r="AD3918" t="inlineStr">
        <is>
          <t>0,00</t>
        </is>
      </c>
      <c r="AE3918" t="inlineStr">
        <is>
          <t>0,00</t>
        </is>
      </c>
      <c r="AF3918" t="n">
        <v>0</v>
      </c>
      <c r="AG3918" t="n">
        <v>0</v>
      </c>
      <c r="AH3918" t="n">
        <v>0</v>
      </c>
      <c r="AI3918" t="inlineStr">
        <is>
          <t>6,5</t>
        </is>
      </c>
      <c r="AJ3918" t="n">
        <v>0</v>
      </c>
      <c r="AK3918" t="inlineStr">
        <is>
          <t>4,5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</row>
    <row r="3922">
      <c r="A3922" t="n">
        <v>949</v>
      </c>
      <c r="B3922" t="inlineStr">
        <is>
          <t>La Pebrella Herboristeria xativa</t>
        </is>
      </c>
      <c r="C3922" t="inlineStr">
        <is>
          <t>Amparo Borras Garcia</t>
        </is>
      </c>
      <c r="D3922" t="inlineStr">
        <is>
          <t>Amparo Borras Garcia</t>
        </is>
      </c>
      <c r="E3922" t="inlineStr">
        <is>
          <t>20822415D</t>
        </is>
      </c>
      <c r="F3922" t="inlineStr">
        <is>
          <t>Plaça la Bassa, 15 bajo</t>
        </is>
      </c>
      <c r="G3922" t="n">
        <v>46800</v>
      </c>
      <c r="H3922" t="inlineStr">
        <is>
          <t>Xativa</t>
        </is>
      </c>
      <c r="I3922" t="n">
        <v>1</v>
      </c>
      <c r="J3922" t="n">
        <v>0</v>
      </c>
      <c r="K3922" t="inlineStr">
        <is>
          <t>info@lapebrellaherboristeria.es</t>
        </is>
      </c>
      <c r="L3922">
        <f>+34686093083</f>
        <v/>
      </c>
      <c r="M3922" t="n">
        <v>1</v>
      </c>
      <c r="N3922" t="n">
        <v>10</v>
      </c>
      <c r="O3922" t="n">
        <v>0</v>
      </c>
      <c r="P3922" t="n">
        <v>10</v>
      </c>
      <c r="Q3922" t="n">
        <v>0</v>
      </c>
      <c r="R3922" t="n">
        <v>0</v>
      </c>
      <c r="S3922" t="n">
        <v>0</v>
      </c>
      <c r="T3922" t="b">
        <v>0</v>
      </c>
      <c r="U3922" t="inlineStr">
        <is>
          <t>19/07/2023</t>
        </is>
      </c>
      <c r="V3922" t="inlineStr">
        <is>
          <t>rsgsq6pn5nasdg40kbrsgsdz97lp24d2</t>
        </is>
      </c>
      <c r="W3922" t="inlineStr">
        <is>
          <t>https://docs.google.com/open?id=1CXBPpqLYTWS-LFzP9nGN9ooZO-I93E51lmKm0QUrSeE</t>
        </is>
      </c>
      <c r="X3922" t="inlineStr">
        <is>
          <t>0,00</t>
        </is>
      </c>
      <c r="Y3922" t="n">
        <v>65</v>
      </c>
      <c r="Z3922" t="n">
        <v>65</v>
      </c>
      <c r="AA3922" t="n">
        <v>0</v>
      </c>
      <c r="AB3922" t="inlineStr">
        <is>
          <t>130,00</t>
        </is>
      </c>
      <c r="AC3922" t="inlineStr">
        <is>
          <t>27,30</t>
        </is>
      </c>
      <c r="AD3922" t="inlineStr">
        <is>
          <t>6,76</t>
        </is>
      </c>
      <c r="AE3922" t="inlineStr">
        <is>
          <t>164,06</t>
        </is>
      </c>
      <c r="AF3922" t="n">
        <v>0</v>
      </c>
      <c r="AG3922" t="n">
        <v>0</v>
      </c>
      <c r="AH3922" t="n">
        <v>0</v>
      </c>
      <c r="AI3922" t="inlineStr">
        <is>
          <t>6,5</t>
        </is>
      </c>
      <c r="AJ3922" t="inlineStr">
        <is>
          <t>Transfer</t>
        </is>
      </c>
      <c r="AK3922" t="inlineStr">
        <is>
          <t>4,5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</row>
    <row r="3926">
      <c r="A3926" t="n">
        <v>950</v>
      </c>
      <c r="B3926" t="inlineStr">
        <is>
          <t>TERRANOSTRA (Laboratori d'Abastiment cooperatiu)</t>
        </is>
      </c>
      <c r="C3926" t="inlineStr">
        <is>
          <t>Caro</t>
        </is>
      </c>
      <c r="D3926" t="inlineStr">
        <is>
          <t>Laboratori d'Abastiment cooperatiu</t>
        </is>
      </c>
      <c r="E3926" t="inlineStr">
        <is>
          <t>F01736784</t>
        </is>
      </c>
      <c r="F3926" t="inlineStr">
        <is>
          <t>c/  Alfons el magnànim 24 baixos</t>
        </is>
      </c>
      <c r="G3926" t="n">
        <v>7004</v>
      </c>
      <c r="H3926" t="inlineStr">
        <is>
          <t>Palma de Mallorca</t>
        </is>
      </c>
      <c r="I3926" t="n">
        <v>1</v>
      </c>
      <c r="J3926" t="n">
        <v>0</v>
      </c>
      <c r="K3926" t="inlineStr">
        <is>
          <t>moksha.repiso@terranostra.coop</t>
        </is>
      </c>
      <c r="L3926">
        <f>+34666658633</f>
        <v/>
      </c>
      <c r="M3926" t="n">
        <v>0</v>
      </c>
      <c r="N3926" t="n">
        <v>10</v>
      </c>
      <c r="O3926" t="n">
        <v>10</v>
      </c>
      <c r="P3926" t="n">
        <v>10</v>
      </c>
      <c r="Q3926" t="n">
        <v>0</v>
      </c>
      <c r="R3926" t="inlineStr">
        <is>
          <t>HORARIO VERANO: juliol, agost  i primera setmana de setembre (DILLUNS TANCAT, Dimarts a dissabte (matins) Dimarts a divendres (horabaixa))</t>
        </is>
      </c>
      <c r="S3926" t="n">
        <v>0</v>
      </c>
      <c r="T3926" t="b">
        <v>0</v>
      </c>
      <c r="U3926" t="inlineStr">
        <is>
          <t>20/07/2023</t>
        </is>
      </c>
      <c r="V3926" t="inlineStr">
        <is>
          <t>rzg2gp2oe6r31n8qrzgufn0lm0tlka8k</t>
        </is>
      </c>
      <c r="W3926" t="inlineStr">
        <is>
          <t>https://docs.google.com/open?id=1GoPacdTzAx2bhXvJxuqfepVDBPlxgDA6MyJWxaITbcc</t>
        </is>
      </c>
      <c r="X3926" t="inlineStr">
        <is>
          <t>65,00</t>
        </is>
      </c>
      <c r="Y3926" t="n">
        <v>65</v>
      </c>
      <c r="Z3926" t="n">
        <v>65</v>
      </c>
      <c r="AA3926" t="n">
        <v>0</v>
      </c>
      <c r="AB3926" t="inlineStr">
        <is>
          <t>195,00</t>
        </is>
      </c>
      <c r="AC3926" t="inlineStr">
        <is>
          <t>40,95</t>
        </is>
      </c>
      <c r="AD3926" t="inlineStr">
        <is>
          <t>0,00</t>
        </is>
      </c>
      <c r="AE3926" t="inlineStr">
        <is>
          <t>235,95</t>
        </is>
      </c>
      <c r="AF3926" t="n">
        <v>0</v>
      </c>
      <c r="AG3926" t="n">
        <v>0</v>
      </c>
      <c r="AH3926" t="n">
        <v>0</v>
      </c>
      <c r="AI3926" t="inlineStr">
        <is>
          <t>6,5</t>
        </is>
      </c>
      <c r="AJ3926" t="inlineStr">
        <is>
          <t>Giro 30 días // IBAN: ES94 2056 0022 1120 6731 0728</t>
        </is>
      </c>
      <c r="AK3926" t="inlineStr">
        <is>
          <t>4,5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</row>
    <row r="3930">
      <c r="A3930" t="n">
        <v>951</v>
      </c>
      <c r="B3930" t="inlineStr">
        <is>
          <t>TratoEco</t>
        </is>
      </c>
      <c r="C3930" t="inlineStr">
        <is>
          <t>Irene Marín</t>
        </is>
      </c>
      <c r="D3930" t="inlineStr">
        <is>
          <t>TratoEco Droguería Sostenible OE</t>
        </is>
      </c>
      <c r="E3930" t="inlineStr">
        <is>
          <t>E67791152</t>
        </is>
      </c>
      <c r="F3930" t="inlineStr">
        <is>
          <t>Avda. Isabela de Braganza, 2. Local 5</t>
        </is>
      </c>
      <c r="G3930" t="n">
        <v>28810</v>
      </c>
      <c r="H3930" t="inlineStr">
        <is>
          <t>Villalbilla - Madrid</t>
        </is>
      </c>
      <c r="I3930" t="n">
        <v>1</v>
      </c>
      <c r="J3930" t="n">
        <v>0</v>
      </c>
      <c r="K3930" t="inlineStr">
        <is>
          <t>hola@tratoeco.com</t>
        </is>
      </c>
      <c r="L3930">
        <f>+34611142578</f>
        <v/>
      </c>
      <c r="M3930" t="n">
        <v>1</v>
      </c>
      <c r="N3930" t="n">
        <v>6</v>
      </c>
      <c r="O3930" t="n">
        <v>4</v>
      </c>
      <c r="P3930" t="n">
        <v>15</v>
      </c>
      <c r="Q3930" t="n">
        <v>10</v>
      </c>
      <c r="R3930" t="inlineStr">
        <is>
          <t>PackD5</t>
        </is>
      </c>
      <c r="S3930" t="inlineStr">
        <is>
          <t>Reposición (25+2) Unidades de regalo son: PackD2</t>
        </is>
      </c>
      <c r="T3930" t="b">
        <v>1</v>
      </c>
      <c r="U3930" t="inlineStr">
        <is>
          <t>20/07/2023</t>
        </is>
      </c>
      <c r="V3930" t="inlineStr">
        <is>
          <t>1p6aiyxwh7aov8z1p6a85rvqaj2arik4</t>
        </is>
      </c>
      <c r="W3930" t="inlineStr">
        <is>
          <t>https://docs.google.com/open?id=1Qe_9KUINqxoJFW42rUxpbYZzxsQ7Q4FjExbrH0Dplas</t>
        </is>
      </c>
      <c r="X3930" t="inlineStr">
        <is>
          <t>27,64</t>
        </is>
      </c>
      <c r="Y3930" t="inlineStr">
        <is>
          <t>41,46</t>
        </is>
      </c>
      <c r="Z3930" t="inlineStr">
        <is>
          <t>103,65</t>
        </is>
      </c>
      <c r="AA3930" t="inlineStr">
        <is>
          <t>45,3</t>
        </is>
      </c>
      <c r="AB3930" t="inlineStr">
        <is>
          <t>218,05</t>
        </is>
      </c>
      <c r="AC3930" t="inlineStr">
        <is>
          <t>45,79</t>
        </is>
      </c>
      <c r="AD3930" t="inlineStr">
        <is>
          <t>11,34</t>
        </is>
      </c>
      <c r="AE3930" t="inlineStr">
        <is>
          <t>275,18</t>
        </is>
      </c>
      <c r="AF3930" t="n">
        <v>0</v>
      </c>
      <c r="AG3930" t="n">
        <v>0</v>
      </c>
      <c r="AH3930" t="n">
        <v>0</v>
      </c>
      <c r="AI3930" t="inlineStr">
        <is>
          <t>6,91</t>
        </is>
      </c>
      <c r="AJ3930" t="inlineStr">
        <is>
          <t>Transfer</t>
        </is>
      </c>
      <c r="AK3930" t="inlineStr">
        <is>
          <t>4,53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</row>
    <row r="3934">
      <c r="A3934" t="n">
        <v>952</v>
      </c>
      <c r="B3934" t="inlineStr">
        <is>
          <t>Shopclient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s="2" t="n">
        <v>0</v>
      </c>
      <c r="V3934" t="n">
        <v>0</v>
      </c>
      <c r="W3934" t="n">
        <v>1</v>
      </c>
      <c r="X3934" t="inlineStr">
        <is>
          <t>0,00</t>
        </is>
      </c>
      <c r="Y3934" t="n">
        <v>0</v>
      </c>
      <c r="Z3934" t="n">
        <v>0</v>
      </c>
      <c r="AA3934" t="n">
        <v>0</v>
      </c>
      <c r="AB3934" t="inlineStr">
        <is>
          <t>0,00</t>
        </is>
      </c>
      <c r="AC3934" t="inlineStr">
        <is>
          <t>0,00</t>
        </is>
      </c>
      <c r="AD3934" t="inlineStr">
        <is>
          <t>0,00</t>
        </is>
      </c>
      <c r="AE3934" t="inlineStr">
        <is>
          <t>0,00</t>
        </is>
      </c>
      <c r="AF3934" t="n">
        <v>0</v>
      </c>
      <c r="AG3934" t="n">
        <v>0</v>
      </c>
      <c r="AH3934" t="n">
        <v>0</v>
      </c>
      <c r="AI3934" t="inlineStr">
        <is>
          <t>6,5</t>
        </is>
      </c>
      <c r="AJ3934" t="n">
        <v>0</v>
      </c>
      <c r="AK3934" t="inlineStr">
        <is>
          <t>4,5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</row>
    <row r="3938">
      <c r="A3938" t="n">
        <v>953</v>
      </c>
      <c r="B3938" t="inlineStr">
        <is>
          <t>Shopclient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s="2" t="n">
        <v>0</v>
      </c>
      <c r="V3938" t="n">
        <v>0</v>
      </c>
      <c r="W3938" t="n">
        <v>1</v>
      </c>
      <c r="X3938" t="inlineStr">
        <is>
          <t>0,00</t>
        </is>
      </c>
      <c r="Y3938" t="n">
        <v>0</v>
      </c>
      <c r="Z3938" t="n">
        <v>0</v>
      </c>
      <c r="AA3938" t="n">
        <v>0</v>
      </c>
      <c r="AB3938" t="inlineStr">
        <is>
          <t>0,00</t>
        </is>
      </c>
      <c r="AC3938" t="inlineStr">
        <is>
          <t>0,00</t>
        </is>
      </c>
      <c r="AD3938" t="inlineStr">
        <is>
          <t>0,00</t>
        </is>
      </c>
      <c r="AE3938" t="inlineStr">
        <is>
          <t>0,00</t>
        </is>
      </c>
      <c r="AF3938" t="n">
        <v>0</v>
      </c>
      <c r="AG3938" t="n">
        <v>0</v>
      </c>
      <c r="AH3938" t="n">
        <v>0</v>
      </c>
      <c r="AI3938" t="inlineStr">
        <is>
          <t>6,5</t>
        </is>
      </c>
      <c r="AJ3938" t="n">
        <v>0</v>
      </c>
      <c r="AK3938" t="inlineStr">
        <is>
          <t>4,5</t>
        </is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</row>
    <row r="3942">
      <c r="A3942" t="n">
        <v>954</v>
      </c>
      <c r="B3942" t="inlineStr">
        <is>
          <t>Shopclient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s="2" t="n">
        <v>0</v>
      </c>
      <c r="V3942" t="n">
        <v>0</v>
      </c>
      <c r="W3942" t="n">
        <v>1</v>
      </c>
      <c r="X3942" t="inlineStr">
        <is>
          <t>0,00</t>
        </is>
      </c>
      <c r="Y3942" t="n">
        <v>0</v>
      </c>
      <c r="Z3942" t="n">
        <v>0</v>
      </c>
      <c r="AA3942" t="n">
        <v>0</v>
      </c>
      <c r="AB3942" t="inlineStr">
        <is>
          <t>0,00</t>
        </is>
      </c>
      <c r="AC3942" t="inlineStr">
        <is>
          <t>0,00</t>
        </is>
      </c>
      <c r="AD3942" t="inlineStr">
        <is>
          <t>0,00</t>
        </is>
      </c>
      <c r="AE3942" t="inlineStr">
        <is>
          <t>0,00</t>
        </is>
      </c>
      <c r="AF3942" t="n">
        <v>0</v>
      </c>
      <c r="AG3942" t="n">
        <v>0</v>
      </c>
      <c r="AH3942" t="n">
        <v>0</v>
      </c>
      <c r="AI3942" t="inlineStr">
        <is>
          <t>6,5</t>
        </is>
      </c>
      <c r="AJ3942" t="n">
        <v>0</v>
      </c>
      <c r="AK3942" t="inlineStr">
        <is>
          <t>4,5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</row>
    <row r="3946">
      <c r="A3946" t="n">
        <v>955</v>
      </c>
      <c r="B3946" t="inlineStr">
        <is>
          <t>EKIA Ekodenda</t>
        </is>
      </c>
      <c r="C3946" t="inlineStr">
        <is>
          <t>Marian</t>
        </is>
      </c>
      <c r="D3946" t="inlineStr">
        <is>
          <t>Hazibio S.L.</t>
        </is>
      </c>
      <c r="E3946" t="inlineStr">
        <is>
          <t>B02724995</t>
        </is>
      </c>
      <c r="F3946" t="inlineStr">
        <is>
          <t>Kaleberri 2, 31013 BERRIOZAR (NAFARROA)</t>
        </is>
      </c>
      <c r="G3946" t="n">
        <v>31013</v>
      </c>
      <c r="H3946" t="inlineStr">
        <is>
          <t>BERRIOZAR</t>
        </is>
      </c>
      <c r="I3946" t="n">
        <v>0</v>
      </c>
      <c r="J3946" t="inlineStr">
        <is>
          <t>Okobio 24, 20491 BELAUNZA</t>
        </is>
      </c>
      <c r="K3946" t="inlineStr">
        <is>
          <t>hazibioekia@gmail.com</t>
        </is>
      </c>
      <c r="L3946" t="n">
        <v>0</v>
      </c>
      <c r="M3946" t="n">
        <v>0</v>
      </c>
      <c r="N3946" t="n">
        <v>20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b">
        <v>0</v>
      </c>
      <c r="U3946" t="inlineStr">
        <is>
          <t>24/07/2023</t>
        </is>
      </c>
      <c r="V3946" t="inlineStr">
        <is>
          <t>l1d6g18ynqmhiabyjil1d6icr9nv4h2t</t>
        </is>
      </c>
      <c r="W3946" t="inlineStr">
        <is>
          <t>https://docs.google.com/open?id=1O3gtLmvSKBNc-GblNDHz8Udy3pd-bmbp1brOUmG5aXo</t>
        </is>
      </c>
      <c r="X3946" t="inlineStr">
        <is>
          <t>0,00</t>
        </is>
      </c>
      <c r="Y3946" t="n">
        <v>130</v>
      </c>
      <c r="Z3946" t="n">
        <v>0</v>
      </c>
      <c r="AA3946" t="n">
        <v>0</v>
      </c>
      <c r="AB3946" t="inlineStr">
        <is>
          <t>130,00</t>
        </is>
      </c>
      <c r="AC3946" t="inlineStr">
        <is>
          <t>27,30</t>
        </is>
      </c>
      <c r="AD3946" t="inlineStr">
        <is>
          <t>0,00</t>
        </is>
      </c>
      <c r="AE3946" t="inlineStr">
        <is>
          <t>157,30</t>
        </is>
      </c>
      <c r="AF3946" t="n">
        <v>0</v>
      </c>
      <c r="AG3946" t="n">
        <v>0</v>
      </c>
      <c r="AH3946" t="n">
        <v>0</v>
      </c>
      <c r="AI3946" t="inlineStr">
        <is>
          <t>6,5</t>
        </is>
      </c>
      <c r="AJ3946" t="inlineStr">
        <is>
          <t>Transfer</t>
        </is>
      </c>
      <c r="AK3946" t="inlineStr">
        <is>
          <t>4,5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</row>
    <row r="3950">
      <c r="A3950" t="n">
        <v>956</v>
      </c>
      <c r="B3950" t="inlineStr">
        <is>
          <t>EZPELA Naturdenda</t>
        </is>
      </c>
      <c r="C3950" t="inlineStr">
        <is>
          <t>Lorea Beñaran</t>
        </is>
      </c>
      <c r="D3950" t="inlineStr">
        <is>
          <t>Ezpela Naturdenda SL</t>
        </is>
      </c>
      <c r="E3950" t="inlineStr">
        <is>
          <t>B20850103</t>
        </is>
      </c>
      <c r="F3950" t="inlineStr">
        <is>
          <t>Kale Nagusia, 9 bajo</t>
        </is>
      </c>
      <c r="G3950" t="n">
        <v>20115</v>
      </c>
      <c r="H3950" t="inlineStr">
        <is>
          <t>Astigarraga</t>
        </is>
      </c>
      <c r="I3950" t="n">
        <v>1</v>
      </c>
      <c r="J3950" t="n">
        <v>0</v>
      </c>
      <c r="K3950" t="inlineStr">
        <is>
          <t>denda@ezpelabelardenda.eus</t>
        </is>
      </c>
      <c r="L3950">
        <f>+34943331147</f>
        <v/>
      </c>
      <c r="M3950" t="n">
        <v>0</v>
      </c>
      <c r="N3950" t="n">
        <v>12</v>
      </c>
      <c r="O3950" t="n">
        <v>4</v>
      </c>
      <c r="P3950" t="n">
        <v>4</v>
      </c>
      <c r="Q3950" t="n">
        <v>1</v>
      </c>
      <c r="R3950" t="n">
        <v>0</v>
      </c>
      <c r="S3950" t="n">
        <v>0</v>
      </c>
      <c r="T3950" t="b">
        <v>0</v>
      </c>
      <c r="U3950" t="inlineStr">
        <is>
          <t>24/07/2023</t>
        </is>
      </c>
      <c r="V3950" t="inlineStr">
        <is>
          <t>dd1yxvlqu0yql5m31awdd1ydoiapq1ah</t>
        </is>
      </c>
      <c r="W3950" t="inlineStr">
        <is>
          <t>https://docs.google.com/open?id=11Y0hd18vSQ348rroMuJxZQX-893Qj__OQxF1i7Go_PI</t>
        </is>
      </c>
      <c r="X3950" t="inlineStr">
        <is>
          <t>26,00</t>
        </is>
      </c>
      <c r="Y3950" t="n">
        <v>78</v>
      </c>
      <c r="Z3950" t="n">
        <v>26</v>
      </c>
      <c r="AA3950" t="inlineStr">
        <is>
          <t>4,5</t>
        </is>
      </c>
      <c r="AB3950" t="inlineStr">
        <is>
          <t>134,50</t>
        </is>
      </c>
      <c r="AC3950" t="inlineStr">
        <is>
          <t>28,25</t>
        </is>
      </c>
      <c r="AD3950" t="inlineStr">
        <is>
          <t>0,00</t>
        </is>
      </c>
      <c r="AE3950" t="inlineStr">
        <is>
          <t>162,75</t>
        </is>
      </c>
      <c r="AF3950" t="n">
        <v>0</v>
      </c>
      <c r="AG3950" t="n">
        <v>0</v>
      </c>
      <c r="AH3950" t="n">
        <v>0</v>
      </c>
      <c r="AI3950" t="inlineStr">
        <is>
          <t>6,5</t>
        </is>
      </c>
      <c r="AJ3950" t="inlineStr">
        <is>
          <t>Transfer</t>
        </is>
      </c>
      <c r="AK3950" t="inlineStr">
        <is>
          <t>4,5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</row>
    <row r="3954">
      <c r="A3954" t="n">
        <v>957</v>
      </c>
      <c r="B3954" t="inlineStr">
        <is>
          <t>Marcris</t>
        </is>
      </c>
      <c r="C3954" t="inlineStr">
        <is>
          <t>Marino</t>
        </is>
      </c>
      <c r="D3954" t="inlineStr">
        <is>
          <t>Sánchez García Cristina 00280286L S.L.N.E</t>
        </is>
      </c>
      <c r="E3954" t="inlineStr">
        <is>
          <t>B35770528</t>
        </is>
      </c>
      <c r="F3954" t="inlineStr">
        <is>
          <t>Calle Aigües, 11</t>
        </is>
      </c>
      <c r="G3954" t="n">
        <v>8391</v>
      </c>
      <c r="H3954" t="inlineStr">
        <is>
          <t>Tiana</t>
        </is>
      </c>
      <c r="I3954" t="n">
        <v>1</v>
      </c>
      <c r="J3954" t="n">
        <v>0</v>
      </c>
      <c r="K3954" t="inlineStr">
        <is>
          <t>info@marcris.net</t>
        </is>
      </c>
      <c r="L3954">
        <f>+34678868735</f>
        <v/>
      </c>
      <c r="M3954" t="n">
        <v>0</v>
      </c>
      <c r="N3954" t="n">
        <v>333</v>
      </c>
      <c r="O3954" t="n">
        <v>167</v>
      </c>
      <c r="P3954" t="n">
        <v>333</v>
      </c>
      <c r="Q3954" t="n">
        <v>0</v>
      </c>
      <c r="R3954" t="inlineStr">
        <is>
          <t>PackD35</t>
        </is>
      </c>
      <c r="S3954" t="inlineStr">
        <is>
          <t>Muestras 7-7-3-1</t>
        </is>
      </c>
      <c r="T3954" t="n">
        <v>0</v>
      </c>
      <c r="U3954" t="inlineStr">
        <is>
          <t>24/07/2023</t>
        </is>
      </c>
      <c r="V3954" t="n">
        <v>0</v>
      </c>
      <c r="W3954" t="inlineStr">
        <is>
          <t>https://docs.google.com/open?id=1tj37bgsPH5NckPpOq40sJEoVbcEFciETnISSeLGTJMc</t>
        </is>
      </c>
      <c r="X3954" t="inlineStr">
        <is>
          <t>726,45</t>
        </is>
      </c>
      <c r="Y3954" t="inlineStr">
        <is>
          <t>1448,55</t>
        </is>
      </c>
      <c r="Z3954" t="inlineStr">
        <is>
          <t>1448,55</t>
        </is>
      </c>
      <c r="AA3954" t="n">
        <v>0</v>
      </c>
      <c r="AB3954" t="inlineStr">
        <is>
          <t>3.623,55</t>
        </is>
      </c>
      <c r="AC3954" t="inlineStr">
        <is>
          <t>760,95</t>
        </is>
      </c>
      <c r="AD3954" t="inlineStr">
        <is>
          <t>0,00</t>
        </is>
      </c>
      <c r="AE3954" t="inlineStr">
        <is>
          <t>4384,50</t>
        </is>
      </c>
      <c r="AF3954" t="n">
        <v>0</v>
      </c>
      <c r="AG3954" t="n">
        <v>0</v>
      </c>
      <c r="AH3954" t="n">
        <v>0</v>
      </c>
      <c r="AI3954" t="inlineStr">
        <is>
          <t>4,35</t>
        </is>
      </c>
      <c r="AJ3954" t="inlineStr">
        <is>
          <t>SEPA 60 dias // IBAN: ES03 2100 0877 8502 0021 6962</t>
        </is>
      </c>
      <c r="AK3954" t="inlineStr">
        <is>
          <t>3,3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</row>
    <row r="3958">
      <c r="A3958" t="n">
        <v>958</v>
      </c>
      <c r="B3958" t="inlineStr">
        <is>
          <t>Associació La Vessana Girona</t>
        </is>
      </c>
      <c r="C3958" t="inlineStr">
        <is>
          <t>Mireia Codina Diago</t>
        </is>
      </c>
      <c r="D3958" t="inlineStr">
        <is>
          <t>Associació La Vessana Girona</t>
        </is>
      </c>
      <c r="E3958" t="inlineStr">
        <is>
          <t>G-55275606</t>
        </is>
      </c>
      <c r="F3958" t="inlineStr">
        <is>
          <t>Plaça Josep Pla, 2, baixos, 17001 Girona</t>
        </is>
      </c>
      <c r="G3958" t="n">
        <v>17001</v>
      </c>
      <c r="H3958" t="inlineStr">
        <is>
          <t>Girona</t>
        </is>
      </c>
      <c r="I3958" t="n">
        <v>1</v>
      </c>
      <c r="J3958" t="n">
        <v>0</v>
      </c>
      <c r="K3958" t="inlineStr">
        <is>
          <t>juls946@gmail.com</t>
        </is>
      </c>
      <c r="L3958">
        <f>+34622187617</f>
        <v/>
      </c>
      <c r="M3958" t="n">
        <v>0</v>
      </c>
      <c r="N3958" t="n">
        <v>6</v>
      </c>
      <c r="O3958" t="n">
        <v>0</v>
      </c>
      <c r="P3958" t="n">
        <v>0</v>
      </c>
      <c r="Q3958" t="n">
        <v>4</v>
      </c>
      <c r="R3958" t="n">
        <v>0</v>
      </c>
      <c r="S3958" t="n">
        <v>0</v>
      </c>
      <c r="T3958" t="b">
        <v>0</v>
      </c>
      <c r="U3958" s="1" t="n">
        <v>45147</v>
      </c>
      <c r="V3958" t="inlineStr">
        <is>
          <t>k9ebrz3mpt5ugq2qk9ebruo8zlodo5y5</t>
        </is>
      </c>
      <c r="W3958" t="inlineStr">
        <is>
          <t>https://docs.google.com/open?id=1RyIuBjC849YCdn4Kh3yKXitNqm4ZqKsyHbj2YwZT17o</t>
        </is>
      </c>
      <c r="X3958" t="inlineStr">
        <is>
          <t>0,00</t>
        </is>
      </c>
      <c r="Y3958" t="inlineStr">
        <is>
          <t>42,12</t>
        </is>
      </c>
      <c r="Z3958" t="n">
        <v>0</v>
      </c>
      <c r="AA3958" t="n">
        <v>18</v>
      </c>
      <c r="AB3958" t="inlineStr">
        <is>
          <t>60,12</t>
        </is>
      </c>
      <c r="AC3958" t="inlineStr">
        <is>
          <t>12,63</t>
        </is>
      </c>
      <c r="AD3958" t="inlineStr">
        <is>
          <t>0,00</t>
        </is>
      </c>
      <c r="AE3958" t="inlineStr">
        <is>
          <t>72,75</t>
        </is>
      </c>
      <c r="AF3958" t="n">
        <v>0</v>
      </c>
      <c r="AG3958" t="n">
        <v>0</v>
      </c>
      <c r="AH3958" t="n">
        <v>0</v>
      </c>
      <c r="AI3958" t="inlineStr">
        <is>
          <t>7,02</t>
        </is>
      </c>
      <c r="AJ3958" t="inlineStr">
        <is>
          <t>Transfer // IBAN: ES55 1491 0001 2330 0007 5545</t>
        </is>
      </c>
      <c r="AK3958" t="inlineStr">
        <is>
          <t>4,5</t>
        </is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</row>
    <row r="3962">
      <c r="A3962" t="n">
        <v>959</v>
      </c>
      <c r="B3962" t="inlineStr">
        <is>
          <t>MAS AGROBOTIGA</t>
        </is>
      </c>
      <c r="C3962" t="inlineStr">
        <is>
          <t>JOAN MAS</t>
        </is>
      </c>
      <c r="D3962" t="inlineStr">
        <is>
          <t>JOAN MAS CALM</t>
        </is>
      </c>
      <c r="E3962" t="inlineStr">
        <is>
          <t>77475004X</t>
        </is>
      </c>
      <c r="F3962" t="inlineStr">
        <is>
          <t>CARRER MAS LLAVINA, 15</t>
        </is>
      </c>
      <c r="G3962" t="n">
        <v>8540</v>
      </c>
      <c r="H3962" t="inlineStr">
        <is>
          <t>CENTELLES</t>
        </is>
      </c>
      <c r="I3962" t="n">
        <v>1</v>
      </c>
      <c r="J3962" t="n">
        <v>0</v>
      </c>
      <c r="K3962" t="inlineStr">
        <is>
          <t>masagrobotiga@gmail.com</t>
        </is>
      </c>
      <c r="L3962">
        <f>+34646153052</f>
        <v/>
      </c>
      <c r="M3962" t="n">
        <v>1</v>
      </c>
      <c r="N3962" t="n">
        <v>10</v>
      </c>
      <c r="O3962" t="n">
        <v>5</v>
      </c>
      <c r="P3962" t="n">
        <v>15</v>
      </c>
      <c r="Q3962" t="n">
        <v>0</v>
      </c>
      <c r="R3962" t="inlineStr">
        <is>
          <t>15 lavavajillas</t>
        </is>
      </c>
      <c r="S3962" t="n">
        <v>0</v>
      </c>
      <c r="T3962" t="b">
        <v>0</v>
      </c>
      <c r="U3962" t="inlineStr">
        <is>
          <t>25/07/2023</t>
        </is>
      </c>
      <c r="V3962" t="inlineStr">
        <is>
          <t>pclydt5xydkd4b5scpclckv2rujx9w2s</t>
        </is>
      </c>
      <c r="W3962" t="inlineStr">
        <is>
          <t>https://docs.google.com/open?id=1GYZcwvGVL-6zgeYGOpraKFyBrkWYA1C6PkuXEtGHO-M</t>
        </is>
      </c>
      <c r="X3962" t="inlineStr">
        <is>
          <t>32,50</t>
        </is>
      </c>
      <c r="Y3962" t="n">
        <v>65</v>
      </c>
      <c r="Z3962" t="inlineStr">
        <is>
          <t>97,5</t>
        </is>
      </c>
      <c r="AA3962" t="n">
        <v>0</v>
      </c>
      <c r="AB3962" t="inlineStr">
        <is>
          <t>195,00</t>
        </is>
      </c>
      <c r="AC3962" t="inlineStr">
        <is>
          <t>40,95</t>
        </is>
      </c>
      <c r="AD3962" t="inlineStr">
        <is>
          <t>10,14</t>
        </is>
      </c>
      <c r="AE3962" t="inlineStr">
        <is>
          <t>246,09</t>
        </is>
      </c>
      <c r="AF3962" t="n">
        <v>0</v>
      </c>
      <c r="AG3962" t="n">
        <v>0</v>
      </c>
      <c r="AH3962" t="n">
        <v>0</v>
      </c>
      <c r="AI3962" t="inlineStr">
        <is>
          <t>6,5</t>
        </is>
      </c>
      <c r="AJ3962" t="inlineStr">
        <is>
          <t>Transfer</t>
        </is>
      </c>
      <c r="AK3962" t="inlineStr">
        <is>
          <t>4,5</t>
        </is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</row>
    <row r="3966">
      <c r="A3966" t="n">
        <v>960</v>
      </c>
      <c r="B3966" t="inlineStr">
        <is>
          <t>HERBOLARIO FUENTE DE SALUD</t>
        </is>
      </c>
      <c r="C3966" t="inlineStr">
        <is>
          <t>SUSANA DE LA FUENTE MARTÍNEZ DE ALBÉNIZ</t>
        </is>
      </c>
      <c r="D3966" t="inlineStr">
        <is>
          <t>SUSANA DE LA FUENTE MARTÍNEZ DE ALBÉNIZ</t>
        </is>
      </c>
      <c r="E3966" t="inlineStr">
        <is>
          <t>52729167B</t>
        </is>
      </c>
      <c r="F3966" t="inlineStr">
        <is>
          <t>Avenida Blasco Ibáñez 11 bajo</t>
        </is>
      </c>
      <c r="G3966" t="n">
        <v>46980</v>
      </c>
      <c r="H3966" t="inlineStr">
        <is>
          <t>Paterna, Valencia</t>
        </is>
      </c>
      <c r="I3966" t="n">
        <v>1</v>
      </c>
      <c r="J3966" t="n">
        <v>0</v>
      </c>
      <c r="K3966" t="inlineStr">
        <is>
          <t>lafuentedesalud22@gmail.com</t>
        </is>
      </c>
      <c r="L3966">
        <f>+34679626772</f>
        <v/>
      </c>
      <c r="M3966" t="n">
        <v>1</v>
      </c>
      <c r="N3966" t="n">
        <v>10</v>
      </c>
      <c r="O3966" t="n">
        <v>0</v>
      </c>
      <c r="P3966" t="n">
        <v>10</v>
      </c>
      <c r="Q3966" t="n">
        <v>0</v>
      </c>
      <c r="R3966" t="n">
        <v>0</v>
      </c>
      <c r="S3966" t="n">
        <v>0</v>
      </c>
      <c r="T3966" t="b">
        <v>0</v>
      </c>
      <c r="U3966" t="inlineStr">
        <is>
          <t>25/07/2023</t>
        </is>
      </c>
      <c r="V3966" t="inlineStr">
        <is>
          <t>1339ppjxi3jxo27qp9nsnt381339pp3t</t>
        </is>
      </c>
      <c r="W3966" t="inlineStr">
        <is>
          <t>https://docs.google.com/open?id=1q5h-YCxuI8b7ugO1sknJnOqkggvWKGCIT8pyq6IpBNo</t>
        </is>
      </c>
      <c r="X3966" t="inlineStr">
        <is>
          <t>0,00</t>
        </is>
      </c>
      <c r="Y3966" t="n">
        <v>65</v>
      </c>
      <c r="Z3966" t="n">
        <v>65</v>
      </c>
      <c r="AA3966" t="n">
        <v>0</v>
      </c>
      <c r="AB3966" t="inlineStr">
        <is>
          <t>130,00</t>
        </is>
      </c>
      <c r="AC3966" t="inlineStr">
        <is>
          <t>27,30</t>
        </is>
      </c>
      <c r="AD3966" t="inlineStr">
        <is>
          <t>6,76</t>
        </is>
      </c>
      <c r="AE3966" t="inlineStr">
        <is>
          <t>164,06</t>
        </is>
      </c>
      <c r="AF3966" t="n">
        <v>0</v>
      </c>
      <c r="AG3966" t="n">
        <v>0</v>
      </c>
      <c r="AH3966" t="n">
        <v>0</v>
      </c>
      <c r="AI3966" t="inlineStr">
        <is>
          <t>6,5</t>
        </is>
      </c>
      <c r="AJ3966" t="inlineStr">
        <is>
          <t>Giro 30 días // IBAN: ES64 0081 0271 8100 0173 6975</t>
        </is>
      </c>
      <c r="AK3966" t="inlineStr">
        <is>
          <t>4,5</t>
        </is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</row>
    <row r="3970">
      <c r="A3970" t="n">
        <v>961</v>
      </c>
      <c r="B3970" t="inlineStr">
        <is>
          <t>MALA YERBA</t>
        </is>
      </c>
      <c r="C3970" t="inlineStr">
        <is>
          <t>CRISTINA</t>
        </is>
      </c>
      <c r="D3970" t="inlineStr">
        <is>
          <t>CRISTINA GONZÁLEZ GÓMEZ</t>
        </is>
      </c>
      <c r="E3970" t="inlineStr">
        <is>
          <t>42193220L</t>
        </is>
      </c>
      <c r="F3970" t="inlineStr">
        <is>
          <t>AVENIDA ISLAS CANARIAS, 6. CP 38750. EL PASO. S/C DE TENERIFE</t>
        </is>
      </c>
      <c r="G3970" t="n">
        <v>38750</v>
      </c>
      <c r="H3970" t="inlineStr">
        <is>
          <t>EL PASO</t>
        </is>
      </c>
      <c r="I3970" t="n">
        <v>1</v>
      </c>
      <c r="J3970" t="n">
        <v>0</v>
      </c>
      <c r="K3970" t="inlineStr">
        <is>
          <t>info@mala-yerba.es</t>
        </is>
      </c>
      <c r="L3970">
        <f>+34653838348</f>
        <v/>
      </c>
      <c r="M3970" t="n">
        <v>0</v>
      </c>
      <c r="N3970" t="n">
        <v>5</v>
      </c>
      <c r="O3970" t="n">
        <v>3</v>
      </c>
      <c r="P3970" t="n">
        <v>2</v>
      </c>
      <c r="Q3970" t="n">
        <v>2</v>
      </c>
      <c r="R3970" t="n">
        <v>0</v>
      </c>
      <c r="S3970" t="n">
        <v>0</v>
      </c>
      <c r="T3970" t="b">
        <v>0</v>
      </c>
      <c r="U3970" t="inlineStr">
        <is>
          <t>27/07/2023</t>
        </is>
      </c>
      <c r="V3970" t="inlineStr">
        <is>
          <t>dk8rxtxpe2h0t05366331dk8rxc1sk73</t>
        </is>
      </c>
      <c r="W3970" t="inlineStr">
        <is>
          <t>https://docs.google.com/open?id=1eLToj-i8EKd-ilS9fU_d-BMexjHWkAOXLUAf3KvTCi8</t>
        </is>
      </c>
      <c r="X3970" t="inlineStr">
        <is>
          <t>19,50</t>
        </is>
      </c>
      <c r="Y3970" t="inlineStr">
        <is>
          <t>32,5</t>
        </is>
      </c>
      <c r="Z3970" t="n">
        <v>13</v>
      </c>
      <c r="AA3970" t="n">
        <v>9</v>
      </c>
      <c r="AB3970" t="inlineStr">
        <is>
          <t>74,00</t>
        </is>
      </c>
      <c r="AC3970" t="inlineStr">
        <is>
          <t>15,54</t>
        </is>
      </c>
      <c r="AD3970" t="inlineStr">
        <is>
          <t>0,00</t>
        </is>
      </c>
      <c r="AE3970" t="inlineStr">
        <is>
          <t>89,54</t>
        </is>
      </c>
      <c r="AF3970" t="n">
        <v>0</v>
      </c>
      <c r="AG3970" t="n">
        <v>0</v>
      </c>
      <c r="AH3970" t="n">
        <v>0</v>
      </c>
      <c r="AI3970" t="inlineStr">
        <is>
          <t>6,5</t>
        </is>
      </c>
      <c r="AJ3970" t="inlineStr">
        <is>
          <t>Transfer</t>
        </is>
      </c>
      <c r="AK3970" t="inlineStr">
        <is>
          <t>4,5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</row>
    <row r="3974">
      <c r="A3974" t="n">
        <v>962</v>
      </c>
      <c r="B3974" t="inlineStr">
        <is>
          <t>Herbolario Navarro</t>
        </is>
      </c>
      <c r="C3974" t="inlineStr">
        <is>
          <t>Encargada de compras: Sonia</t>
        </is>
      </c>
      <c r="D3974" t="inlineStr">
        <is>
          <t>PEPE NAVARRO, SL</t>
        </is>
      </c>
      <c r="E3974" t="inlineStr">
        <is>
          <t>B-46432852</t>
        </is>
      </c>
      <c r="F3974" t="inlineStr">
        <is>
          <t>C/Partida de la Dama, 25</t>
        </is>
      </c>
      <c r="G3974" t="n">
        <v>46470</v>
      </c>
      <c r="H3974" t="inlineStr">
        <is>
          <t>Massanassa</t>
        </is>
      </c>
      <c r="I3974" t="n">
        <v>0</v>
      </c>
      <c r="J3974" t="inlineStr">
        <is>
          <t>ARZOBISPO MAYORAL, 20    46002 VALENCIA.</t>
        </is>
      </c>
      <c r="K3974" t="inlineStr">
        <is>
          <t>facturacion.logistica@herbolarionavarro.es</t>
        </is>
      </c>
      <c r="L3974" t="n">
        <v>34664644917</v>
      </c>
      <c r="M3974" t="n">
        <v>0</v>
      </c>
      <c r="N3974" t="n">
        <v>20</v>
      </c>
      <c r="O3974" t="n">
        <v>20</v>
      </c>
      <c r="P3974" t="n">
        <v>120</v>
      </c>
      <c r="Q3974" t="n">
        <v>15</v>
      </c>
      <c r="R3974" t="inlineStr">
        <is>
          <t>Enviar referencias por separado</t>
        </is>
      </c>
      <c r="S3974" t="n">
        <v>0</v>
      </c>
      <c r="T3974" t="n">
        <v>1</v>
      </c>
      <c r="U3974" t="inlineStr">
        <is>
          <t>27/07/2023</t>
        </is>
      </c>
      <c r="V3974" t="n">
        <v>44714</v>
      </c>
      <c r="W3974" t="inlineStr">
        <is>
          <t>https://docs.google.com/open?id=1AnyoUijWaMOKv4CtabMQYTIiDK2MtLWljz1SEzHRLFU</t>
        </is>
      </c>
      <c r="X3974" t="inlineStr">
        <is>
          <t>108,60</t>
        </is>
      </c>
      <c r="Y3974" t="inlineStr">
        <is>
          <t>108,6</t>
        </is>
      </c>
      <c r="Z3974" t="inlineStr">
        <is>
          <t>651,6</t>
        </is>
      </c>
      <c r="AA3974" t="n">
        <v>63</v>
      </c>
      <c r="AB3974" t="inlineStr">
        <is>
          <t>931,80</t>
        </is>
      </c>
      <c r="AC3974" t="inlineStr">
        <is>
          <t>195,68</t>
        </is>
      </c>
      <c r="AD3974" t="inlineStr">
        <is>
          <t>0,00</t>
        </is>
      </c>
      <c r="AE3974" t="inlineStr">
        <is>
          <t>1127,48</t>
        </is>
      </c>
      <c r="AF3974" t="n">
        <v>0</v>
      </c>
      <c r="AG3974" t="n">
        <v>0</v>
      </c>
      <c r="AH3974" t="n">
        <v>0</v>
      </c>
      <c r="AI3974" t="inlineStr">
        <is>
          <t>5,43</t>
        </is>
      </c>
      <c r="AJ3974" t="inlineStr">
        <is>
          <t>Transfer 60 días // IBAN: ES58 0081 1518 9300 0157 6563</t>
        </is>
      </c>
      <c r="AK3974" t="inlineStr">
        <is>
          <t>4,2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</row>
    <row r="3978">
      <c r="A3978" t="n">
        <v>963</v>
      </c>
      <c r="B3978" t="inlineStr">
        <is>
          <t>Toni&amp;Meri follow your dreams</t>
        </is>
      </c>
      <c r="C3978" t="inlineStr">
        <is>
          <t>Meritxell Sole</t>
        </is>
      </c>
      <c r="D3978" t="inlineStr">
        <is>
          <t>Toni&amp;Meri follow your dreams</t>
        </is>
      </c>
      <c r="E3978" t="inlineStr">
        <is>
          <t>L_714921 V</t>
        </is>
      </c>
      <c r="F3978" t="inlineStr">
        <is>
          <t>Carrer de l aigueta num 6</t>
        </is>
      </c>
      <c r="G3978" t="inlineStr">
        <is>
          <t>AD500</t>
        </is>
      </c>
      <c r="H3978" t="inlineStr">
        <is>
          <t>Andorra la vella</t>
        </is>
      </c>
      <c r="I3978" t="n">
        <v>0</v>
      </c>
      <c r="J3978" t="inlineStr">
        <is>
          <t>Carrer el Llinàs Xalet desig</t>
        </is>
      </c>
      <c r="K3978" t="inlineStr">
        <is>
          <t>toniandmerifollowyourdreams@gmail.com</t>
        </is>
      </c>
      <c r="L3978">
        <f>+376354612</f>
        <v/>
      </c>
      <c r="M3978" t="n">
        <v>0</v>
      </c>
      <c r="N3978" t="n">
        <v>15</v>
      </c>
      <c r="O3978" t="n">
        <v>0</v>
      </c>
      <c r="P3978" t="n">
        <v>15</v>
      </c>
      <c r="Q3978" t="n">
        <v>10</v>
      </c>
      <c r="R3978" t="n">
        <v>0</v>
      </c>
      <c r="S3978" t="n">
        <v>0</v>
      </c>
      <c r="T3978" t="b">
        <v>0</v>
      </c>
      <c r="U3978" t="inlineStr">
        <is>
          <t>28/07/2023</t>
        </is>
      </c>
      <c r="V3978" t="inlineStr">
        <is>
          <t>bkbop5qtwuxplg1lbkb9lqcbnhleksjj</t>
        </is>
      </c>
      <c r="W3978" t="inlineStr">
        <is>
          <t>https://docs.google.com/open?id=1KQ_7KxhBvK7YK2rMWV58mcHrKS5E3xicoda0dJjNTKY</t>
        </is>
      </c>
      <c r="X3978" t="inlineStr">
        <is>
          <t>0,00</t>
        </is>
      </c>
      <c r="Y3978" t="inlineStr">
        <is>
          <t>79,5</t>
        </is>
      </c>
      <c r="Z3978" t="inlineStr">
        <is>
          <t>79,5</t>
        </is>
      </c>
      <c r="AA3978" t="n">
        <v>42</v>
      </c>
      <c r="AB3978" t="inlineStr">
        <is>
          <t>201,00</t>
        </is>
      </c>
      <c r="AC3978" t="inlineStr">
        <is>
          <t>42,21</t>
        </is>
      </c>
      <c r="AD3978" t="inlineStr">
        <is>
          <t>0,00</t>
        </is>
      </c>
      <c r="AE3978" t="inlineStr">
        <is>
          <t>243,21</t>
        </is>
      </c>
      <c r="AF3978" t="n">
        <v>0</v>
      </c>
      <c r="AG3978" t="n">
        <v>0</v>
      </c>
      <c r="AH3978" t="n">
        <v>0</v>
      </c>
      <c r="AI3978" t="inlineStr">
        <is>
          <t>5,3</t>
        </is>
      </c>
      <c r="AJ3978" t="inlineStr">
        <is>
          <t>Transfer</t>
        </is>
      </c>
      <c r="AK3978" t="inlineStr">
        <is>
          <t>4,2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</row>
    <row r="3982">
      <c r="A3982" t="n">
        <v>964</v>
      </c>
      <c r="B3982" t="inlineStr">
        <is>
          <t>VERITAS</t>
        </is>
      </c>
      <c r="C3982" t="inlineStr">
        <is>
          <t>PEDIDO: 4501145155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s="2" t="n">
        <v>0</v>
      </c>
      <c r="V3982" t="n">
        <v>0</v>
      </c>
      <c r="W3982" t="n">
        <v>1</v>
      </c>
      <c r="X3982" t="inlineStr">
        <is>
          <t>0,00</t>
        </is>
      </c>
      <c r="Y3982" t="n">
        <v>0</v>
      </c>
      <c r="Z3982" t="n">
        <v>0</v>
      </c>
      <c r="AA3982" t="n">
        <v>0</v>
      </c>
      <c r="AB3982" t="inlineStr">
        <is>
          <t>0,00</t>
        </is>
      </c>
      <c r="AC3982" t="inlineStr">
        <is>
          <t>0,00</t>
        </is>
      </c>
      <c r="AD3982" t="inlineStr">
        <is>
          <t>0,00</t>
        </is>
      </c>
      <c r="AE3982" t="inlineStr">
        <is>
          <t>0,00</t>
        </is>
      </c>
      <c r="AF3982" t="n">
        <v>0</v>
      </c>
      <c r="AG3982" t="n">
        <v>0</v>
      </c>
      <c r="AH3982" t="n">
        <v>0</v>
      </c>
      <c r="AI3982" t="inlineStr">
        <is>
          <t>6,5</t>
        </is>
      </c>
      <c r="AJ3982" t="n">
        <v>0</v>
      </c>
      <c r="AK3982" t="inlineStr">
        <is>
          <t>4,5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</row>
    <row r="3986">
      <c r="A3986" t="n">
        <v>965</v>
      </c>
      <c r="B3986" t="inlineStr">
        <is>
          <t>Naturitas</t>
        </is>
      </c>
      <c r="C3986" t="inlineStr">
        <is>
          <t>Sandra Geremias</t>
        </is>
      </c>
      <c r="D3986" t="inlineStr">
        <is>
          <t>AMCORE BALANCE, S.L.</t>
        </is>
      </c>
      <c r="E3986" t="inlineStr">
        <is>
          <t>B66291097</t>
        </is>
      </c>
      <c r="F3986" t="inlineStr">
        <is>
          <t>CALLE POLLANCRE N 10</t>
        </is>
      </c>
      <c r="G3986" t="n">
        <v>17452</v>
      </c>
      <c r="H3986" t="inlineStr">
        <is>
          <t>MASSANES (GIRONA)</t>
        </is>
      </c>
      <c r="I3986" t="n">
        <v>1</v>
      </c>
      <c r="J3986" t="n">
        <v>0</v>
      </c>
      <c r="K3986" t="inlineStr">
        <is>
          <t>sandra.geremias@naturitas.com</t>
        </is>
      </c>
      <c r="L3986" t="inlineStr">
        <is>
          <t>691 390 659</t>
        </is>
      </c>
      <c r="M3986" t="n">
        <v>0</v>
      </c>
      <c r="N3986" t="n">
        <v>18</v>
      </c>
      <c r="O3986" t="n">
        <v>18</v>
      </c>
      <c r="P3986" t="n">
        <v>18</v>
      </c>
      <c r="Q3986" t="n">
        <v>2</v>
      </c>
      <c r="R3986" t="n">
        <v>0</v>
      </c>
      <c r="S3986" t="n">
        <v>0</v>
      </c>
      <c r="T3986" t="n">
        <v>0</v>
      </c>
      <c r="U3986" t="inlineStr">
        <is>
          <t>28/07/2023</t>
        </is>
      </c>
      <c r="V3986" t="n">
        <v>0</v>
      </c>
      <c r="W3986" t="inlineStr">
        <is>
          <t>https://docs.google.com/open?id=1wpFKbav2Jkyc04Pq1ShguEnC99QIFq8f-QG8G_y-tQ4</t>
        </is>
      </c>
      <c r="X3986" t="inlineStr">
        <is>
          <t>117,00</t>
        </is>
      </c>
      <c r="Y3986" t="n">
        <v>117</v>
      </c>
      <c r="Z3986" t="n">
        <v>117</v>
      </c>
      <c r="AA3986" t="n">
        <v>9</v>
      </c>
      <c r="AB3986" t="inlineStr">
        <is>
          <t>360,00</t>
        </is>
      </c>
      <c r="AC3986" t="inlineStr">
        <is>
          <t>75,60</t>
        </is>
      </c>
      <c r="AD3986" t="inlineStr">
        <is>
          <t>0,00</t>
        </is>
      </c>
      <c r="AE3986" t="inlineStr">
        <is>
          <t>435,60</t>
        </is>
      </c>
      <c r="AF3986" t="n">
        <v>0</v>
      </c>
      <c r="AG3986" t="n">
        <v>0</v>
      </c>
      <c r="AH3986" t="n">
        <v>0</v>
      </c>
      <c r="AI3986" t="inlineStr">
        <is>
          <t>6,5</t>
        </is>
      </c>
      <c r="AJ3986" t="inlineStr">
        <is>
          <t>Confirming La Caixa (60 días)</t>
        </is>
      </c>
      <c r="AK3986" t="inlineStr">
        <is>
          <t>4,5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</row>
    <row r="3990">
      <c r="A3990" t="n">
        <v>966</v>
      </c>
      <c r="B3990" t="inlineStr">
        <is>
          <t>DROGUERIA VELLVE</t>
        </is>
      </c>
      <c r="C3990" t="inlineStr">
        <is>
          <t>MONTSE VELLVÉ PINART</t>
        </is>
      </c>
      <c r="D3990" t="inlineStr">
        <is>
          <t>MONTSE VELLVE PINART</t>
        </is>
      </c>
      <c r="E3990" t="inlineStr">
        <is>
          <t>77611027B</t>
        </is>
      </c>
      <c r="F3990" t="inlineStr">
        <is>
          <t>DR.SAMSÓ, 21</t>
        </is>
      </c>
      <c r="G3990" t="n">
        <v>8310</v>
      </c>
      <c r="H3990" t="inlineStr">
        <is>
          <t>ARGENTONA</t>
        </is>
      </c>
      <c r="I3990" t="n">
        <v>1</v>
      </c>
      <c r="J3990" t="n">
        <v>0</v>
      </c>
      <c r="K3990" t="inlineStr">
        <is>
          <t>MVELLVEP@HOTMAIL.COM</t>
        </is>
      </c>
      <c r="L3990">
        <f>+34656847276</f>
        <v/>
      </c>
      <c r="M3990" t="n">
        <v>1</v>
      </c>
      <c r="N3990" t="n">
        <v>10</v>
      </c>
      <c r="O3990" t="n">
        <v>5</v>
      </c>
      <c r="P3990" t="n">
        <v>15</v>
      </c>
      <c r="Q3990" t="n">
        <v>5</v>
      </c>
      <c r="R3990" t="n">
        <v>0</v>
      </c>
      <c r="S3990" t="n">
        <v>0</v>
      </c>
      <c r="T3990" t="b">
        <v>0</v>
      </c>
      <c r="U3990" t="inlineStr">
        <is>
          <t>31/07/2023</t>
        </is>
      </c>
      <c r="V3990" t="inlineStr">
        <is>
          <t>vv5hqicwm5jb1yluvv5hqo2nlrwtsoqc</t>
        </is>
      </c>
      <c r="W3990" t="inlineStr">
        <is>
          <t>https://docs.google.com/open?id=1HOKlHA8F58yz2X_IhHXPyyFTQ_14C354fLKV17m1a4M</t>
        </is>
      </c>
      <c r="X3990" t="inlineStr">
        <is>
          <t>32,50</t>
        </is>
      </c>
      <c r="Y3990" t="n">
        <v>65</v>
      </c>
      <c r="Z3990" t="inlineStr">
        <is>
          <t>97,5</t>
        </is>
      </c>
      <c r="AA3990" t="inlineStr">
        <is>
          <t>22,5</t>
        </is>
      </c>
      <c r="AB3990" t="inlineStr">
        <is>
          <t>217,50</t>
        </is>
      </c>
      <c r="AC3990" t="inlineStr">
        <is>
          <t>45,68</t>
        </is>
      </c>
      <c r="AD3990" t="inlineStr">
        <is>
          <t>11,31</t>
        </is>
      </c>
      <c r="AE3990" t="inlineStr">
        <is>
          <t>274,49</t>
        </is>
      </c>
      <c r="AF3990" t="n">
        <v>0</v>
      </c>
      <c r="AG3990" t="n">
        <v>0</v>
      </c>
      <c r="AH3990" t="n">
        <v>0</v>
      </c>
      <c r="AI3990" t="inlineStr">
        <is>
          <t>6,5</t>
        </is>
      </c>
      <c r="AJ3990" t="inlineStr">
        <is>
          <t>Transfer</t>
        </is>
      </c>
      <c r="AK3990" t="inlineStr">
        <is>
          <t>4,5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</row>
    <row r="3994">
      <c r="A3994" t="n">
        <v>967</v>
      </c>
      <c r="B3994" t="inlineStr">
        <is>
          <t>Luna Mantenimiento</t>
        </is>
      </c>
      <c r="C3994" t="inlineStr">
        <is>
          <t>Rosa Maria Abad González</t>
        </is>
      </c>
      <c r="D3994" t="inlineStr">
        <is>
          <t>Rosa Maria Abad González</t>
        </is>
      </c>
      <c r="E3994" t="inlineStr">
        <is>
          <t>75442701x</t>
        </is>
      </c>
      <c r="F3994" t="inlineStr">
        <is>
          <t>Benvinguts,21 Local 11</t>
        </is>
      </c>
      <c r="G3994" t="n">
        <v>7660</v>
      </c>
      <c r="H3994" t="inlineStr">
        <is>
          <t>Cala d'or</t>
        </is>
      </c>
      <c r="I3994" t="n">
        <v>1</v>
      </c>
      <c r="J3994" t="n">
        <v>0</v>
      </c>
      <c r="K3994" t="inlineStr">
        <is>
          <t>casas@lunalimpiezas.es</t>
        </is>
      </c>
      <c r="L3994">
        <f>+34661235005</f>
        <v/>
      </c>
      <c r="M3994" t="n">
        <v>0</v>
      </c>
      <c r="N3994" t="n">
        <v>10</v>
      </c>
      <c r="O3994" t="n">
        <v>10</v>
      </c>
      <c r="P3994" t="n">
        <v>10</v>
      </c>
      <c r="Q3994" t="n">
        <v>5</v>
      </c>
      <c r="R3994" t="inlineStr">
        <is>
          <t>PackD5+VJ10</t>
        </is>
      </c>
      <c r="S3994" t="n">
        <v>0</v>
      </c>
      <c r="T3994" t="b">
        <v>0</v>
      </c>
      <c r="U3994" t="inlineStr">
        <is>
          <t>31/07/2023</t>
        </is>
      </c>
      <c r="V3994" t="inlineStr">
        <is>
          <t>v38pi9mism0b2nsq2w03v38pi7bywr6v</t>
        </is>
      </c>
      <c r="W3994" t="inlineStr">
        <is>
          <t>https://docs.google.com/open?id=12iVFv6Ncl-dPFTThP-zjlVL72AY0FYdxBFSvXYVHH0k</t>
        </is>
      </c>
      <c r="X3994" t="inlineStr">
        <is>
          <t>65,00</t>
        </is>
      </c>
      <c r="Y3994" t="n">
        <v>65</v>
      </c>
      <c r="Z3994" t="n">
        <v>65</v>
      </c>
      <c r="AA3994" t="inlineStr">
        <is>
          <t>22,5</t>
        </is>
      </c>
      <c r="AB3994" t="inlineStr">
        <is>
          <t>217,50</t>
        </is>
      </c>
      <c r="AC3994" t="inlineStr">
        <is>
          <t>45,68</t>
        </is>
      </c>
      <c r="AD3994" t="inlineStr">
        <is>
          <t>0,00</t>
        </is>
      </c>
      <c r="AE3994" t="inlineStr">
        <is>
          <t>263,18</t>
        </is>
      </c>
      <c r="AF3994" t="n">
        <v>0</v>
      </c>
      <c r="AG3994" t="n">
        <v>0</v>
      </c>
      <c r="AH3994" t="n">
        <v>0</v>
      </c>
      <c r="AI3994" t="inlineStr">
        <is>
          <t>6,5</t>
        </is>
      </c>
      <c r="AJ3994" t="inlineStr">
        <is>
          <t>Transfer</t>
        </is>
      </c>
      <c r="AK3994" t="inlineStr">
        <is>
          <t>4,5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</row>
    <row r="3998">
      <c r="A3998" t="n">
        <v>968</v>
      </c>
      <c r="B3998" t="inlineStr">
        <is>
          <t>Ecoteca</t>
        </is>
      </c>
      <c r="C3998" t="inlineStr">
        <is>
          <t>laia</t>
        </is>
      </c>
      <c r="D3998" t="inlineStr">
        <is>
          <t>eulalia hernandez pallas</t>
        </is>
      </c>
      <c r="E3998" t="inlineStr">
        <is>
          <t>44000699c</t>
        </is>
      </c>
      <c r="F3998" t="inlineStr">
        <is>
          <t>providencia, 20</t>
        </is>
      </c>
      <c r="G3998" t="n">
        <v>8024</v>
      </c>
      <c r="H3998" t="inlineStr">
        <is>
          <t>barcelona</t>
        </is>
      </c>
      <c r="I3998" t="n">
        <v>1</v>
      </c>
      <c r="J3998" t="n">
        <v>0</v>
      </c>
      <c r="K3998" t="inlineStr">
        <is>
          <t>laiona.hernandez@gmail.com</t>
        </is>
      </c>
      <c r="L3998">
        <f>+34687307036</f>
        <v/>
      </c>
      <c r="M3998" t="n">
        <v>1</v>
      </c>
      <c r="N3998" t="n">
        <v>10</v>
      </c>
      <c r="O3998" t="n">
        <v>0</v>
      </c>
      <c r="P3998" t="n">
        <v>10</v>
      </c>
      <c r="Q3998" t="n">
        <v>0</v>
      </c>
      <c r="R3998" t="n">
        <v>0</v>
      </c>
      <c r="S3998" t="n">
        <v>0</v>
      </c>
      <c r="T3998" t="b">
        <v>0</v>
      </c>
      <c r="U3998" s="1" t="n">
        <v>44934</v>
      </c>
      <c r="V3998" t="inlineStr">
        <is>
          <t>r9b7r964p32fhl07w4r9b7r2adwt23wx</t>
        </is>
      </c>
      <c r="W3998" t="inlineStr">
        <is>
          <t>https://docs.google.com/open?id=1Yh6uCwR8xi3bKvSB1-tirm4J6MO042_zQqZInimBqmM</t>
        </is>
      </c>
      <c r="X3998" t="inlineStr">
        <is>
          <t>0,00</t>
        </is>
      </c>
      <c r="Y3998" t="n">
        <v>65</v>
      </c>
      <c r="Z3998" t="n">
        <v>65</v>
      </c>
      <c r="AA3998" t="n">
        <v>0</v>
      </c>
      <c r="AB3998" t="inlineStr">
        <is>
          <t>130,00</t>
        </is>
      </c>
      <c r="AC3998" t="inlineStr">
        <is>
          <t>27,30</t>
        </is>
      </c>
      <c r="AD3998" t="inlineStr">
        <is>
          <t>6,76</t>
        </is>
      </c>
      <c r="AE3998" t="inlineStr">
        <is>
          <t>164,06</t>
        </is>
      </c>
      <c r="AF3998" t="n">
        <v>0</v>
      </c>
      <c r="AG3998" t="n">
        <v>0</v>
      </c>
      <c r="AH3998" t="n">
        <v>0</v>
      </c>
      <c r="AI3998" t="inlineStr">
        <is>
          <t>6,5</t>
        </is>
      </c>
      <c r="AJ3998" t="inlineStr">
        <is>
          <t>Giro 30 días // IBAN: ES55 0182 6315 0402 0015 5572</t>
        </is>
      </c>
      <c r="AK3998" t="inlineStr">
        <is>
          <t>4,5</t>
        </is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</row>
    <row r="4002">
      <c r="A4002" t="n">
        <v>969</v>
      </c>
      <c r="B4002" t="inlineStr">
        <is>
          <t>Menorca Neta</t>
        </is>
      </c>
      <c r="C4002" t="inlineStr">
        <is>
          <t>Jordi</t>
        </is>
      </c>
      <c r="D4002" t="inlineStr">
        <is>
          <t>Menorca Neta S.L.</t>
        </is>
      </c>
      <c r="E4002" t="inlineStr">
        <is>
          <t>B57259962</t>
        </is>
      </c>
      <c r="F4002" t="inlineStr">
        <is>
          <t>C/ Cap de Cavalleria nº 15-B</t>
        </is>
      </c>
      <c r="G4002" t="n">
        <v>7714</v>
      </c>
      <c r="H4002" t="inlineStr">
        <is>
          <t>Maó</t>
        </is>
      </c>
      <c r="I4002" t="n">
        <v>1</v>
      </c>
      <c r="J4002" t="n">
        <v>0</v>
      </c>
      <c r="K4002" t="inlineStr">
        <is>
          <t>info@menorcaneta.com</t>
        </is>
      </c>
      <c r="L4002">
        <f>+34683633853</f>
        <v/>
      </c>
      <c r="M4002" t="n">
        <v>0</v>
      </c>
      <c r="N4002" t="n">
        <v>100</v>
      </c>
      <c r="O4002" t="n">
        <v>50</v>
      </c>
      <c r="P4002" t="n">
        <v>150</v>
      </c>
      <c r="Q4002" t="n">
        <v>0</v>
      </c>
      <c r="R4002" t="n">
        <v>0</v>
      </c>
      <c r="S4002" t="n">
        <v>0</v>
      </c>
      <c r="T4002" t="b">
        <v>0</v>
      </c>
      <c r="U4002" s="1" t="n">
        <v>44965</v>
      </c>
      <c r="V4002" t="inlineStr">
        <is>
          <t>ebytwi2esdzojvajebytwdvmwk6gr02t</t>
        </is>
      </c>
      <c r="W4002" t="inlineStr">
        <is>
          <t>https://docs.google.com/open?id=129xjCiHMlp2xnfHm42Rnw-JwR4eJTXvNdSRZTAlZo74</t>
        </is>
      </c>
      <c r="X4002" t="inlineStr">
        <is>
          <t>275,00</t>
        </is>
      </c>
      <c r="Y4002" t="n">
        <v>550</v>
      </c>
      <c r="Z4002" t="n">
        <v>825</v>
      </c>
      <c r="AA4002" t="n">
        <v>0</v>
      </c>
      <c r="AB4002" t="inlineStr">
        <is>
          <t>1.650,00</t>
        </is>
      </c>
      <c r="AC4002" t="inlineStr">
        <is>
          <t>346,50</t>
        </is>
      </c>
      <c r="AD4002" t="inlineStr">
        <is>
          <t>0,00</t>
        </is>
      </c>
      <c r="AE4002" t="inlineStr">
        <is>
          <t>1996,50</t>
        </is>
      </c>
      <c r="AF4002" t="n">
        <v>0</v>
      </c>
      <c r="AG4002" t="n">
        <v>0</v>
      </c>
      <c r="AH4002" t="n">
        <v>0</v>
      </c>
      <c r="AI4002" t="inlineStr">
        <is>
          <t>5,5</t>
        </is>
      </c>
      <c r="AJ4002" t="inlineStr">
        <is>
          <t>Giro 30 dias // IBAN: ES27 0061 0145 1400 5187 0401</t>
        </is>
      </c>
      <c r="AK4002" t="inlineStr">
        <is>
          <t>3,65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</row>
    <row r="4006">
      <c r="A4006" t="n">
        <v>970</v>
      </c>
      <c r="B4006" t="inlineStr">
        <is>
          <t>WeAreBond</t>
        </is>
      </c>
      <c r="C4006" t="inlineStr">
        <is>
          <t>ECOllim6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s="2" t="n">
        <v>0</v>
      </c>
      <c r="V4006" t="n">
        <v>0</v>
      </c>
      <c r="W4006" t="n">
        <v>1</v>
      </c>
      <c r="X4006" t="inlineStr">
        <is>
          <t>0,00</t>
        </is>
      </c>
      <c r="Y4006" t="n">
        <v>0</v>
      </c>
      <c r="Z4006" t="n">
        <v>0</v>
      </c>
      <c r="AA4006" t="n">
        <v>0</v>
      </c>
      <c r="AB4006" t="inlineStr">
        <is>
          <t>0,00</t>
        </is>
      </c>
      <c r="AC4006" t="inlineStr">
        <is>
          <t>0,00</t>
        </is>
      </c>
      <c r="AD4006" t="inlineStr">
        <is>
          <t>0,00</t>
        </is>
      </c>
      <c r="AE4006" t="inlineStr">
        <is>
          <t>0,00</t>
        </is>
      </c>
      <c r="AF4006" t="n">
        <v>0</v>
      </c>
      <c r="AG4006" t="n">
        <v>0</v>
      </c>
      <c r="AH4006" t="n">
        <v>0</v>
      </c>
      <c r="AI4006" t="inlineStr">
        <is>
          <t>6,5</t>
        </is>
      </c>
      <c r="AJ4006" t="n">
        <v>0</v>
      </c>
      <c r="AK4006" t="inlineStr">
        <is>
          <t>4,5</t>
        </is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</row>
    <row r="4010">
      <c r="A4010" t="n">
        <v>971</v>
      </c>
      <c r="B4010" t="inlineStr">
        <is>
          <t>Shopclient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s="2" t="n">
        <v>0</v>
      </c>
      <c r="V4010" t="n">
        <v>0</v>
      </c>
      <c r="W4010" t="n">
        <v>1</v>
      </c>
      <c r="X4010" t="inlineStr">
        <is>
          <t>0,00</t>
        </is>
      </c>
      <c r="Y4010" t="n">
        <v>0</v>
      </c>
      <c r="Z4010" t="n">
        <v>0</v>
      </c>
      <c r="AA4010" t="n">
        <v>0</v>
      </c>
      <c r="AB4010" t="inlineStr">
        <is>
          <t>0,00</t>
        </is>
      </c>
      <c r="AC4010" t="inlineStr">
        <is>
          <t>0,00</t>
        </is>
      </c>
      <c r="AD4010" t="inlineStr">
        <is>
          <t>0,00</t>
        </is>
      </c>
      <c r="AE4010" t="inlineStr">
        <is>
          <t>0,00</t>
        </is>
      </c>
      <c r="AF4010" t="n">
        <v>0</v>
      </c>
      <c r="AG4010" t="n">
        <v>0</v>
      </c>
      <c r="AH4010" t="n">
        <v>0</v>
      </c>
      <c r="AI4010" t="inlineStr">
        <is>
          <t>6,5</t>
        </is>
      </c>
      <c r="AJ4010" t="n">
        <v>0</v>
      </c>
      <c r="AK4010" t="inlineStr">
        <is>
          <t>4,5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</row>
    <row r="4014">
      <c r="A4014" t="n">
        <v>972</v>
      </c>
      <c r="B4014" t="inlineStr">
        <is>
          <t>PEPE DRINKS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s="2" t="n">
        <v>0</v>
      </c>
      <c r="V4014" t="n">
        <v>0</v>
      </c>
      <c r="W4014" t="n">
        <v>1</v>
      </c>
      <c r="X4014" t="inlineStr">
        <is>
          <t>0,00</t>
        </is>
      </c>
      <c r="Y4014" t="n">
        <v>0</v>
      </c>
      <c r="Z4014" t="n">
        <v>0</v>
      </c>
      <c r="AA4014" t="n">
        <v>0</v>
      </c>
      <c r="AB4014" t="inlineStr">
        <is>
          <t>0,00</t>
        </is>
      </c>
      <c r="AC4014" t="inlineStr">
        <is>
          <t>0,00</t>
        </is>
      </c>
      <c r="AD4014" t="inlineStr">
        <is>
          <t>0,00</t>
        </is>
      </c>
      <c r="AE4014" t="inlineStr">
        <is>
          <t>0,00</t>
        </is>
      </c>
      <c r="AF4014" t="n">
        <v>0</v>
      </c>
      <c r="AG4014" t="n">
        <v>0</v>
      </c>
      <c r="AH4014" t="n">
        <v>0</v>
      </c>
      <c r="AI4014" t="inlineStr">
        <is>
          <t>6,5</t>
        </is>
      </c>
      <c r="AJ4014" t="n">
        <v>0</v>
      </c>
      <c r="AK4014" t="inlineStr">
        <is>
          <t>4,5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</row>
    <row r="4018">
      <c r="A4018" t="n">
        <v>973</v>
      </c>
      <c r="B4018" t="inlineStr">
        <is>
          <t>Biocorpus Aloe &amp; Gluten free</t>
        </is>
      </c>
      <c r="C4018" t="inlineStr">
        <is>
          <t>Maria Antonia Carsi Cerda</t>
        </is>
      </c>
      <c r="D4018" t="inlineStr">
        <is>
          <t>Maria Antonia Carsi Cerda</t>
        </is>
      </c>
      <c r="E4018" t="inlineStr">
        <is>
          <t>78215310S</t>
        </is>
      </c>
      <c r="F4018" t="inlineStr">
        <is>
          <t>c/ Jonquet, 54 bajos</t>
        </is>
      </c>
      <c r="G4018" t="n">
        <v>7460</v>
      </c>
      <c r="H4018" t="inlineStr">
        <is>
          <t>Pollença</t>
        </is>
      </c>
      <c r="I4018" t="n">
        <v>1</v>
      </c>
      <c r="J4018" t="n">
        <v>0</v>
      </c>
      <c r="K4018" t="inlineStr">
        <is>
          <t>info@biocorpus.es</t>
        </is>
      </c>
      <c r="L4018">
        <f>+34650548977</f>
        <v/>
      </c>
      <c r="M4018" t="n">
        <v>1</v>
      </c>
      <c r="N4018" t="n">
        <v>0</v>
      </c>
      <c r="O4018" t="n">
        <v>0</v>
      </c>
      <c r="P4018" t="n">
        <v>0</v>
      </c>
      <c r="Q4018" t="n">
        <v>10</v>
      </c>
      <c r="R4018" t="inlineStr">
        <is>
          <t>VJ15</t>
        </is>
      </c>
      <c r="S4018" t="n">
        <v>0</v>
      </c>
      <c r="T4018" t="b">
        <v>0</v>
      </c>
      <c r="U4018" s="1" t="n">
        <v>45024</v>
      </c>
      <c r="V4018" t="inlineStr">
        <is>
          <t>qxwmv2z9qmtfvmqxwcrdd7csa0trkdjh</t>
        </is>
      </c>
      <c r="W4018" t="inlineStr">
        <is>
          <t>https://docs.google.com/open?id=1ziexK0LjrlbhFhOWqCQiDqNrfuYHOBh5JoNHEML2VHE</t>
        </is>
      </c>
      <c r="X4018" t="inlineStr">
        <is>
          <t>0,00</t>
        </is>
      </c>
      <c r="Y4018" t="n">
        <v>0</v>
      </c>
      <c r="Z4018" t="n">
        <v>0</v>
      </c>
      <c r="AA4018" t="n">
        <v>45</v>
      </c>
      <c r="AB4018" t="inlineStr">
        <is>
          <t>45,00</t>
        </is>
      </c>
      <c r="AC4018" t="inlineStr">
        <is>
          <t>9,45</t>
        </is>
      </c>
      <c r="AD4018" t="inlineStr">
        <is>
          <t>2,34</t>
        </is>
      </c>
      <c r="AE4018" t="inlineStr">
        <is>
          <t>56,79</t>
        </is>
      </c>
      <c r="AF4018" t="n">
        <v>0</v>
      </c>
      <c r="AG4018" t="n">
        <v>0</v>
      </c>
      <c r="AH4018" t="n">
        <v>0</v>
      </c>
      <c r="AI4018" t="inlineStr">
        <is>
          <t>6,5</t>
        </is>
      </c>
      <c r="AJ4018" t="inlineStr">
        <is>
          <t>Transfer</t>
        </is>
      </c>
      <c r="AK4018" t="inlineStr">
        <is>
          <t>4,5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</row>
    <row r="4022">
      <c r="A4022" t="n">
        <v>974</v>
      </c>
      <c r="B4022" t="inlineStr">
        <is>
          <t>ACTIVA'T ECO</t>
        </is>
      </c>
      <c r="C4022" t="inlineStr">
        <is>
          <t>NÚRIA BERGÉ PEIRÓ</t>
        </is>
      </c>
      <c r="D4022" t="inlineStr">
        <is>
          <t>Nuria Luisa Bergé Peiró</t>
        </is>
      </c>
      <c r="E4022" t="inlineStr">
        <is>
          <t>35029810M</t>
        </is>
      </c>
      <c r="F4022" t="inlineStr">
        <is>
          <t>Taquígraf Garriga, n. 21 Local</t>
        </is>
      </c>
      <c r="G4022" t="n">
        <v>8292</v>
      </c>
      <c r="H4022" t="inlineStr">
        <is>
          <t>ESPARREGUERA</t>
        </is>
      </c>
      <c r="I4022" t="n">
        <v>1</v>
      </c>
      <c r="J4022" t="n">
        <v>0</v>
      </c>
      <c r="K4022" t="inlineStr">
        <is>
          <t>activateco.esparreguera@gmail.com</t>
        </is>
      </c>
      <c r="L4022">
        <f>+34610309050</f>
        <v/>
      </c>
      <c r="M4022" t="n">
        <v>1</v>
      </c>
      <c r="N4022" t="n">
        <v>25</v>
      </c>
      <c r="O4022" t="n">
        <v>5</v>
      </c>
      <c r="P4022" t="n">
        <v>20</v>
      </c>
      <c r="Q4022" t="n">
        <v>0</v>
      </c>
      <c r="R4022" t="inlineStr">
        <is>
          <t>20 tarjetas + LA3= tarjetas selladas</t>
        </is>
      </c>
      <c r="S4022" t="inlineStr">
        <is>
          <t>VJ5</t>
        </is>
      </c>
      <c r="T4022" t="b">
        <v>0</v>
      </c>
      <c r="U4022" s="1" t="n">
        <v>45115</v>
      </c>
      <c r="V4022" t="inlineStr">
        <is>
          <t>5mmuc07rwub1dcby5mmuc9n9z9w41fbi</t>
        </is>
      </c>
      <c r="W4022" t="inlineStr">
        <is>
          <t>https://docs.google.com/open?id=1XvqazkbB1nA_1J_G9UAt6Bh8h3HdwVUfKLs0HJ968Bg</t>
        </is>
      </c>
      <c r="X4022" t="inlineStr">
        <is>
          <t>32,50</t>
        </is>
      </c>
      <c r="Y4022" t="inlineStr">
        <is>
          <t>162,5</t>
        </is>
      </c>
      <c r="Z4022" t="n">
        <v>130</v>
      </c>
      <c r="AA4022" t="n">
        <v>0</v>
      </c>
      <c r="AB4022" t="inlineStr">
        <is>
          <t>325,00</t>
        </is>
      </c>
      <c r="AC4022" t="inlineStr">
        <is>
          <t>68,25</t>
        </is>
      </c>
      <c r="AD4022" t="inlineStr">
        <is>
          <t>16,90</t>
        </is>
      </c>
      <c r="AE4022" t="inlineStr">
        <is>
          <t>410,15</t>
        </is>
      </c>
      <c r="AF4022" t="n">
        <v>0</v>
      </c>
      <c r="AG4022" t="n">
        <v>0</v>
      </c>
      <c r="AH4022" t="n">
        <v>0</v>
      </c>
      <c r="AI4022" t="inlineStr">
        <is>
          <t>6,5</t>
        </is>
      </c>
      <c r="AJ4022" t="inlineStr">
        <is>
          <t>Giro 30 días // IBAN: ES64 0182 1527 5202 0470 7018</t>
        </is>
      </c>
      <c r="AK4022" t="inlineStr">
        <is>
          <t>4,5</t>
        </is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</row>
    <row r="4026">
      <c r="A4026" t="n">
        <v>975</v>
      </c>
      <c r="B4026" t="inlineStr">
        <is>
          <t>Toni&amp;Meri follow your dreams</t>
        </is>
      </c>
      <c r="C4026" t="inlineStr">
        <is>
          <t>Meritxell Sole</t>
        </is>
      </c>
      <c r="D4026" t="inlineStr">
        <is>
          <t>Toni&amp;Meri follow your dreams</t>
        </is>
      </c>
      <c r="E4026" t="inlineStr">
        <is>
          <t>L_714921 V</t>
        </is>
      </c>
      <c r="F4026" t="inlineStr">
        <is>
          <t>Carrer de l aigueta num 6</t>
        </is>
      </c>
      <c r="G4026" t="inlineStr">
        <is>
          <t>AD500</t>
        </is>
      </c>
      <c r="H4026" t="inlineStr">
        <is>
          <t>Andorra la vella</t>
        </is>
      </c>
      <c r="I4026" t="n">
        <v>0</v>
      </c>
      <c r="J4026" t="inlineStr">
        <is>
          <t>Carrer el Llinàs Xalet desig</t>
        </is>
      </c>
      <c r="K4026" t="inlineStr">
        <is>
          <t>toniandmerifollowyourdreams@gmail.com</t>
        </is>
      </c>
      <c r="L4026">
        <f>+376354612</f>
        <v/>
      </c>
      <c r="M4026" t="n">
        <v>0</v>
      </c>
      <c r="N4026" t="n">
        <v>15</v>
      </c>
      <c r="O4026" t="n">
        <v>0</v>
      </c>
      <c r="P4026" t="n">
        <v>15</v>
      </c>
      <c r="Q4026" t="n">
        <v>10</v>
      </c>
      <c r="R4026" t="inlineStr">
        <is>
          <t>PackD4</t>
        </is>
      </c>
      <c r="S4026" t="n">
        <v>0</v>
      </c>
      <c r="T4026" t="b">
        <v>0</v>
      </c>
      <c r="U4026" s="1" t="n">
        <v>45146</v>
      </c>
      <c r="V4026" t="inlineStr">
        <is>
          <t>bkbop5qtwuxplg1lbkb9lqcbnhleksjj</t>
        </is>
      </c>
      <c r="W4026" t="inlineStr">
        <is>
          <t>https://docs.google.com/open?id=1YdLyVVAcVSHz332a4h5bgSxvACInL_L3Tv3MP1jFplY</t>
        </is>
      </c>
      <c r="X4026" t="inlineStr">
        <is>
          <t>0,00</t>
        </is>
      </c>
      <c r="Y4026" t="inlineStr">
        <is>
          <t>97,5</t>
        </is>
      </c>
      <c r="Z4026" t="inlineStr">
        <is>
          <t>97,5</t>
        </is>
      </c>
      <c r="AA4026" t="n">
        <v>45</v>
      </c>
      <c r="AB4026" t="inlineStr">
        <is>
          <t>240,00</t>
        </is>
      </c>
      <c r="AC4026" t="inlineStr">
        <is>
          <t>50,40</t>
        </is>
      </c>
      <c r="AD4026" t="inlineStr">
        <is>
          <t>0,00</t>
        </is>
      </c>
      <c r="AE4026" t="inlineStr">
        <is>
          <t>290,40</t>
        </is>
      </c>
      <c r="AF4026" t="n">
        <v>0</v>
      </c>
      <c r="AG4026" t="n">
        <v>0</v>
      </c>
      <c r="AH4026" t="n">
        <v>0</v>
      </c>
      <c r="AI4026" t="inlineStr">
        <is>
          <t>6,5</t>
        </is>
      </c>
      <c r="AJ4026" t="inlineStr">
        <is>
          <t>Transfer</t>
        </is>
      </c>
      <c r="AK4026" t="inlineStr">
        <is>
          <t>4,5</t>
        </is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</row>
    <row r="4030">
      <c r="A4030" t="n">
        <v>976</v>
      </c>
      <c r="B4030" t="inlineStr">
        <is>
          <t>Detycel</t>
        </is>
      </c>
      <c r="C4030" t="inlineStr">
        <is>
          <t>Salvador Pons Mata</t>
        </is>
      </c>
      <c r="D4030" t="inlineStr">
        <is>
          <t>Salvador Pons Mata</t>
        </is>
      </c>
      <c r="E4030" t="inlineStr">
        <is>
          <t>52782800P</t>
        </is>
      </c>
      <c r="F4030" t="inlineStr">
        <is>
          <t>C/ROQUETES 5</t>
        </is>
      </c>
      <c r="G4030" t="n">
        <v>3740</v>
      </c>
      <c r="H4030" t="inlineStr">
        <is>
          <t>GATA DE GORGOS</t>
        </is>
      </c>
      <c r="I4030" t="n">
        <v>1</v>
      </c>
      <c r="J4030" t="n">
        <v>0</v>
      </c>
      <c r="K4030" t="inlineStr">
        <is>
          <t>info@detycel.es</t>
        </is>
      </c>
      <c r="L4030">
        <f>+34650271208</f>
        <v/>
      </c>
      <c r="M4030" t="n">
        <v>0</v>
      </c>
      <c r="N4030" t="n">
        <v>10</v>
      </c>
      <c r="O4030" t="n">
        <v>2</v>
      </c>
      <c r="P4030" t="n">
        <v>14</v>
      </c>
      <c r="Q4030" t="n">
        <v>4</v>
      </c>
      <c r="R4030" t="inlineStr">
        <is>
          <t>FL2 = tarjetas selladas</t>
        </is>
      </c>
      <c r="S4030" t="inlineStr">
        <is>
          <t>VJ6</t>
        </is>
      </c>
      <c r="T4030" t="b">
        <v>0</v>
      </c>
      <c r="U4030" s="1" t="n">
        <v>45146</v>
      </c>
      <c r="V4030" t="n">
        <v>0</v>
      </c>
      <c r="W4030" t="inlineStr">
        <is>
          <t>https://docs.google.com/open?id=1oCF2KmlRIRCikSGIZuuTpf13ptPX4_l3aIw0ybYUUns</t>
        </is>
      </c>
      <c r="X4030" t="inlineStr">
        <is>
          <t>13,00</t>
        </is>
      </c>
      <c r="Y4030" t="n">
        <v>65</v>
      </c>
      <c r="Z4030" t="n">
        <v>91</v>
      </c>
      <c r="AA4030" t="n">
        <v>18</v>
      </c>
      <c r="AB4030" t="inlineStr">
        <is>
          <t>187,00</t>
        </is>
      </c>
      <c r="AC4030" t="inlineStr">
        <is>
          <t>39,27</t>
        </is>
      </c>
      <c r="AD4030" t="inlineStr">
        <is>
          <t>0,00</t>
        </is>
      </c>
      <c r="AE4030" t="inlineStr">
        <is>
          <t>226,27</t>
        </is>
      </c>
      <c r="AF4030" t="n">
        <v>0</v>
      </c>
      <c r="AG4030" t="n">
        <v>0</v>
      </c>
      <c r="AH4030" t="n">
        <v>0</v>
      </c>
      <c r="AI4030" t="inlineStr">
        <is>
          <t>6,5</t>
        </is>
      </c>
      <c r="AJ4030" t="inlineStr">
        <is>
          <t>Transfer ES40 2100 7970 2202 0006 9888</t>
        </is>
      </c>
      <c r="AK4030" t="inlineStr">
        <is>
          <t>4,5</t>
        </is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</row>
    <row r="4034">
      <c r="A4034" t="n">
        <v>977</v>
      </c>
      <c r="B4034" t="inlineStr">
        <is>
          <t>Asante sana</t>
        </is>
      </c>
      <c r="C4034" t="inlineStr">
        <is>
          <t>Beatriz Puga Sáenz de Miera</t>
        </is>
      </c>
      <c r="D4034" t="inlineStr">
        <is>
          <t>Beatriz Puga Sáenz de Miera</t>
        </is>
      </c>
      <c r="E4034" t="inlineStr">
        <is>
          <t>36135230E</t>
        </is>
      </c>
      <c r="F4034" t="inlineStr">
        <is>
          <t>Vilameán 2</t>
        </is>
      </c>
      <c r="G4034" t="n">
        <v>36350</v>
      </c>
      <c r="H4034" t="inlineStr">
        <is>
          <t>Nigrán, Pontevedra</t>
        </is>
      </c>
      <c r="I4034" t="n">
        <v>1</v>
      </c>
      <c r="J4034" t="n">
        <v>0</v>
      </c>
      <c r="K4034" t="inlineStr">
        <is>
          <t>asante_sana_nigran@yahoo.es</t>
        </is>
      </c>
      <c r="L4034">
        <f>+34629219474</f>
        <v/>
      </c>
      <c r="M4034" t="n">
        <v>1</v>
      </c>
      <c r="N4034" t="n">
        <v>5</v>
      </c>
      <c r="O4034" t="n">
        <v>5</v>
      </c>
      <c r="P4034" t="n">
        <v>5</v>
      </c>
      <c r="Q4034" t="n">
        <v>3</v>
      </c>
      <c r="R4034" t="inlineStr">
        <is>
          <t>VJ5-PackD2</t>
        </is>
      </c>
      <c r="S4034" t="n">
        <v>0</v>
      </c>
      <c r="T4034" t="b">
        <v>0</v>
      </c>
      <c r="U4034" s="1" t="n">
        <v>45146</v>
      </c>
      <c r="V4034" t="inlineStr">
        <is>
          <t>4flhigebm497qwn6tg994flhigetss8n</t>
        </is>
      </c>
      <c r="W4034" t="inlineStr">
        <is>
          <t>https://docs.google.com/open?id=1C9Pl67_tYoUKHkgLwU3SzTpV1cucmA2wzmawmtmtx8k</t>
        </is>
      </c>
      <c r="X4034" t="inlineStr">
        <is>
          <t>32,50</t>
        </is>
      </c>
      <c r="Y4034" t="inlineStr">
        <is>
          <t>32,5</t>
        </is>
      </c>
      <c r="Z4034" t="inlineStr">
        <is>
          <t>32,5</t>
        </is>
      </c>
      <c r="AA4034" t="inlineStr">
        <is>
          <t>13,5</t>
        </is>
      </c>
      <c r="AB4034" t="inlineStr">
        <is>
          <t>111,00</t>
        </is>
      </c>
      <c r="AC4034" t="inlineStr">
        <is>
          <t>23,31</t>
        </is>
      </c>
      <c r="AD4034" t="inlineStr">
        <is>
          <t>5,77</t>
        </is>
      </c>
      <c r="AE4034" t="inlineStr">
        <is>
          <t>140,08</t>
        </is>
      </c>
      <c r="AF4034" t="n">
        <v>0</v>
      </c>
      <c r="AG4034" t="n">
        <v>0</v>
      </c>
      <c r="AH4034" t="n">
        <v>0</v>
      </c>
      <c r="AI4034" t="inlineStr">
        <is>
          <t>6,5</t>
        </is>
      </c>
      <c r="AJ4034" t="inlineStr">
        <is>
          <t>Transfer</t>
        </is>
      </c>
      <c r="AK4034" t="inlineStr">
        <is>
          <t>4,5</t>
        </is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</row>
    <row r="4038">
      <c r="A4038" t="n">
        <v>978</v>
      </c>
      <c r="B4038" t="inlineStr">
        <is>
          <t>Campos de Aloe</t>
        </is>
      </c>
      <c r="C4038" t="inlineStr">
        <is>
          <t>Mercedes Mateo Coco</t>
        </is>
      </c>
      <c r="D4038" t="inlineStr">
        <is>
          <t>Mercedes Mateo Coco</t>
        </is>
      </c>
      <c r="E4038" t="inlineStr">
        <is>
          <t>71012341W</t>
        </is>
      </c>
      <c r="F4038" t="inlineStr">
        <is>
          <t>calle san torcuato 6, bajo</t>
        </is>
      </c>
      <c r="G4038" t="n">
        <v>49004</v>
      </c>
      <c r="H4038" t="inlineStr">
        <is>
          <t>Zamora</t>
        </is>
      </c>
      <c r="I4038" t="n">
        <v>1</v>
      </c>
      <c r="J4038" t="n">
        <v>0</v>
      </c>
      <c r="K4038" t="inlineStr">
        <is>
          <t>camposaloezamora@hotmail.com</t>
        </is>
      </c>
      <c r="L4038">
        <f>+34980166508</f>
        <v/>
      </c>
      <c r="M4038" t="n">
        <v>1</v>
      </c>
      <c r="N4038" t="n">
        <v>6</v>
      </c>
      <c r="O4038" t="n">
        <v>0</v>
      </c>
      <c r="P4038" t="n">
        <v>10</v>
      </c>
      <c r="Q4038" t="n">
        <v>4</v>
      </c>
      <c r="R4038" t="inlineStr">
        <is>
          <t>PackD4</t>
        </is>
      </c>
      <c r="S4038" t="inlineStr">
        <is>
          <t>SectorEco</t>
        </is>
      </c>
      <c r="T4038" t="b">
        <v>1</v>
      </c>
      <c r="U4038" s="1" t="n">
        <v>45146</v>
      </c>
      <c r="V4038" t="inlineStr">
        <is>
          <t>f7qmzaci1hssl1yy9spbmqf7qmzaewug</t>
        </is>
      </c>
      <c r="W4038" t="inlineStr">
        <is>
          <t>https://docs.google.com/open?id=1I9xyh-HdB58M-IbH5fiCBYbQd9fj_seZBBhK-vRLaK8</t>
        </is>
      </c>
      <c r="X4038" t="inlineStr">
        <is>
          <t>0,00</t>
        </is>
      </c>
      <c r="Y4038" t="inlineStr">
        <is>
          <t>41,46</t>
        </is>
      </c>
      <c r="Z4038" t="inlineStr">
        <is>
          <t>69,1</t>
        </is>
      </c>
      <c r="AA4038" t="inlineStr">
        <is>
          <t>18,12</t>
        </is>
      </c>
      <c r="AB4038" t="inlineStr">
        <is>
          <t>128,68</t>
        </is>
      </c>
      <c r="AC4038" t="inlineStr">
        <is>
          <t>27,02</t>
        </is>
      </c>
      <c r="AD4038" t="inlineStr">
        <is>
          <t>6,69</t>
        </is>
      </c>
      <c r="AE4038" t="inlineStr">
        <is>
          <t>162,39</t>
        </is>
      </c>
      <c r="AF4038" t="n">
        <v>0</v>
      </c>
      <c r="AG4038" t="n">
        <v>0</v>
      </c>
      <c r="AH4038" t="n">
        <v>0</v>
      </c>
      <c r="AI4038" t="inlineStr">
        <is>
          <t>6,91</t>
        </is>
      </c>
      <c r="AJ4038" t="inlineStr">
        <is>
          <t>Transfer</t>
        </is>
      </c>
      <c r="AK4038" t="inlineStr">
        <is>
          <t>4,53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</row>
    <row r="4042">
      <c r="A4042" t="n">
        <v>979</v>
      </c>
      <c r="B4042" t="inlineStr">
        <is>
          <t>IDUN NATURE</t>
        </is>
      </c>
      <c r="C4042" t="inlineStr">
        <is>
          <t>TAMARA PRIETO</t>
        </is>
      </c>
      <c r="D4042" t="inlineStr">
        <is>
          <t>QUARK GLOBALSERVICES SL</t>
        </is>
      </c>
      <c r="E4042" t="inlineStr">
        <is>
          <t>B47633102</t>
        </is>
      </c>
      <c r="F4042" t="inlineStr">
        <is>
          <t>C/ DE LA CÁRCEL DE LA CORONA Nº 3</t>
        </is>
      </c>
      <c r="G4042" t="n">
        <v>47005</v>
      </c>
      <c r="H4042" t="inlineStr">
        <is>
          <t>Valladolid</t>
        </is>
      </c>
      <c r="I4042" t="n">
        <v>0</v>
      </c>
      <c r="J4042" t="inlineStr">
        <is>
          <t>C/ DE LA CÁRCEL DE LA CORONA Nº 3 LOCAL IDUN NATURE</t>
        </is>
      </c>
      <c r="K4042" t="inlineStr">
        <is>
          <t>TPRIETO@IDUN-NATURE.COM</t>
        </is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15</v>
      </c>
      <c r="R4042" t="inlineStr">
        <is>
          <t>SU2 -&gt; (20+2)</t>
        </is>
      </c>
      <c r="S4042" t="inlineStr">
        <is>
          <t>SectorEco</t>
        </is>
      </c>
      <c r="T4042" t="b">
        <v>1</v>
      </c>
      <c r="U4042" s="1" t="n">
        <v>45146</v>
      </c>
      <c r="V4042" t="inlineStr">
        <is>
          <t>v73xllcqhdpryhmbkav73z97i5dkp1an</t>
        </is>
      </c>
      <c r="W4042" t="inlineStr">
        <is>
          <t>https://docs.google.com/open?id=1a1NP5ra_GhXH-JM2VjH52qbWb8O4nGWzNOp61C0mp2Y</t>
        </is>
      </c>
      <c r="X4042" t="inlineStr">
        <is>
          <t>0,00</t>
        </is>
      </c>
      <c r="Y4042" t="inlineStr">
        <is>
          <t>34,55</t>
        </is>
      </c>
      <c r="Z4042" t="n">
        <v>0</v>
      </c>
      <c r="AA4042" t="inlineStr">
        <is>
          <t>67,95</t>
        </is>
      </c>
      <c r="AB4042" t="inlineStr">
        <is>
          <t>102,50</t>
        </is>
      </c>
      <c r="AC4042" t="inlineStr">
        <is>
          <t>21,53</t>
        </is>
      </c>
      <c r="AD4042" t="inlineStr">
        <is>
          <t>0,00</t>
        </is>
      </c>
      <c r="AE4042" t="inlineStr">
        <is>
          <t>124,03</t>
        </is>
      </c>
      <c r="AF4042" t="n">
        <v>0</v>
      </c>
      <c r="AG4042" t="n">
        <v>0</v>
      </c>
      <c r="AH4042" t="n">
        <v>0</v>
      </c>
      <c r="AI4042" t="inlineStr">
        <is>
          <t>6,91</t>
        </is>
      </c>
      <c r="AJ4042" t="inlineStr">
        <is>
          <t>giro 30 días // IBAN: ES06 1491 0001 2320 0927 0121</t>
        </is>
      </c>
      <c r="AK4042" t="inlineStr">
        <is>
          <t>4,53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</row>
    <row r="4046">
      <c r="A4046" t="n">
        <v>980</v>
      </c>
      <c r="B4046" t="inlineStr">
        <is>
          <t>A Cerquinha</t>
        </is>
      </c>
      <c r="C4046" t="inlineStr">
        <is>
          <t>Filipa Pacheco</t>
        </is>
      </c>
      <c r="D4046" t="inlineStr">
        <is>
          <t>Agro pecuária Palhotas das  Figueiras lda</t>
        </is>
      </c>
      <c r="E4046" t="inlineStr">
        <is>
          <t>Pt 506429954</t>
        </is>
      </c>
      <c r="F4046" t="inlineStr">
        <is>
          <t>Mercearia a cerquinha, Av. António Inácio da Cruz, Ed. Zeca Afonso, loja 2</t>
        </is>
      </c>
      <c r="G4046" t="inlineStr">
        <is>
          <t>7570-185</t>
        </is>
      </c>
      <c r="H4046" t="inlineStr">
        <is>
          <t>Grândola</t>
        </is>
      </c>
      <c r="I4046" t="n">
        <v>0</v>
      </c>
      <c r="J4046" t="inlineStr">
        <is>
          <t>Rua Dr. Manuel Baptista Reis n9 7570-284 Grandola</t>
        </is>
      </c>
      <c r="K4046" t="inlineStr">
        <is>
          <t>acerquinha@gmail.com</t>
        </is>
      </c>
      <c r="L4046">
        <f>+351967551417</f>
        <v/>
      </c>
      <c r="M4046" t="n">
        <v>1</v>
      </c>
      <c r="N4046" t="n">
        <v>8</v>
      </c>
      <c r="O4046" t="n">
        <v>0</v>
      </c>
      <c r="P4046" t="n">
        <v>8</v>
      </c>
      <c r="Q4046" t="n">
        <v>8</v>
      </c>
      <c r="R4046" t="n">
        <v>0</v>
      </c>
      <c r="S4046" t="inlineStr">
        <is>
          <t>Portugal</t>
        </is>
      </c>
      <c r="T4046" t="b">
        <v>0</v>
      </c>
      <c r="U4046" s="1" t="n">
        <v>45177</v>
      </c>
      <c r="V4046" t="inlineStr">
        <is>
          <t>isbq2cotuhyxsisbq2coqomasctnu0gu</t>
        </is>
      </c>
      <c r="W4046" t="inlineStr">
        <is>
          <t>https://docs.google.com/open?id=1n0vTfvDGq0X9ppikZQHd_i6dTYZVkR-fGaDXsfG0AbA</t>
        </is>
      </c>
      <c r="X4046" t="inlineStr">
        <is>
          <t>0,00</t>
        </is>
      </c>
      <c r="Y4046" t="n">
        <v>52</v>
      </c>
      <c r="Z4046" t="n">
        <v>52</v>
      </c>
      <c r="AA4046" t="n">
        <v>36</v>
      </c>
      <c r="AB4046" t="inlineStr">
        <is>
          <t>140,00</t>
        </is>
      </c>
      <c r="AC4046" t="inlineStr">
        <is>
          <t>29,40</t>
        </is>
      </c>
      <c r="AD4046" t="inlineStr">
        <is>
          <t>7,28</t>
        </is>
      </c>
      <c r="AE4046" t="inlineStr">
        <is>
          <t>176,68</t>
        </is>
      </c>
      <c r="AF4046" t="n">
        <v>0</v>
      </c>
      <c r="AG4046" t="n">
        <v>0</v>
      </c>
      <c r="AH4046" t="n">
        <v>0</v>
      </c>
      <c r="AI4046" t="inlineStr">
        <is>
          <t>6,5</t>
        </is>
      </c>
      <c r="AJ4046" t="inlineStr">
        <is>
          <t>Transfer</t>
        </is>
      </c>
      <c r="AK4046" t="inlineStr">
        <is>
          <t>4,5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</row>
    <row r="4050">
      <c r="A4050" t="n">
        <v>981</v>
      </c>
      <c r="B4050" t="inlineStr">
        <is>
          <t>WeAreBond</t>
        </is>
      </c>
      <c r="C4050" t="inlineStr">
        <is>
          <t>ECOllim7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s="2" t="n">
        <v>0</v>
      </c>
      <c r="V4050" t="n">
        <v>0</v>
      </c>
      <c r="W4050" t="n">
        <v>1</v>
      </c>
      <c r="X4050" t="inlineStr">
        <is>
          <t>0,00</t>
        </is>
      </c>
      <c r="Y4050" t="n">
        <v>0</v>
      </c>
      <c r="Z4050" t="n">
        <v>0</v>
      </c>
      <c r="AA4050" t="n">
        <v>0</v>
      </c>
      <c r="AB4050" t="inlineStr">
        <is>
          <t>0,00</t>
        </is>
      </c>
      <c r="AC4050" t="inlineStr">
        <is>
          <t>0,00</t>
        </is>
      </c>
      <c r="AD4050" t="inlineStr">
        <is>
          <t>0,00</t>
        </is>
      </c>
      <c r="AE4050" t="inlineStr">
        <is>
          <t>0,00</t>
        </is>
      </c>
      <c r="AF4050" t="n">
        <v>0</v>
      </c>
      <c r="AG4050" t="n">
        <v>0</v>
      </c>
      <c r="AH4050" t="n">
        <v>0</v>
      </c>
      <c r="AI4050" t="inlineStr">
        <is>
          <t>6,5</t>
        </is>
      </c>
      <c r="AJ4050" t="n">
        <v>0</v>
      </c>
      <c r="AK4050" t="inlineStr">
        <is>
          <t>4,5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</row>
    <row r="4054">
      <c r="A4054" t="n">
        <v>982</v>
      </c>
      <c r="B4054" t="inlineStr">
        <is>
          <t>Herbolario Navarro</t>
        </is>
      </c>
      <c r="C4054" t="inlineStr">
        <is>
          <t>Encargada de compras: Sonia</t>
        </is>
      </c>
      <c r="D4054" t="inlineStr">
        <is>
          <t>PEPE NAVARRO, SL</t>
        </is>
      </c>
      <c r="E4054" t="inlineStr">
        <is>
          <t>B-46432852</t>
        </is>
      </c>
      <c r="F4054" t="inlineStr">
        <is>
          <t>C/Partida de la Dama, 25</t>
        </is>
      </c>
      <c r="G4054" t="n">
        <v>46470</v>
      </c>
      <c r="H4054" t="inlineStr">
        <is>
          <t>Massanassa</t>
        </is>
      </c>
      <c r="I4054" t="n">
        <v>0</v>
      </c>
      <c r="J4054" t="inlineStr">
        <is>
          <t>ARZOBISPO MAYORAL, 20    46002 VALENCIA.</t>
        </is>
      </c>
      <c r="K4054" t="inlineStr">
        <is>
          <t>facturacion.logistica@herbolarionavarro.es</t>
        </is>
      </c>
      <c r="L4054" t="n">
        <v>34664644917</v>
      </c>
      <c r="M4054" t="n">
        <v>0</v>
      </c>
      <c r="N4054" t="n">
        <v>100</v>
      </c>
      <c r="O4054" t="n">
        <v>90</v>
      </c>
      <c r="P4054" t="n">
        <v>90</v>
      </c>
      <c r="Q4054" t="n">
        <v>30</v>
      </c>
      <c r="R4054" t="inlineStr">
        <is>
          <t>VJ2 muestra</t>
        </is>
      </c>
      <c r="S4054" t="inlineStr">
        <is>
          <t>Referencias por separado. Incluir su número de pedido en las cajas.</t>
        </is>
      </c>
      <c r="T4054" t="n">
        <v>1</v>
      </c>
      <c r="U4054" s="1" t="n">
        <v>45177</v>
      </c>
      <c r="V4054" t="n">
        <v>44714</v>
      </c>
      <c r="W4054" t="inlineStr">
        <is>
          <t>https://docs.google.com/open?id=1AEME2JgemInXmGpQtQOqSeklut4vPVb0tF743FE__DU</t>
        </is>
      </c>
      <c r="X4054" t="inlineStr">
        <is>
          <t>488,70</t>
        </is>
      </c>
      <c r="Y4054" t="n">
        <v>543</v>
      </c>
      <c r="Z4054" t="inlineStr">
        <is>
          <t>488,7</t>
        </is>
      </c>
      <c r="AA4054" t="n">
        <v>126</v>
      </c>
      <c r="AB4054" t="inlineStr">
        <is>
          <t>1.646,40</t>
        </is>
      </c>
      <c r="AC4054" t="inlineStr">
        <is>
          <t>345,74</t>
        </is>
      </c>
      <c r="AD4054" t="inlineStr">
        <is>
          <t>0,00</t>
        </is>
      </c>
      <c r="AE4054" t="inlineStr">
        <is>
          <t>1992,14</t>
        </is>
      </c>
      <c r="AF4054" t="n">
        <v>0</v>
      </c>
      <c r="AG4054" t="n">
        <v>0</v>
      </c>
      <c r="AH4054" t="n">
        <v>0</v>
      </c>
      <c r="AI4054" t="inlineStr">
        <is>
          <t>5,43</t>
        </is>
      </c>
      <c r="AJ4054" t="inlineStr">
        <is>
          <t>Transfer 60 días // IBAN: ES58 0081 1518 9300 0157 6563</t>
        </is>
      </c>
      <c r="AK4054" t="inlineStr">
        <is>
          <t>4,2</t>
        </is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</row>
    <row r="4058">
      <c r="A4058" t="n">
        <v>983</v>
      </c>
      <c r="B4058" t="inlineStr">
        <is>
          <t>Ecobe</t>
        </is>
      </c>
      <c r="C4058" t="inlineStr">
        <is>
          <t>Dolors de la Torre Mezcua</t>
        </is>
      </c>
      <c r="D4058" t="inlineStr">
        <is>
          <t>Ecobe Alimentació</t>
        </is>
      </c>
      <c r="E4058" t="inlineStr">
        <is>
          <t>78090171L</t>
        </is>
      </c>
      <c r="F4058" t="inlineStr">
        <is>
          <t>Av. Catalunya, 18</t>
        </is>
      </c>
      <c r="G4058" t="n">
        <v>25250</v>
      </c>
      <c r="H4058" t="inlineStr">
        <is>
          <t>Bellpuig</t>
        </is>
      </c>
      <c r="I4058" t="n">
        <v>1</v>
      </c>
      <c r="J4058" t="n">
        <v>0</v>
      </c>
      <c r="K4058" t="inlineStr">
        <is>
          <t>ecobealimentacio@gmail.com</t>
        </is>
      </c>
      <c r="L4058" t="n">
        <v>0</v>
      </c>
      <c r="M4058" t="n">
        <v>1</v>
      </c>
      <c r="N4058" t="n">
        <v>15</v>
      </c>
      <c r="O4058" t="n">
        <v>0</v>
      </c>
      <c r="P4058" t="n">
        <v>15</v>
      </c>
      <c r="Q4058" t="n">
        <v>0</v>
      </c>
      <c r="R4058" t="inlineStr">
        <is>
          <t>Se envían LA3 EXTRA</t>
        </is>
      </c>
      <c r="S4058" t="n">
        <v>0</v>
      </c>
      <c r="T4058" t="b">
        <v>0</v>
      </c>
      <c r="U4058" t="inlineStr">
        <is>
          <t>24/05/2023</t>
        </is>
      </c>
      <c r="V4058" t="inlineStr">
        <is>
          <t>nvmlss7rma5wruvsnvmr9feyxq8qgp6x</t>
        </is>
      </c>
      <c r="W4058" t="inlineStr">
        <is>
          <t>https://docs.google.com/open?id=1H0REXh8wySMYPY0qZmp0xEuoeD9VGbU61Q35YUwtock</t>
        </is>
      </c>
      <c r="X4058" t="inlineStr">
        <is>
          <t>0,00</t>
        </is>
      </c>
      <c r="Y4058" t="inlineStr">
        <is>
          <t>97,5</t>
        </is>
      </c>
      <c r="Z4058" t="inlineStr">
        <is>
          <t>97,5</t>
        </is>
      </c>
      <c r="AA4058" t="n">
        <v>0</v>
      </c>
      <c r="AB4058" t="inlineStr">
        <is>
          <t>195,00</t>
        </is>
      </c>
      <c r="AC4058" t="inlineStr">
        <is>
          <t>40,95</t>
        </is>
      </c>
      <c r="AD4058" t="inlineStr">
        <is>
          <t>10,14</t>
        </is>
      </c>
      <c r="AE4058" t="inlineStr">
        <is>
          <t>246,09</t>
        </is>
      </c>
      <c r="AF4058" t="n">
        <v>0</v>
      </c>
      <c r="AG4058" t="n">
        <v>0</v>
      </c>
      <c r="AH4058" t="n">
        <v>0</v>
      </c>
      <c r="AI4058" t="inlineStr">
        <is>
          <t>6,5</t>
        </is>
      </c>
      <c r="AJ4058" t="inlineStr">
        <is>
          <t>Transfer</t>
        </is>
      </c>
      <c r="AK4058" t="inlineStr">
        <is>
          <t>4,5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</row>
    <row r="4062">
      <c r="A4062" t="n">
        <v>984</v>
      </c>
      <c r="B4062" t="inlineStr">
        <is>
          <t>Naturitas</t>
        </is>
      </c>
      <c r="C4062" t="inlineStr">
        <is>
          <t>Sandra Geremias</t>
        </is>
      </c>
      <c r="D4062" t="inlineStr">
        <is>
          <t>AMCORE BALANCE, S.L.</t>
        </is>
      </c>
      <c r="E4062" t="inlineStr">
        <is>
          <t>B66291097</t>
        </is>
      </c>
      <c r="F4062" t="inlineStr">
        <is>
          <t>CALLE POLLANCRE N 10</t>
        </is>
      </c>
      <c r="G4062" t="n">
        <v>17452</v>
      </c>
      <c r="H4062" t="inlineStr">
        <is>
          <t>MASSANES (GIRONA)</t>
        </is>
      </c>
      <c r="I4062" t="n">
        <v>1</v>
      </c>
      <c r="J4062" t="n">
        <v>0</v>
      </c>
      <c r="K4062" t="inlineStr">
        <is>
          <t>sandra.geremias@naturitas.com</t>
        </is>
      </c>
      <c r="L4062" t="inlineStr">
        <is>
          <t>691 390 659</t>
        </is>
      </c>
      <c r="M4062" t="n">
        <v>0</v>
      </c>
      <c r="N4062" t="n">
        <v>34</v>
      </c>
      <c r="O4062" t="n">
        <v>36</v>
      </c>
      <c r="P4062" t="n">
        <v>32</v>
      </c>
      <c r="Q4062" t="n">
        <v>0</v>
      </c>
      <c r="R4062" t="inlineStr">
        <is>
          <t>Se envia NA3 porque "faltan"</t>
        </is>
      </c>
      <c r="S4062" t="n">
        <v>0</v>
      </c>
      <c r="T4062" t="n">
        <v>0</v>
      </c>
      <c r="U4062" t="inlineStr">
        <is>
          <t>18/08/2023</t>
        </is>
      </c>
      <c r="V4062" t="n">
        <v>0</v>
      </c>
      <c r="W4062" t="inlineStr">
        <is>
          <t>https://docs.google.com/open?id=1uL3T6pDLMc4x14RYoRf5V6o5Ma8wVGMvBgmGILMwdng</t>
        </is>
      </c>
      <c r="X4062" t="inlineStr">
        <is>
          <t>234,00</t>
        </is>
      </c>
      <c r="Y4062" t="n">
        <v>221</v>
      </c>
      <c r="Z4062" t="n">
        <v>208</v>
      </c>
      <c r="AA4062" t="n">
        <v>0</v>
      </c>
      <c r="AB4062" t="inlineStr">
        <is>
          <t>663,00</t>
        </is>
      </c>
      <c r="AC4062" t="inlineStr">
        <is>
          <t>139,23</t>
        </is>
      </c>
      <c r="AD4062" t="inlineStr">
        <is>
          <t>0,00</t>
        </is>
      </c>
      <c r="AE4062" t="inlineStr">
        <is>
          <t>802,23</t>
        </is>
      </c>
      <c r="AF4062" t="n">
        <v>0</v>
      </c>
      <c r="AG4062" t="n">
        <v>0</v>
      </c>
      <c r="AH4062" t="n">
        <v>0</v>
      </c>
      <c r="AI4062" t="inlineStr">
        <is>
          <t>6,5</t>
        </is>
      </c>
      <c r="AJ4062" t="inlineStr">
        <is>
          <t>Confirming La Caixa (60 días)</t>
        </is>
      </c>
      <c r="AK4062" t="inlineStr">
        <is>
          <t>4,5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</row>
    <row r="4066">
      <c r="A4066" t="n">
        <v>985</v>
      </c>
      <c r="B4066" t="inlineStr">
        <is>
          <t>Cero Residuo</t>
        </is>
      </c>
      <c r="C4066" t="inlineStr">
        <is>
          <t>Xavier</t>
        </is>
      </c>
      <c r="D4066" t="inlineStr">
        <is>
          <t>Zero Waste Group S.L.</t>
        </is>
      </c>
      <c r="E4066" t="inlineStr">
        <is>
          <t>B67624577</t>
        </is>
      </c>
      <c r="F4066" t="inlineStr">
        <is>
          <t>c/Congost 49 local</t>
        </is>
      </c>
      <c r="G4066" t="n">
        <v>8024</v>
      </c>
      <c r="H4066" t="inlineStr">
        <is>
          <t>Barcelona</t>
        </is>
      </c>
      <c r="I4066" t="n">
        <v>1</v>
      </c>
      <c r="J4066" t="n">
        <v>0</v>
      </c>
      <c r="K4066" t="inlineStr">
        <is>
          <t>facturas@ceroresiduo.com</t>
        </is>
      </c>
      <c r="L4066">
        <f>+34622957098</f>
        <v/>
      </c>
      <c r="M4066" t="n">
        <v>0</v>
      </c>
      <c r="N4066" t="n">
        <v>13</v>
      </c>
      <c r="O4066" t="n">
        <v>25</v>
      </c>
      <c r="P4066" t="n">
        <v>12</v>
      </c>
      <c r="Q4066" t="n">
        <v>30</v>
      </c>
      <c r="R4066" t="inlineStr">
        <is>
          <t>VJ1 muestra</t>
        </is>
      </c>
      <c r="S4066" t="inlineStr">
        <is>
          <t>-3% en detergente</t>
        </is>
      </c>
      <c r="T4066" t="b">
        <v>0</v>
      </c>
      <c r="U4066" t="inlineStr">
        <is>
          <t>17/8/2023</t>
        </is>
      </c>
      <c r="V4066" t="inlineStr">
        <is>
          <t>p8hl9d97lcgkbfp8hl9ddndc1g0j598u</t>
        </is>
      </c>
      <c r="W4066" t="inlineStr">
        <is>
          <t>https://docs.google.com/open?id=1ASFMiwlzRfecLOqM4Yl4P8NUkMQfq_fXPj8LaZpmTY0</t>
        </is>
      </c>
      <c r="X4066" t="inlineStr">
        <is>
          <t>167,50</t>
        </is>
      </c>
      <c r="Y4066" t="inlineStr">
        <is>
          <t>87,1</t>
        </is>
      </c>
      <c r="Z4066" t="inlineStr">
        <is>
          <t>80,4</t>
        </is>
      </c>
      <c r="AA4066" t="n">
        <v>150</v>
      </c>
      <c r="AB4066" t="inlineStr">
        <is>
          <t>485,00</t>
        </is>
      </c>
      <c r="AC4066" t="inlineStr">
        <is>
          <t>101,85</t>
        </is>
      </c>
      <c r="AD4066" t="inlineStr">
        <is>
          <t>0,00</t>
        </is>
      </c>
      <c r="AE4066" t="inlineStr">
        <is>
          <t>586,85</t>
        </is>
      </c>
      <c r="AF4066" t="n">
        <v>0</v>
      </c>
      <c r="AG4066" t="n">
        <v>0</v>
      </c>
      <c r="AH4066" t="n">
        <v>0</v>
      </c>
      <c r="AI4066" t="inlineStr">
        <is>
          <t>6,7</t>
        </is>
      </c>
      <c r="AJ4066" t="inlineStr">
        <is>
          <t>Giro 30 días // IBAN: ES9421000811700201451744</t>
        </is>
      </c>
      <c r="AK4066" t="n">
        <v>5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</row>
    <row r="4070">
      <c r="A4070" t="n">
        <v>986</v>
      </c>
      <c r="B4070" t="inlineStr">
        <is>
          <t>arcobañ s.a.</t>
        </is>
      </c>
      <c r="C4070" t="inlineStr">
        <is>
          <t>Patricia González Millán</t>
        </is>
      </c>
      <c r="D4070" t="inlineStr">
        <is>
          <t>arcobañ s.a.</t>
        </is>
      </c>
      <c r="E4070" t="inlineStr">
        <is>
          <t>a47216833</t>
        </is>
      </c>
      <c r="F4070" t="inlineStr">
        <is>
          <t>avda. gijon, 102</t>
        </is>
      </c>
      <c r="G4070" t="n">
        <v>47009</v>
      </c>
      <c r="H4070" t="inlineStr">
        <is>
          <t>valladolid</t>
        </is>
      </c>
      <c r="I4070" t="n">
        <v>1</v>
      </c>
      <c r="J4070" t="n">
        <v>0</v>
      </c>
      <c r="K4070" t="inlineStr">
        <is>
          <t>patricia@arcoban.com</t>
        </is>
      </c>
      <c r="L4070">
        <f>+34617985223</f>
        <v/>
      </c>
      <c r="M4070" t="n">
        <v>0</v>
      </c>
      <c r="N4070" t="n">
        <v>150</v>
      </c>
      <c r="O4070" t="n">
        <v>108</v>
      </c>
      <c r="P4070" t="n">
        <v>150</v>
      </c>
      <c r="Q4070" t="n">
        <v>0</v>
      </c>
      <c r="R4070" t="n">
        <v>0</v>
      </c>
      <c r="S4070" t="n">
        <v>0</v>
      </c>
      <c r="T4070" t="b">
        <v>0</v>
      </c>
      <c r="U4070" t="inlineStr">
        <is>
          <t>17/08/2023</t>
        </is>
      </c>
      <c r="V4070" t="inlineStr">
        <is>
          <t>3qascjdd6166yejo6ih18e3qascjhqgh</t>
        </is>
      </c>
      <c r="W4070" t="inlineStr">
        <is>
          <t>https://docs.google.com/open?id=1pUz8p8QywE5d7EIUkrtw5PtKVDELYItjHCCkJ4-XS_c</t>
        </is>
      </c>
      <c r="X4070" t="inlineStr">
        <is>
          <t>584,82</t>
        </is>
      </c>
      <c r="Y4070" t="inlineStr">
        <is>
          <t>812,25</t>
        </is>
      </c>
      <c r="Z4070" t="inlineStr">
        <is>
          <t>812,25</t>
        </is>
      </c>
      <c r="AA4070" t="n">
        <v>0</v>
      </c>
      <c r="AB4070" t="inlineStr">
        <is>
          <t>2.209,32</t>
        </is>
      </c>
      <c r="AC4070" t="inlineStr">
        <is>
          <t>463,96</t>
        </is>
      </c>
      <c r="AD4070" t="inlineStr">
        <is>
          <t>0,00</t>
        </is>
      </c>
      <c r="AE4070" t="inlineStr">
        <is>
          <t>2673,28</t>
        </is>
      </c>
      <c r="AF4070" t="n">
        <v>0</v>
      </c>
      <c r="AG4070" t="n">
        <v>0</v>
      </c>
      <c r="AH4070" t="n">
        <v>0</v>
      </c>
      <c r="AI4070" t="n">
        <v>5415</v>
      </c>
      <c r="AJ4070" t="inlineStr">
        <is>
          <t>Transfer</t>
        </is>
      </c>
      <c r="AK4070" t="inlineStr">
        <is>
          <t>4,5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</row>
    <row r="4074">
      <c r="A4074" t="n">
        <v>987</v>
      </c>
      <c r="B4074" t="inlineStr">
        <is>
          <t>Era Jançana</t>
        </is>
      </c>
      <c r="C4074" t="inlineStr">
        <is>
          <t>Gemma Domènech Ortego</t>
        </is>
      </c>
      <c r="D4074" t="inlineStr">
        <is>
          <t>Gemma Domènech Ortego</t>
        </is>
      </c>
      <c r="E4074" t="inlineStr">
        <is>
          <t>77916653J</t>
        </is>
      </c>
      <c r="F4074" t="inlineStr">
        <is>
          <t>C/ de Molieres 2, Local 3 (entrada a Avda. Garona s/n, al costat del Palai de Geu)</t>
        </is>
      </c>
      <c r="G4074" t="n">
        <v>25530</v>
      </c>
      <c r="H4074" t="inlineStr">
        <is>
          <t>Vielha</t>
        </is>
      </c>
      <c r="I4074" t="n">
        <v>1</v>
      </c>
      <c r="J4074" t="n">
        <v>0</v>
      </c>
      <c r="K4074" t="inlineStr">
        <is>
          <t>domgedo@gmail.com</t>
        </is>
      </c>
      <c r="L4074">
        <f>+34973019484</f>
        <v/>
      </c>
      <c r="M4074" t="n">
        <v>1</v>
      </c>
      <c r="N4074" t="n">
        <v>10</v>
      </c>
      <c r="O4074" t="n">
        <v>5</v>
      </c>
      <c r="P4074" t="n">
        <v>10</v>
      </c>
      <c r="Q4074" t="n">
        <v>5</v>
      </c>
      <c r="R4074" t="inlineStr">
        <is>
          <t>PackD4 - VJ2</t>
        </is>
      </c>
      <c r="S4074" t="inlineStr">
        <is>
          <t>-10% en friegasuelos siguiente pedido</t>
        </is>
      </c>
      <c r="T4074" t="b">
        <v>0</v>
      </c>
      <c r="U4074" t="inlineStr">
        <is>
          <t>17/08/2023</t>
        </is>
      </c>
      <c r="V4074" t="inlineStr">
        <is>
          <t>dizmi6zp9oqznp59dizmlzzbf101xhkp</t>
        </is>
      </c>
      <c r="W4074" t="inlineStr">
        <is>
          <t>https://docs.google.com/open?id=1NeHz1waoWcKlm9iBX7Av3rG17PJO9eKJmfo0W_H98MI</t>
        </is>
      </c>
      <c r="X4074" t="inlineStr">
        <is>
          <t>32,50</t>
        </is>
      </c>
      <c r="Y4074" t="n">
        <v>65</v>
      </c>
      <c r="Z4074" t="n">
        <v>65</v>
      </c>
      <c r="AA4074" t="inlineStr">
        <is>
          <t>22,5</t>
        </is>
      </c>
      <c r="AB4074" t="inlineStr">
        <is>
          <t>185,00</t>
        </is>
      </c>
      <c r="AC4074" t="inlineStr">
        <is>
          <t>38,85</t>
        </is>
      </c>
      <c r="AD4074" t="inlineStr">
        <is>
          <t>9,62</t>
        </is>
      </c>
      <c r="AE4074" t="inlineStr">
        <is>
          <t>233,47</t>
        </is>
      </c>
      <c r="AF4074" t="n">
        <v>0</v>
      </c>
      <c r="AG4074" t="n">
        <v>0</v>
      </c>
      <c r="AH4074" t="n">
        <v>0</v>
      </c>
      <c r="AI4074" t="inlineStr">
        <is>
          <t>6,5</t>
        </is>
      </c>
      <c r="AJ4074" t="inlineStr">
        <is>
          <t>Transfer</t>
        </is>
      </c>
      <c r="AK4074" t="inlineStr">
        <is>
          <t>4,5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</row>
    <row r="4078">
      <c r="A4078" t="n">
        <v>988</v>
      </c>
      <c r="B4078" t="inlineStr">
        <is>
          <t>Dietisur</t>
        </is>
      </c>
      <c r="C4078" t="inlineStr">
        <is>
          <t>Umar Jimenez</t>
        </is>
      </c>
      <c r="D4078" t="inlineStr">
        <is>
          <t>Dietisur SL</t>
        </is>
      </c>
      <c r="E4078" t="inlineStr">
        <is>
          <t>B41478298</t>
        </is>
      </c>
      <c r="F4078" t="inlineStr">
        <is>
          <t>Ctra.Sevilla-Cádiz Km.555-7</t>
        </is>
      </c>
      <c r="G4078" t="n">
        <v>41703</v>
      </c>
      <c r="H4078" t="inlineStr">
        <is>
          <t>Dos Hermanas - Sevilla</t>
        </is>
      </c>
      <c r="I4078" t="n">
        <v>1</v>
      </c>
      <c r="J4078" t="n">
        <v>0</v>
      </c>
      <c r="K4078" t="inlineStr">
        <is>
          <t>dietisur@dietisur.es</t>
        </is>
      </c>
      <c r="L4078">
        <f>+34954692158</f>
        <v/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b">
        <v>0</v>
      </c>
      <c r="U4078" t="inlineStr">
        <is>
          <t>18/08/2023</t>
        </is>
      </c>
      <c r="V4078" t="inlineStr">
        <is>
          <t>13ydar6w7iss6zls13ydard40b67m4zr</t>
        </is>
      </c>
      <c r="W4078" t="inlineStr">
        <is>
          <t>https://docs.google.com/open?id=1W16CKbGKoD3H8GoLAvV6kp1hYzTsHCBEKiuW9VRrhFM</t>
        </is>
      </c>
      <c r="X4078" t="inlineStr">
        <is>
          <t>0,00</t>
        </is>
      </c>
      <c r="Y4078" t="n">
        <v>180</v>
      </c>
      <c r="Z4078" t="n">
        <v>0</v>
      </c>
      <c r="AA4078" t="n">
        <v>0</v>
      </c>
      <c r="AB4078" t="inlineStr">
        <is>
          <t>180,00</t>
        </is>
      </c>
      <c r="AC4078" t="inlineStr">
        <is>
          <t>37,80</t>
        </is>
      </c>
      <c r="AD4078" t="inlineStr">
        <is>
          <t>0,00</t>
        </is>
      </c>
      <c r="AE4078" t="inlineStr">
        <is>
          <t>217,80</t>
        </is>
      </c>
      <c r="AF4078" t="n">
        <v>0</v>
      </c>
      <c r="AG4078" t="n">
        <v>0</v>
      </c>
      <c r="AH4078" t="n">
        <v>0</v>
      </c>
      <c r="AI4078" t="n">
        <v>5</v>
      </c>
      <c r="AJ4078" t="inlineStr">
        <is>
          <t>Transfer</t>
        </is>
      </c>
      <c r="AK4078" t="inlineStr">
        <is>
          <t>4,5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</row>
    <row r="4082">
      <c r="A4082" t="n">
        <v>989</v>
      </c>
      <c r="B4082" t="inlineStr">
        <is>
          <t>Salazones Cabedo, C.B</t>
        </is>
      </c>
      <c r="C4082" t="inlineStr">
        <is>
          <t>Ester Cabedo García</t>
        </is>
      </c>
      <c r="D4082" t="inlineStr">
        <is>
          <t>Salazones Cabedo, C.B.</t>
        </is>
      </c>
      <c r="E4082" t="inlineStr">
        <is>
          <t>E-12.752.648</t>
        </is>
      </c>
      <c r="F4082" t="inlineStr">
        <is>
          <t>C/Ermita, 162</t>
        </is>
      </c>
      <c r="G4082" t="n">
        <v>12540</v>
      </c>
      <c r="H4082" t="inlineStr">
        <is>
          <t>Villareal</t>
        </is>
      </c>
      <c r="I4082" t="n">
        <v>1</v>
      </c>
      <c r="J4082" t="n">
        <v>0</v>
      </c>
      <c r="K4082" t="inlineStr">
        <is>
          <t>salazones_cabedo@hotmail.com</t>
        </is>
      </c>
      <c r="L4082">
        <f>+34964528033</f>
        <v/>
      </c>
      <c r="M4082" t="n">
        <v>1</v>
      </c>
      <c r="N4082" t="n">
        <v>10</v>
      </c>
      <c r="O4082" t="n">
        <v>0</v>
      </c>
      <c r="P4082" t="n">
        <v>10</v>
      </c>
      <c r="Q4082" t="n">
        <v>0</v>
      </c>
      <c r="R4082" t="inlineStr">
        <is>
          <t>FL2 = tarjetas selladas</t>
        </is>
      </c>
      <c r="S4082" t="n">
        <v>0</v>
      </c>
      <c r="T4082" t="n">
        <v>0</v>
      </c>
      <c r="U4082" t="inlineStr">
        <is>
          <t>19/08/2023</t>
        </is>
      </c>
      <c r="V4082" t="inlineStr">
        <is>
          <t>pgwqz0iz672lma72lpgwq0lnrr3jen1u</t>
        </is>
      </c>
      <c r="W4082" t="inlineStr">
        <is>
          <t>https://docs.google.com/open?id=12WzHzs-E5hpj_y_tuW6xVGrRQIa1E64tPYxuUeiH9Zw</t>
        </is>
      </c>
      <c r="X4082" t="inlineStr">
        <is>
          <t>0,00</t>
        </is>
      </c>
      <c r="Y4082" t="n">
        <v>65</v>
      </c>
      <c r="Z4082" t="n">
        <v>65</v>
      </c>
      <c r="AA4082" t="n">
        <v>0</v>
      </c>
      <c r="AB4082" t="inlineStr">
        <is>
          <t>130,00</t>
        </is>
      </c>
      <c r="AC4082" t="inlineStr">
        <is>
          <t>27,30</t>
        </is>
      </c>
      <c r="AD4082" t="inlineStr">
        <is>
          <t>6,76</t>
        </is>
      </c>
      <c r="AE4082" t="inlineStr">
        <is>
          <t>164,06</t>
        </is>
      </c>
      <c r="AF4082" t="n">
        <v>0</v>
      </c>
      <c r="AG4082" t="n">
        <v>0</v>
      </c>
      <c r="AH4082" t="n">
        <v>0</v>
      </c>
      <c r="AI4082" t="inlineStr">
        <is>
          <t>6,5</t>
        </is>
      </c>
      <c r="AJ4082" t="inlineStr">
        <is>
          <t>Transfer</t>
        </is>
      </c>
      <c r="AK4082" t="inlineStr">
        <is>
          <t>4,5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</row>
    <row r="4086">
      <c r="A4086" t="n">
        <v>990</v>
      </c>
      <c r="B4086" t="inlineStr">
        <is>
          <t>Ecoteca</t>
        </is>
      </c>
      <c r="C4086" t="inlineStr">
        <is>
          <t>laia</t>
        </is>
      </c>
      <c r="D4086" t="inlineStr">
        <is>
          <t>eulalia hernandez pallas</t>
        </is>
      </c>
      <c r="E4086" t="inlineStr">
        <is>
          <t>44000699c</t>
        </is>
      </c>
      <c r="F4086" t="inlineStr">
        <is>
          <t>providencia, 20</t>
        </is>
      </c>
      <c r="G4086" t="n">
        <v>8024</v>
      </c>
      <c r="H4086" t="inlineStr">
        <is>
          <t>barcelona</t>
        </is>
      </c>
      <c r="I4086" t="n">
        <v>1</v>
      </c>
      <c r="J4086" t="n">
        <v>0</v>
      </c>
      <c r="K4086" t="inlineStr">
        <is>
          <t>laiona.hernandez@gmail.com</t>
        </is>
      </c>
      <c r="L4086">
        <f>+34687307036</f>
        <v/>
      </c>
      <c r="M4086" t="n">
        <v>1</v>
      </c>
      <c r="N4086" t="n">
        <v>10</v>
      </c>
      <c r="O4086" t="n">
        <v>0</v>
      </c>
      <c r="P4086" t="n">
        <v>10</v>
      </c>
      <c r="Q4086" t="n">
        <v>0</v>
      </c>
      <c r="R4086" t="n">
        <v>0</v>
      </c>
      <c r="S4086" t="n">
        <v>0</v>
      </c>
      <c r="T4086" t="b">
        <v>0</v>
      </c>
      <c r="U4086" t="inlineStr">
        <is>
          <t>19/08/2023</t>
        </is>
      </c>
      <c r="V4086" t="inlineStr">
        <is>
          <t>r9b7r964p32fhl07w4r9b7r2adwt23wx</t>
        </is>
      </c>
      <c r="W4086" t="inlineStr">
        <is>
          <t>https://docs.google.com/open?id=18x1zBkaJKqOOLmDrS2duMsAtmS5V7olZazV3APQh-x0</t>
        </is>
      </c>
      <c r="X4086" t="inlineStr">
        <is>
          <t>0,00</t>
        </is>
      </c>
      <c r="Y4086" t="n">
        <v>65</v>
      </c>
      <c r="Z4086" t="n">
        <v>65</v>
      </c>
      <c r="AA4086" t="n">
        <v>0</v>
      </c>
      <c r="AB4086" t="inlineStr">
        <is>
          <t>130,00</t>
        </is>
      </c>
      <c r="AC4086" t="inlineStr">
        <is>
          <t>27,30</t>
        </is>
      </c>
      <c r="AD4086" t="inlineStr">
        <is>
          <t>6,76</t>
        </is>
      </c>
      <c r="AE4086" t="inlineStr">
        <is>
          <t>164,06</t>
        </is>
      </c>
      <c r="AF4086" t="n">
        <v>0</v>
      </c>
      <c r="AG4086" t="n">
        <v>0</v>
      </c>
      <c r="AH4086" t="n">
        <v>0</v>
      </c>
      <c r="AI4086" t="inlineStr">
        <is>
          <t>6,5</t>
        </is>
      </c>
      <c r="AJ4086" t="inlineStr">
        <is>
          <t>Giro 30 días // IBAN: ES55 0182 6315 0402 0015 5572</t>
        </is>
      </c>
      <c r="AK4086" t="inlineStr">
        <is>
          <t>4,5</t>
        </is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</row>
    <row r="4090">
      <c r="A4090" t="n">
        <v>991</v>
      </c>
      <c r="B4090" t="inlineStr">
        <is>
          <t>Mind The Trash Consulting Lda</t>
        </is>
      </c>
      <c r="C4090" t="inlineStr">
        <is>
          <t>Geral</t>
        </is>
      </c>
      <c r="D4090" t="inlineStr">
        <is>
          <t>Mind The Trash Consulting Lda</t>
        </is>
      </c>
      <c r="E4090" t="n">
        <v>514487178</v>
      </c>
      <c r="F4090" t="inlineStr">
        <is>
          <t>Rua de São Paulo nº254, 1º</t>
        </is>
      </c>
      <c r="G4090" t="inlineStr">
        <is>
          <t>1200-430</t>
        </is>
      </c>
      <c r="H4090" t="inlineStr">
        <is>
          <t>Lisboa</t>
        </is>
      </c>
      <c r="I4090" t="n">
        <v>1</v>
      </c>
      <c r="J4090" t="n">
        <v>0</v>
      </c>
      <c r="K4090" t="inlineStr">
        <is>
          <t>geral@mindthetrash.pt</t>
        </is>
      </c>
      <c r="L4090" t="n">
        <v>351919326196</v>
      </c>
      <c r="M4090" t="n">
        <v>0</v>
      </c>
      <c r="N4090" t="n">
        <v>80</v>
      </c>
      <c r="O4090" t="n">
        <v>20</v>
      </c>
      <c r="P4090" t="n">
        <v>70</v>
      </c>
      <c r="Q4090" t="n">
        <v>20</v>
      </c>
      <c r="R4090" t="inlineStr">
        <is>
          <t>VJ1+PackD1 -&gt; Muestras</t>
        </is>
      </c>
      <c r="S4090" t="n">
        <v>0</v>
      </c>
      <c r="T4090" t="n">
        <v>0</v>
      </c>
      <c r="U4090" t="inlineStr">
        <is>
          <t>21/08/2023</t>
        </is>
      </c>
      <c r="V4090" t="n">
        <v>0</v>
      </c>
      <c r="W4090" t="inlineStr">
        <is>
          <t>https://docs.google.com/open?id=1TThzy5oFIUc7jZNhvJDmQvnqwFfWjwlRoK9hwl-ncWM</t>
        </is>
      </c>
      <c r="X4090" t="inlineStr">
        <is>
          <t>102,60</t>
        </is>
      </c>
      <c r="Y4090" t="inlineStr">
        <is>
          <t>410,4</t>
        </is>
      </c>
      <c r="Z4090" t="inlineStr">
        <is>
          <t>359,1</t>
        </is>
      </c>
      <c r="AA4090" t="n">
        <v>90</v>
      </c>
      <c r="AB4090" t="inlineStr">
        <is>
          <t>962,10</t>
        </is>
      </c>
      <c r="AC4090" t="inlineStr">
        <is>
          <t>202,04</t>
        </is>
      </c>
      <c r="AD4090" t="inlineStr">
        <is>
          <t>0,00</t>
        </is>
      </c>
      <c r="AE4090" t="inlineStr">
        <is>
          <t>1164,14</t>
        </is>
      </c>
      <c r="AF4090" t="n">
        <v>0</v>
      </c>
      <c r="AG4090" t="n">
        <v>0</v>
      </c>
      <c r="AH4090" t="n">
        <v>0</v>
      </c>
      <c r="AI4090" t="inlineStr">
        <is>
          <t>5,13</t>
        </is>
      </c>
      <c r="AJ4090" t="inlineStr">
        <is>
          <t>Transfer</t>
        </is>
      </c>
      <c r="AK4090" t="inlineStr">
        <is>
          <t>4,5</t>
        </is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</row>
    <row r="4094">
      <c r="A4094" t="n">
        <v>992</v>
      </c>
      <c r="B4094" t="inlineStr">
        <is>
          <t>Marcris</t>
        </is>
      </c>
      <c r="C4094" t="inlineStr">
        <is>
          <t>Marino</t>
        </is>
      </c>
      <c r="D4094" t="inlineStr">
        <is>
          <t>Sánchez García Cristina 00280286L S.L.N.E</t>
        </is>
      </c>
      <c r="E4094" t="inlineStr">
        <is>
          <t>B35770528</t>
        </is>
      </c>
      <c r="F4094" t="inlineStr">
        <is>
          <t>Calle Aigües, 11</t>
        </is>
      </c>
      <c r="G4094" t="n">
        <v>8391</v>
      </c>
      <c r="H4094" t="inlineStr">
        <is>
          <t>Tiana</t>
        </is>
      </c>
      <c r="I4094" t="n">
        <v>1</v>
      </c>
      <c r="J4094" t="n">
        <v>0</v>
      </c>
      <c r="K4094" t="inlineStr">
        <is>
          <t>info@marcris.net</t>
        </is>
      </c>
      <c r="L4094">
        <f>+34678868735</f>
        <v/>
      </c>
      <c r="M4094" t="n">
        <v>0</v>
      </c>
      <c r="N4094" t="n">
        <v>500</v>
      </c>
      <c r="O4094" t="n">
        <v>167</v>
      </c>
      <c r="P4094" t="n">
        <v>333</v>
      </c>
      <c r="Q4094" t="n">
        <v>0</v>
      </c>
      <c r="R4094" t="inlineStr">
        <is>
          <t>PackD35+VJ150</t>
        </is>
      </c>
      <c r="S4094" t="inlineStr">
        <is>
          <t>Muestras 7-10-3-1-8</t>
        </is>
      </c>
      <c r="T4094" t="n">
        <v>0</v>
      </c>
      <c r="U4094" s="1" t="n">
        <v>44935</v>
      </c>
      <c r="V4094" t="n">
        <v>0</v>
      </c>
      <c r="W4094" t="inlineStr">
        <is>
          <t>https://docs.google.com/open?id=1rKzI8Ttk0FmRg1GeOvz1mivgLKgYY1F7cEPMN9qALfg</t>
        </is>
      </c>
      <c r="X4094" t="inlineStr">
        <is>
          <t>726,45</t>
        </is>
      </c>
      <c r="Y4094" t="n">
        <v>2175</v>
      </c>
      <c r="Z4094" t="inlineStr">
        <is>
          <t>1448,55</t>
        </is>
      </c>
      <c r="AA4094" t="n">
        <v>0</v>
      </c>
      <c r="AB4094" t="inlineStr">
        <is>
          <t>4.350,00</t>
        </is>
      </c>
      <c r="AC4094" t="inlineStr">
        <is>
          <t>913,50</t>
        </is>
      </c>
      <c r="AD4094" t="inlineStr">
        <is>
          <t>0,00</t>
        </is>
      </c>
      <c r="AE4094" t="inlineStr">
        <is>
          <t>5263,50</t>
        </is>
      </c>
      <c r="AF4094" t="n">
        <v>0</v>
      </c>
      <c r="AG4094" t="n">
        <v>0</v>
      </c>
      <c r="AH4094" t="n">
        <v>0</v>
      </c>
      <c r="AI4094" t="inlineStr">
        <is>
          <t>4,35</t>
        </is>
      </c>
      <c r="AJ4094" t="inlineStr">
        <is>
          <t>SEPA 60 dias // IBAN: ES03 2100 0877 8502 0021 6962</t>
        </is>
      </c>
      <c r="AK4094" t="inlineStr">
        <is>
          <t>4,5</t>
        </is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</row>
    <row r="4098">
      <c r="A4098" t="n">
        <v>993</v>
      </c>
      <c r="B4098" t="inlineStr">
        <is>
          <t>Vitaeco</t>
        </is>
      </c>
      <c r="C4098" t="inlineStr">
        <is>
          <t>Monica Montes Llorente</t>
        </is>
      </c>
      <c r="D4098" t="inlineStr">
        <is>
          <t>Monica Montes Llorente</t>
        </is>
      </c>
      <c r="E4098" t="inlineStr">
        <is>
          <t>45573933P</t>
        </is>
      </c>
      <c r="F4098" t="inlineStr">
        <is>
          <t>Calle Avellanos 5</t>
        </is>
      </c>
      <c r="G4098" t="n">
        <v>9003</v>
      </c>
      <c r="H4098" t="inlineStr">
        <is>
          <t>Burgos</t>
        </is>
      </c>
      <c r="I4098" t="n">
        <v>1</v>
      </c>
      <c r="J4098" t="n">
        <v>0</v>
      </c>
      <c r="K4098" t="inlineStr">
        <is>
          <t>vitaeco@hotmail.com</t>
        </is>
      </c>
      <c r="L4098">
        <f>+34655540782</f>
        <v/>
      </c>
      <c r="M4098" t="n">
        <v>1</v>
      </c>
      <c r="N4098" t="n">
        <v>8</v>
      </c>
      <c r="O4098" t="n">
        <v>3</v>
      </c>
      <c r="P4098" t="n">
        <v>9</v>
      </c>
      <c r="Q4098" t="n">
        <v>0</v>
      </c>
      <c r="R4098" t="inlineStr">
        <is>
          <t>LA1FL1= bimensual</t>
        </is>
      </c>
      <c r="S4098" t="inlineStr">
        <is>
          <t>VJ5</t>
        </is>
      </c>
      <c r="T4098" t="b">
        <v>1</v>
      </c>
      <c r="U4098" t="inlineStr">
        <is>
          <t>21/08/2023</t>
        </is>
      </c>
      <c r="V4098" t="inlineStr">
        <is>
          <t>peadmvexnvrznnspeadngi2nhalevwvy</t>
        </is>
      </c>
      <c r="W4098" t="inlineStr">
        <is>
          <t>https://docs.google.com/open?id=1XGb08g9tLD8AfMBrbd7y-7HHIACt_WMeWTohXGLLlzE</t>
        </is>
      </c>
      <c r="X4098" t="inlineStr">
        <is>
          <t>20,73</t>
        </is>
      </c>
      <c r="Y4098" t="inlineStr">
        <is>
          <t>55,28</t>
        </is>
      </c>
      <c r="Z4098" t="inlineStr">
        <is>
          <t>62,19</t>
        </is>
      </c>
      <c r="AA4098" t="n">
        <v>0</v>
      </c>
      <c r="AB4098" t="inlineStr">
        <is>
          <t>138,20</t>
        </is>
      </c>
      <c r="AC4098" t="inlineStr">
        <is>
          <t>29,02</t>
        </is>
      </c>
      <c r="AD4098" t="inlineStr">
        <is>
          <t>7,19</t>
        </is>
      </c>
      <c r="AE4098" t="inlineStr">
        <is>
          <t>174,41</t>
        </is>
      </c>
      <c r="AF4098" t="n">
        <v>0</v>
      </c>
      <c r="AG4098" t="n">
        <v>0</v>
      </c>
      <c r="AH4098" t="n">
        <v>0</v>
      </c>
      <c r="AI4098" t="inlineStr">
        <is>
          <t>6,91</t>
        </is>
      </c>
      <c r="AJ4098" t="inlineStr">
        <is>
          <t>Giro 30 días // IBAN: ES63 2100 2366 1602 0008 4867</t>
        </is>
      </c>
      <c r="AK4098" t="inlineStr">
        <is>
          <t>4,5</t>
        </is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</row>
    <row r="4102">
      <c r="A4102" t="n">
        <v>994</v>
      </c>
      <c r="B4102" t="inlineStr">
        <is>
          <t>Supercoop Manresa</t>
        </is>
      </c>
      <c r="C4102" t="inlineStr">
        <is>
          <t>Daniel Tiñena Bueno</t>
        </is>
      </c>
      <c r="D4102" t="inlineStr">
        <is>
          <t>SUPERCOOP MANRESA, S.C.C.L.</t>
        </is>
      </c>
      <c r="E4102" t="inlineStr">
        <is>
          <t>F67520098</t>
        </is>
      </c>
      <c r="F4102" t="inlineStr">
        <is>
          <t>Carrer Muralla del Carme 5 - Mercat Puigmercadal, local num. 2.</t>
        </is>
      </c>
      <c r="G4102" t="n">
        <v>8241</v>
      </c>
      <c r="H4102" t="inlineStr">
        <is>
          <t>Manresa</t>
        </is>
      </c>
      <c r="I4102" t="n">
        <v>1</v>
      </c>
      <c r="J4102" t="n">
        <v>0</v>
      </c>
      <c r="K4102" t="inlineStr">
        <is>
          <t>compres@supercoopmanresa.cat</t>
        </is>
      </c>
      <c r="L4102">
        <f>+34623611492</f>
        <v/>
      </c>
      <c r="M4102" t="n">
        <v>0</v>
      </c>
      <c r="N4102" t="n">
        <v>20</v>
      </c>
      <c r="O4102" t="n">
        <v>10</v>
      </c>
      <c r="P4102" t="n">
        <v>20</v>
      </c>
      <c r="Q4102" t="n">
        <v>10</v>
      </c>
      <c r="R4102" t="n">
        <v>0</v>
      </c>
      <c r="S4102" t="n">
        <v>0</v>
      </c>
      <c r="T4102" t="b">
        <v>0</v>
      </c>
      <c r="U4102" t="inlineStr">
        <is>
          <t>21/8/2023</t>
        </is>
      </c>
      <c r="V4102" t="inlineStr">
        <is>
          <t>3k88i3ucvd3kz6wiyfrx1gavujfcu0hh</t>
        </is>
      </c>
      <c r="W4102" t="inlineStr">
        <is>
          <t>https://docs.google.com/open?id=1eI2ZEWwA2KDDOhBY2jbNuDHjRtFClTYlHSpO6n72OKM</t>
        </is>
      </c>
      <c r="X4102" t="inlineStr">
        <is>
          <t>65,00</t>
        </is>
      </c>
      <c r="Y4102" t="n">
        <v>130</v>
      </c>
      <c r="Z4102" t="n">
        <v>130</v>
      </c>
      <c r="AA4102" t="n">
        <v>45</v>
      </c>
      <c r="AB4102" t="inlineStr">
        <is>
          <t>370,00</t>
        </is>
      </c>
      <c r="AC4102" t="inlineStr">
        <is>
          <t>77,70</t>
        </is>
      </c>
      <c r="AD4102" t="inlineStr">
        <is>
          <t>0,00</t>
        </is>
      </c>
      <c r="AE4102" t="inlineStr">
        <is>
          <t>447,70</t>
        </is>
      </c>
      <c r="AF4102" t="n">
        <v>0</v>
      </c>
      <c r="AG4102" t="n">
        <v>0</v>
      </c>
      <c r="AH4102" t="n">
        <v>0</v>
      </c>
      <c r="AI4102" t="inlineStr">
        <is>
          <t>6,5</t>
        </is>
      </c>
      <c r="AJ4102" t="inlineStr">
        <is>
          <t>Transfer</t>
        </is>
      </c>
      <c r="AK4102" t="inlineStr">
        <is>
          <t>4,5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</row>
    <row r="4106">
      <c r="A4106" t="n">
        <v>995</v>
      </c>
      <c r="B4106" t="inlineStr">
        <is>
          <t>Organics - Productos Ecolóxicos</t>
        </is>
      </c>
      <c r="C4106" t="inlineStr">
        <is>
          <t>Gemma</t>
        </is>
      </c>
      <c r="D4106" t="inlineStr">
        <is>
          <t>Organics - Productos Ecolóxicos, SL</t>
        </is>
      </c>
      <c r="E4106" t="inlineStr">
        <is>
          <t>B94143773</t>
        </is>
      </c>
      <c r="F4106" t="inlineStr">
        <is>
          <t>Cta. La Lanzada, 25 Bajo</t>
        </is>
      </c>
      <c r="G4106" t="n">
        <v>36970</v>
      </c>
      <c r="H4106" t="inlineStr">
        <is>
          <t>Portonovo (Pontevedra)</t>
        </is>
      </c>
      <c r="I4106" t="n">
        <v>1</v>
      </c>
      <c r="J4106" t="n">
        <v>0</v>
      </c>
      <c r="K4106" t="inlineStr">
        <is>
          <t>organics16@yahoo.com</t>
        </is>
      </c>
      <c r="L4106">
        <f>+34685349182</f>
        <v/>
      </c>
      <c r="M4106" t="n">
        <v>0</v>
      </c>
      <c r="N4106" t="n">
        <v>8</v>
      </c>
      <c r="O4106" t="n">
        <v>8</v>
      </c>
      <c r="P4106" t="n">
        <v>4</v>
      </c>
      <c r="Q4106" t="n">
        <v>0</v>
      </c>
      <c r="R4106" t="inlineStr">
        <is>
          <t>LA1FL1 (20 +2)</t>
        </is>
      </c>
      <c r="S4106" t="inlineStr">
        <is>
          <t>VJ1+PackD1 -&gt; Muestras</t>
        </is>
      </c>
      <c r="T4106" t="b">
        <v>1</v>
      </c>
      <c r="U4106" t="inlineStr">
        <is>
          <t>22/08/2023</t>
        </is>
      </c>
      <c r="V4106" t="inlineStr">
        <is>
          <t>lgb7e7ltyausov0qgolgb72kyefkte50</t>
        </is>
      </c>
      <c r="W4106" t="inlineStr">
        <is>
          <t>https://docs.google.com/open?id=11zLKXsN9H_OOe2KyBxS1CWI0zK_z-9Q26X8ORm4O_n8</t>
        </is>
      </c>
      <c r="X4106" t="inlineStr">
        <is>
          <t>55,28</t>
        </is>
      </c>
      <c r="Y4106" t="inlineStr">
        <is>
          <t>55,28</t>
        </is>
      </c>
      <c r="Z4106" t="inlineStr">
        <is>
          <t>27,64</t>
        </is>
      </c>
      <c r="AA4106" t="n">
        <v>0</v>
      </c>
      <c r="AB4106" t="inlineStr">
        <is>
          <t>138,20</t>
        </is>
      </c>
      <c r="AC4106" t="inlineStr">
        <is>
          <t>29,02</t>
        </is>
      </c>
      <c r="AD4106" t="inlineStr">
        <is>
          <t>0,00</t>
        </is>
      </c>
      <c r="AE4106" t="inlineStr">
        <is>
          <t>167,22</t>
        </is>
      </c>
      <c r="AF4106" t="n">
        <v>0</v>
      </c>
      <c r="AG4106" t="n">
        <v>0</v>
      </c>
      <c r="AH4106" t="n">
        <v>0</v>
      </c>
      <c r="AI4106" t="inlineStr">
        <is>
          <t>6,91</t>
        </is>
      </c>
      <c r="AJ4106" t="inlineStr">
        <is>
          <t>Giro 30 días // IBAN: ES63 2080 5096 9430 4000 8688</t>
        </is>
      </c>
      <c r="AK4106" t="inlineStr">
        <is>
          <t>4,5</t>
        </is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</row>
    <row r="4110">
      <c r="A4110" t="n">
        <v>996</v>
      </c>
      <c r="B4110" t="inlineStr">
        <is>
          <t>La Bajoca</t>
        </is>
      </c>
      <c r="C4110" t="inlineStr">
        <is>
          <t>Medir</t>
        </is>
      </c>
      <c r="D4110" t="inlineStr">
        <is>
          <t>Associació Cultural l'Aleta</t>
        </is>
      </c>
      <c r="E4110" t="inlineStr">
        <is>
          <t>G43519966</t>
        </is>
      </c>
      <c r="F4110" t="inlineStr">
        <is>
          <t>C/ Carnisseria 23</t>
        </is>
      </c>
      <c r="G4110" t="n">
        <v>43800</v>
      </c>
      <c r="H4110" t="inlineStr">
        <is>
          <t>Valls</t>
        </is>
      </c>
      <c r="I4110" t="n">
        <v>0</v>
      </c>
      <c r="J4110" t="inlineStr">
        <is>
          <t>C/ dels metges 14</t>
        </is>
      </c>
      <c r="K4110" t="inlineStr">
        <is>
          <t>labajocadevalls@gmail.com</t>
        </is>
      </c>
      <c r="L4110">
        <f>+34621285221</f>
        <v/>
      </c>
      <c r="M4110" t="n">
        <v>0</v>
      </c>
      <c r="N4110" t="n">
        <v>10</v>
      </c>
      <c r="O4110" t="n">
        <v>5</v>
      </c>
      <c r="P4110" t="n">
        <v>10</v>
      </c>
      <c r="Q4110" t="n">
        <v>0</v>
      </c>
      <c r="R4110" t="n">
        <v>0</v>
      </c>
      <c r="S4110" t="n">
        <v>0</v>
      </c>
      <c r="T4110" t="b">
        <v>0</v>
      </c>
      <c r="U4110" t="inlineStr">
        <is>
          <t>22/8/2023</t>
        </is>
      </c>
      <c r="V4110" t="inlineStr">
        <is>
          <t>b1b5ll7edd7h2syyr1sb1b5llrs9r0gz</t>
        </is>
      </c>
      <c r="W4110" t="inlineStr">
        <is>
          <t>https://docs.google.com/open?id=17lQhoo31f8Z-v6QRC9DiMBIXJjYHdxdw0EI6Jrqpwrw</t>
        </is>
      </c>
      <c r="X4110" t="inlineStr">
        <is>
          <t>32,50</t>
        </is>
      </c>
      <c r="Y4110" t="n">
        <v>65</v>
      </c>
      <c r="Z4110" t="n">
        <v>65</v>
      </c>
      <c r="AA4110" t="n">
        <v>0</v>
      </c>
      <c r="AB4110" t="inlineStr">
        <is>
          <t>162,50</t>
        </is>
      </c>
      <c r="AC4110" t="inlineStr">
        <is>
          <t>34,13</t>
        </is>
      </c>
      <c r="AD4110" t="inlineStr">
        <is>
          <t>0,00</t>
        </is>
      </c>
      <c r="AE4110" t="inlineStr">
        <is>
          <t>196,63</t>
        </is>
      </c>
      <c r="AF4110" t="n">
        <v>0</v>
      </c>
      <c r="AG4110" t="n">
        <v>0</v>
      </c>
      <c r="AH4110" t="n">
        <v>0</v>
      </c>
      <c r="AI4110" t="inlineStr">
        <is>
          <t>6,5</t>
        </is>
      </c>
      <c r="AJ4110" t="inlineStr">
        <is>
          <t>Transfer</t>
        </is>
      </c>
      <c r="AK4110" t="inlineStr">
        <is>
          <t>4,5</t>
        </is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</row>
    <row r="4114">
      <c r="A4114" t="n">
        <v>997</v>
      </c>
      <c r="B4114" t="inlineStr">
        <is>
          <t>TinaNatur</t>
        </is>
      </c>
      <c r="C4114" t="inlineStr">
        <is>
          <t>Tina</t>
        </is>
      </c>
      <c r="D4114" t="inlineStr">
        <is>
          <t>Tina Peñalver Valverde</t>
        </is>
      </c>
      <c r="E4114" t="inlineStr">
        <is>
          <t>34819880L</t>
        </is>
      </c>
      <c r="F4114" t="inlineStr">
        <is>
          <t>Tercera travesía del azarbe 10</t>
        </is>
      </c>
      <c r="G4114" t="n">
        <v>30564</v>
      </c>
      <c r="H4114" t="inlineStr">
        <is>
          <t>Lorquí</t>
        </is>
      </c>
      <c r="I4114" t="n">
        <v>1</v>
      </c>
      <c r="J4114" t="n">
        <v>0</v>
      </c>
      <c r="K4114" t="inlineStr">
        <is>
          <t>tinanatur.tkunde@gmail.com</t>
        </is>
      </c>
      <c r="L4114">
        <f>+34670791244</f>
        <v/>
      </c>
      <c r="M4114" t="n">
        <v>1</v>
      </c>
      <c r="N4114" t="n">
        <v>0</v>
      </c>
      <c r="O4114" t="n">
        <v>0</v>
      </c>
      <c r="P4114" t="n">
        <v>50</v>
      </c>
      <c r="Q4114" t="n">
        <v>0</v>
      </c>
      <c r="R4114" t="n">
        <v>0</v>
      </c>
      <c r="S4114" t="n">
        <v>0</v>
      </c>
      <c r="T4114" t="b">
        <v>0</v>
      </c>
      <c r="U4114" t="inlineStr">
        <is>
          <t>22/08/2023</t>
        </is>
      </c>
      <c r="V4114" t="inlineStr">
        <is>
          <t>2rwgwh41mhgi68239ylpzcaziundvj1u</t>
        </is>
      </c>
      <c r="W4114" t="inlineStr">
        <is>
          <t>https://docs.google.com/open?id=1dhcFRagPS9a0FvS6rQ0dDwoSwL4QAnHnCsqKJqe8ZX4</t>
        </is>
      </c>
      <c r="X4114" t="inlineStr">
        <is>
          <t>0,00</t>
        </is>
      </c>
      <c r="Y4114" t="n">
        <v>0</v>
      </c>
      <c r="Z4114" t="n">
        <v>225</v>
      </c>
      <c r="AA4114" t="n">
        <v>0</v>
      </c>
      <c r="AB4114" t="inlineStr">
        <is>
          <t>225,00</t>
        </is>
      </c>
      <c r="AC4114" t="inlineStr">
        <is>
          <t>47,25</t>
        </is>
      </c>
      <c r="AD4114" t="inlineStr">
        <is>
          <t>11,70</t>
        </is>
      </c>
      <c r="AE4114" t="inlineStr">
        <is>
          <t>283,95</t>
        </is>
      </c>
      <c r="AF4114" t="n">
        <v>0</v>
      </c>
      <c r="AG4114" t="n">
        <v>0</v>
      </c>
      <c r="AH4114" t="n">
        <v>0</v>
      </c>
      <c r="AI4114" t="inlineStr">
        <is>
          <t>4,5</t>
        </is>
      </c>
      <c r="AJ4114" t="inlineStr">
        <is>
          <t>Transfer</t>
        </is>
      </c>
      <c r="AK4114" t="inlineStr">
        <is>
          <t>4,5</t>
        </is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</row>
    <row r="4118">
      <c r="A4118" t="n">
        <v>998</v>
      </c>
      <c r="B4118" t="inlineStr">
        <is>
          <t>Biopompas Sant Cugat</t>
        </is>
      </c>
      <c r="C4118" t="inlineStr">
        <is>
          <t>Anna de Simone</t>
        </is>
      </c>
      <c r="D4118" t="inlineStr">
        <is>
          <t>VERDE PRESENTE SL</t>
        </is>
      </c>
      <c r="E4118" t="inlineStr">
        <is>
          <t>B67080622</t>
        </is>
      </c>
      <c r="F4118" t="inlineStr">
        <is>
          <t>AVINGUDA LLUÍS COMPANYS, 18-20 LOCAL 1</t>
        </is>
      </c>
      <c r="G4118" t="n">
        <v>8172</v>
      </c>
      <c r="H4118" t="inlineStr">
        <is>
          <t>SANT CUGAT DEL VALLÈS</t>
        </is>
      </c>
      <c r="I4118" t="n">
        <v>1</v>
      </c>
      <c r="J4118" t="n">
        <v>0</v>
      </c>
      <c r="K4118" t="inlineStr">
        <is>
          <t>biopompas.santcugat@gmail.com</t>
        </is>
      </c>
      <c r="L4118">
        <f>+34931987396</f>
        <v/>
      </c>
      <c r="M4118" t="n">
        <v>0</v>
      </c>
      <c r="N4118" t="n">
        <v>12</v>
      </c>
      <c r="O4118" t="n">
        <v>8</v>
      </c>
      <c r="P4118" t="n">
        <v>6</v>
      </c>
      <c r="Q4118" t="n">
        <v>2</v>
      </c>
      <c r="R4118" t="n">
        <v>0</v>
      </c>
      <c r="S4118" t="n">
        <v>0</v>
      </c>
      <c r="T4118" t="b">
        <v>0</v>
      </c>
      <c r="U4118" t="inlineStr">
        <is>
          <t>22/8/2023</t>
        </is>
      </c>
      <c r="V4118" t="inlineStr">
        <is>
          <t>jbho0jtq7tp7a1jbhxvqbx55hlpxze9m</t>
        </is>
      </c>
      <c r="W4118" t="inlineStr">
        <is>
          <t>https://docs.google.com/open?id=1fDNeMjbo9zGQZjmyZ-Qcuq0ZSr54cTyUPEo2DdFkeJs</t>
        </is>
      </c>
      <c r="X4118" t="inlineStr">
        <is>
          <t>52,00</t>
        </is>
      </c>
      <c r="Y4118" t="n">
        <v>78</v>
      </c>
      <c r="Z4118" t="n">
        <v>39</v>
      </c>
      <c r="AA4118" t="n">
        <v>9</v>
      </c>
      <c r="AB4118" t="inlineStr">
        <is>
          <t>178,00</t>
        </is>
      </c>
      <c r="AC4118" t="inlineStr">
        <is>
          <t>37,38</t>
        </is>
      </c>
      <c r="AD4118" t="inlineStr">
        <is>
          <t>0,00</t>
        </is>
      </c>
      <c r="AE4118" t="inlineStr">
        <is>
          <t>215,38</t>
        </is>
      </c>
      <c r="AF4118" t="n">
        <v>0</v>
      </c>
      <c r="AG4118" t="n">
        <v>0</v>
      </c>
      <c r="AH4118" t="n">
        <v>0</v>
      </c>
      <c r="AI4118" t="inlineStr">
        <is>
          <t>6,5</t>
        </is>
      </c>
      <c r="AJ4118" t="inlineStr">
        <is>
          <t>Transfer</t>
        </is>
      </c>
      <c r="AK4118" t="inlineStr">
        <is>
          <t>4,5</t>
        </is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</row>
    <row r="4122">
      <c r="A4122" t="n">
        <v>999</v>
      </c>
      <c r="B4122" t="inlineStr">
        <is>
          <t>Economato Macabeo</t>
        </is>
      </c>
      <c r="C4122" t="inlineStr">
        <is>
          <t>Nuria</t>
        </is>
      </c>
      <c r="D4122" t="inlineStr">
        <is>
          <t>Ecomacabeo, S.L.</t>
        </is>
      </c>
      <c r="E4122" t="inlineStr">
        <is>
          <t>B 86631702</t>
        </is>
      </c>
      <c r="F4122" t="inlineStr">
        <is>
          <t>C/Capellanía 5. nave 3 y 4</t>
        </is>
      </c>
      <c r="G4122" t="n">
        <v>28411</v>
      </c>
      <c r="H4122" t="inlineStr">
        <is>
          <t>Moralzarzal. Madrid</t>
        </is>
      </c>
      <c r="I4122" t="n">
        <v>0</v>
      </c>
      <c r="J4122" t="inlineStr">
        <is>
          <t>C/ Batalla de Bailén, 4 Portal 1 – 3ºC, 28400 – Collado Villalba (MADRID)</t>
        </is>
      </c>
      <c r="K4122" t="inlineStr">
        <is>
          <t>contabilidad@grupema.eu</t>
        </is>
      </c>
      <c r="L4122">
        <f>+34659301639</f>
        <v/>
      </c>
      <c r="M4122" t="n">
        <v>0</v>
      </c>
      <c r="N4122" t="n">
        <v>10</v>
      </c>
      <c r="O4122" t="n">
        <v>20</v>
      </c>
      <c r="P4122" t="n">
        <v>20</v>
      </c>
      <c r="Q4122" t="n">
        <v>6</v>
      </c>
      <c r="R4122" t="inlineStr">
        <is>
          <t>VJ20</t>
        </is>
      </c>
      <c r="S4122" t="inlineStr">
        <is>
          <t>(20+2) Promoción en 3 detergentes. (Llegan SU2LA1 aplastadas, reenviamos)</t>
        </is>
      </c>
      <c r="T4122" t="b">
        <v>1</v>
      </c>
      <c r="U4122" t="inlineStr">
        <is>
          <t>22/08/2023</t>
        </is>
      </c>
      <c r="V4122" t="inlineStr">
        <is>
          <t>e5r034ty2pvdn5v939e5r034pbnakex8</t>
        </is>
      </c>
      <c r="W4122" t="inlineStr">
        <is>
          <t>https://docs.google.com/open?id=1eP5s6zCiBi5m2CI9Z7PUkAIpUBukg5HE25qTqfkklLc</t>
        </is>
      </c>
      <c r="X4122" t="inlineStr">
        <is>
          <t>138,20</t>
        </is>
      </c>
      <c r="Y4122" t="inlineStr">
        <is>
          <t>69,1</t>
        </is>
      </c>
      <c r="Z4122" t="inlineStr">
        <is>
          <t>138,2</t>
        </is>
      </c>
      <c r="AA4122" t="inlineStr">
        <is>
          <t>27,18</t>
        </is>
      </c>
      <c r="AB4122" t="inlineStr">
        <is>
          <t>372,68</t>
        </is>
      </c>
      <c r="AC4122" t="inlineStr">
        <is>
          <t>78,26</t>
        </is>
      </c>
      <c r="AD4122" t="inlineStr">
        <is>
          <t>0,00</t>
        </is>
      </c>
      <c r="AE4122" t="inlineStr">
        <is>
          <t>450,94</t>
        </is>
      </c>
      <c r="AF4122" t="n">
        <v>0</v>
      </c>
      <c r="AG4122" t="n">
        <v>0</v>
      </c>
      <c r="AH4122" t="n">
        <v>0</v>
      </c>
      <c r="AI4122" t="inlineStr">
        <is>
          <t>6,91</t>
        </is>
      </c>
      <c r="AJ4122" t="inlineStr">
        <is>
          <t>giro 30 días // IBAN: ES87 2100 3115 5113 00123822</t>
        </is>
      </c>
      <c r="AK4122" t="inlineStr">
        <is>
          <t>4,53</t>
        </is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</row>
    <row r="4126">
      <c r="A4126" t="n">
        <v>1000</v>
      </c>
      <c r="B4126" t="inlineStr">
        <is>
          <t>Nous Aires Peluqueria Natural</t>
        </is>
      </c>
      <c r="C4126" t="inlineStr">
        <is>
          <t>Eva Casacuberta Colom</t>
        </is>
      </c>
      <c r="D4126" t="inlineStr">
        <is>
          <t>Eva Casacuberta Colom</t>
        </is>
      </c>
      <c r="E4126" t="inlineStr">
        <is>
          <t>77476283R</t>
        </is>
      </c>
      <c r="F4126" t="inlineStr">
        <is>
          <t>Rambla del Carme, 17 -  08500 - Vic (Barcelona)</t>
        </is>
      </c>
      <c r="G4126" t="n">
        <v>8500</v>
      </c>
      <c r="H4126" t="inlineStr">
        <is>
          <t>Vic</t>
        </is>
      </c>
      <c r="I4126" t="n">
        <v>1</v>
      </c>
      <c r="J4126" t="n">
        <v>0</v>
      </c>
      <c r="K4126" t="inlineStr">
        <is>
          <t>info@nousaires.com</t>
        </is>
      </c>
      <c r="L4126">
        <f>+34636272008</f>
        <v/>
      </c>
      <c r="M4126" t="n">
        <v>0</v>
      </c>
      <c r="N4126" t="n">
        <v>0</v>
      </c>
      <c r="O4126" t="n">
        <v>20</v>
      </c>
      <c r="P4126" t="n">
        <v>0</v>
      </c>
      <c r="Q4126" t="n">
        <v>0</v>
      </c>
      <c r="R4126" t="n">
        <v>0</v>
      </c>
      <c r="S4126" t="inlineStr">
        <is>
          <t>VJ10</t>
        </is>
      </c>
      <c r="T4126" t="b">
        <v>1</v>
      </c>
      <c r="U4126" t="inlineStr">
        <is>
          <t>22/08/2023</t>
        </is>
      </c>
      <c r="V4126" t="inlineStr">
        <is>
          <t>5md45nliq2z3pjrkld45md45qu9hoig9</t>
        </is>
      </c>
      <c r="W4126" t="inlineStr">
        <is>
          <t>https://docs.google.com/open?id=1U4ZTsiajcLxDskbQkMWVEYx_nTmy2S0gzB67Z0tUStc</t>
        </is>
      </c>
      <c r="X4126" t="inlineStr">
        <is>
          <t>138,20</t>
        </is>
      </c>
      <c r="Y4126" t="n">
        <v>0</v>
      </c>
      <c r="Z4126" t="n">
        <v>0</v>
      </c>
      <c r="AA4126" t="n">
        <v>0</v>
      </c>
      <c r="AB4126" t="inlineStr">
        <is>
          <t>138,20</t>
        </is>
      </c>
      <c r="AC4126" t="inlineStr">
        <is>
          <t>29,02</t>
        </is>
      </c>
      <c r="AD4126" t="inlineStr">
        <is>
          <t>0,00</t>
        </is>
      </c>
      <c r="AE4126" t="inlineStr">
        <is>
          <t>167,22</t>
        </is>
      </c>
      <c r="AF4126" t="n">
        <v>0</v>
      </c>
      <c r="AG4126" t="n">
        <v>0</v>
      </c>
      <c r="AH4126" t="n">
        <v>0</v>
      </c>
      <c r="AI4126" t="inlineStr">
        <is>
          <t>6,91</t>
        </is>
      </c>
      <c r="AJ4126" t="inlineStr">
        <is>
          <t>Transfer</t>
        </is>
      </c>
      <c r="AK4126" t="inlineStr">
        <is>
          <t>4,5</t>
        </is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</row>
    <row r="4130">
      <c r="A4130" t="n">
        <v>1001</v>
      </c>
      <c r="B4130" t="inlineStr">
        <is>
          <t>Restore Shop</t>
        </is>
      </c>
      <c r="C4130" t="inlineStr">
        <is>
          <t>Mimi</t>
        </is>
      </c>
      <c r="D4130" t="inlineStr">
        <is>
          <t>Shimu Project S.L.</t>
        </is>
      </c>
      <c r="E4130" t="inlineStr">
        <is>
          <t>B98747298</t>
        </is>
      </c>
      <c r="F4130" t="inlineStr">
        <is>
          <t>C/Vallehermoso 41</t>
        </is>
      </c>
      <c r="G4130" t="n">
        <v>28015</v>
      </c>
      <c r="H4130" t="inlineStr">
        <is>
          <t>Madrid</t>
        </is>
      </c>
      <c r="I4130" t="n">
        <v>0</v>
      </c>
      <c r="J4130" t="inlineStr">
        <is>
          <t>C/San Bernardo 95, 7º Izq.</t>
        </is>
      </c>
      <c r="K4130" t="inlineStr">
        <is>
          <t>hola@restore7.online</t>
        </is>
      </c>
      <c r="L4130">
        <f>+34669649729</f>
        <v/>
      </c>
      <c r="M4130" t="n">
        <v>0</v>
      </c>
      <c r="N4130" t="n">
        <v>0</v>
      </c>
      <c r="O4130" t="n">
        <v>20</v>
      </c>
      <c r="P4130" t="n">
        <v>0</v>
      </c>
      <c r="Q4130" t="n">
        <v>5</v>
      </c>
      <c r="R4130" t="n">
        <v>0</v>
      </c>
      <c r="S4130" t="inlineStr">
        <is>
          <t>SectorEco</t>
        </is>
      </c>
      <c r="T4130" t="b">
        <v>1</v>
      </c>
      <c r="U4130" t="inlineStr">
        <is>
          <t>23/8/2023</t>
        </is>
      </c>
      <c r="V4130" t="inlineStr">
        <is>
          <t>i6bhbes25erx2i6bhbp5joi095jl5f77</t>
        </is>
      </c>
      <c r="W4130" t="inlineStr">
        <is>
          <t>https://docs.google.com/open?id=1yBu5kDVbv-GrKWTfmCRDmm3NRrmS-iG3ZJt5zbtFzHE</t>
        </is>
      </c>
      <c r="X4130" t="inlineStr">
        <is>
          <t>138,20</t>
        </is>
      </c>
      <c r="Y4130" t="n">
        <v>0</v>
      </c>
      <c r="Z4130" t="n">
        <v>0</v>
      </c>
      <c r="AA4130" t="inlineStr">
        <is>
          <t>22,65</t>
        </is>
      </c>
      <c r="AB4130" t="inlineStr">
        <is>
          <t>160,85</t>
        </is>
      </c>
      <c r="AC4130" t="inlineStr">
        <is>
          <t>33,78</t>
        </is>
      </c>
      <c r="AD4130" t="inlineStr">
        <is>
          <t>0,00</t>
        </is>
      </c>
      <c r="AE4130" t="inlineStr">
        <is>
          <t>194,63</t>
        </is>
      </c>
      <c r="AF4130" t="n">
        <v>0</v>
      </c>
      <c r="AG4130" t="n">
        <v>0</v>
      </c>
      <c r="AH4130" t="n">
        <v>0</v>
      </c>
      <c r="AI4130" t="inlineStr">
        <is>
          <t>6,91</t>
        </is>
      </c>
      <c r="AJ4130" t="inlineStr">
        <is>
          <t>giro 30 días // IBAN: ES8500496114052616283714</t>
        </is>
      </c>
      <c r="AK4130" t="inlineStr">
        <is>
          <t>4,53</t>
        </is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</row>
    <row r="4134">
      <c r="A4134" t="n">
        <v>1002</v>
      </c>
      <c r="B4134" t="inlineStr">
        <is>
          <t>Espacio Orgánico</t>
        </is>
      </c>
      <c r="C4134" t="inlineStr">
        <is>
          <t>Blanca</t>
        </is>
      </c>
      <c r="D4134" t="inlineStr">
        <is>
          <t>Proyecto Bio Espacio Orgánico, s.l.</t>
        </is>
      </c>
      <c r="E4134" t="inlineStr">
        <is>
          <t>B86770898</t>
        </is>
      </c>
      <c r="F4134" t="inlineStr">
        <is>
          <t>Centro Comercial Río Norte. Ctra. De fuencarral km 1 local 2A</t>
        </is>
      </c>
      <c r="G4134" t="n">
        <v>28108</v>
      </c>
      <c r="H4134" t="inlineStr">
        <is>
          <t>Alcobendas. Madrid</t>
        </is>
      </c>
      <c r="I4134" t="n">
        <v>1</v>
      </c>
      <c r="J4134" t="n">
        <v>0</v>
      </c>
      <c r="K4134" t="inlineStr">
        <is>
          <t>administracion@espacioorganico.com</t>
        </is>
      </c>
      <c r="L4134">
        <f>+34673953074</f>
        <v/>
      </c>
      <c r="M4134" t="n">
        <v>0</v>
      </c>
      <c r="N4134" t="n">
        <v>9</v>
      </c>
      <c r="O4134" t="n">
        <v>9</v>
      </c>
      <c r="P4134" t="n">
        <v>2</v>
      </c>
      <c r="Q4134" t="n">
        <v>0</v>
      </c>
      <c r="R4134" t="inlineStr">
        <is>
          <t>LA1FL1(20 +2)</t>
        </is>
      </c>
      <c r="S4134" t="inlineStr">
        <is>
          <t>SectorEco</t>
        </is>
      </c>
      <c r="T4134" t="b">
        <v>1</v>
      </c>
      <c r="U4134" t="inlineStr">
        <is>
          <t>23/08/2023</t>
        </is>
      </c>
      <c r="V4134" t="inlineStr">
        <is>
          <t>3tbtqyp6mayaa0a4m43tbtqk3rvi27dp</t>
        </is>
      </c>
      <c r="W4134" t="inlineStr">
        <is>
          <t>https://docs.google.com/open?id=1RfQ-XPljWueMm99hh4Zur3KItCPEgz935YSoNuuFLvc</t>
        </is>
      </c>
      <c r="X4134" t="inlineStr">
        <is>
          <t>62,19</t>
        </is>
      </c>
      <c r="Y4134" t="inlineStr">
        <is>
          <t>62,19</t>
        </is>
      </c>
      <c r="Z4134" t="inlineStr">
        <is>
          <t>13,82</t>
        </is>
      </c>
      <c r="AA4134" t="n">
        <v>0</v>
      </c>
      <c r="AB4134" t="inlineStr">
        <is>
          <t>138,20</t>
        </is>
      </c>
      <c r="AC4134" t="inlineStr">
        <is>
          <t>29,02</t>
        </is>
      </c>
      <c r="AD4134" t="inlineStr">
        <is>
          <t>0,00</t>
        </is>
      </c>
      <c r="AE4134" t="inlineStr">
        <is>
          <t>167,22</t>
        </is>
      </c>
      <c r="AF4134" t="n">
        <v>0</v>
      </c>
      <c r="AG4134" t="n">
        <v>0</v>
      </c>
      <c r="AH4134" t="n">
        <v>0</v>
      </c>
      <c r="AI4134" t="inlineStr">
        <is>
          <t>6,91</t>
        </is>
      </c>
      <c r="AJ4134" t="inlineStr">
        <is>
          <t>Giro 30 días // IBAN: ES88 0081 0309 7900 0163 6965</t>
        </is>
      </c>
      <c r="AK4134" t="inlineStr">
        <is>
          <t>4,53</t>
        </is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</row>
    <row r="4138">
      <c r="A4138" t="n">
        <v>1003</v>
      </c>
      <c r="B4138" t="inlineStr">
        <is>
          <t>MyM Ecofashion</t>
        </is>
      </c>
      <c r="C4138" t="inlineStr">
        <is>
          <t>Mónica</t>
        </is>
      </c>
      <c r="D4138" t="inlineStr">
        <is>
          <t>Mónica Ferrer</t>
        </is>
      </c>
      <c r="E4138" t="inlineStr">
        <is>
          <t>73259026R</t>
        </is>
      </c>
      <c r="F4138" t="inlineStr">
        <is>
          <t>C/Alejandre 18</t>
        </is>
      </c>
      <c r="G4138" t="n">
        <v>44600</v>
      </c>
      <c r="H4138" t="inlineStr">
        <is>
          <t>Alcañiz, Teruel</t>
        </is>
      </c>
      <c r="I4138" t="n">
        <v>1</v>
      </c>
      <c r="J4138" t="n">
        <v>0</v>
      </c>
      <c r="K4138" t="inlineStr">
        <is>
          <t>mym.ecofashion@gmail.com</t>
        </is>
      </c>
      <c r="L4138">
        <f>+34691201022</f>
        <v/>
      </c>
      <c r="M4138" t="n">
        <v>1</v>
      </c>
      <c r="N4138" t="n">
        <v>12</v>
      </c>
      <c r="O4138" t="n">
        <v>3</v>
      </c>
      <c r="P4138" t="n">
        <v>5</v>
      </c>
      <c r="Q4138" t="n">
        <v>0</v>
      </c>
      <c r="R4138" t="inlineStr">
        <is>
          <t>LA1FL1 (20 +2)</t>
        </is>
      </c>
      <c r="S4138" t="inlineStr">
        <is>
          <t>PackD3</t>
        </is>
      </c>
      <c r="T4138" t="b">
        <v>1</v>
      </c>
      <c r="U4138" t="inlineStr">
        <is>
          <t>24/08/2023</t>
        </is>
      </c>
      <c r="V4138" t="inlineStr">
        <is>
          <t>51xae3qducmn1e651xae2fodygfr0smk</t>
        </is>
      </c>
      <c r="W4138" t="inlineStr">
        <is>
          <t>https://docs.google.com/open?id=1aYURne1bbu7Y1Ak2O3sW_hLL2__fXXJvg0icIiOOYFQ</t>
        </is>
      </c>
      <c r="X4138" t="inlineStr">
        <is>
          <t>20,73</t>
        </is>
      </c>
      <c r="Y4138" t="inlineStr">
        <is>
          <t>82,92</t>
        </is>
      </c>
      <c r="Z4138" t="inlineStr">
        <is>
          <t>34,55</t>
        </is>
      </c>
      <c r="AA4138" t="n">
        <v>0</v>
      </c>
      <c r="AB4138" t="inlineStr">
        <is>
          <t>138,20</t>
        </is>
      </c>
      <c r="AC4138" t="inlineStr">
        <is>
          <t>29,02</t>
        </is>
      </c>
      <c r="AD4138" t="inlineStr">
        <is>
          <t>7,19</t>
        </is>
      </c>
      <c r="AE4138" t="inlineStr">
        <is>
          <t>174,41</t>
        </is>
      </c>
      <c r="AF4138" t="n">
        <v>0</v>
      </c>
      <c r="AG4138" t="n">
        <v>0</v>
      </c>
      <c r="AH4138" t="n">
        <v>0</v>
      </c>
      <c r="AI4138" t="inlineStr">
        <is>
          <t>6,91</t>
        </is>
      </c>
      <c r="AJ4138" t="inlineStr">
        <is>
          <t>Giro 30 días // IBAN: ES25 2085 3903 3403 3058 3165</t>
        </is>
      </c>
      <c r="AK4138" t="inlineStr">
        <is>
          <t>4,53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</row>
    <row r="4142">
      <c r="A4142" t="n">
        <v>1004</v>
      </c>
      <c r="B4142" t="inlineStr">
        <is>
          <t>EcoiNet</t>
        </is>
      </c>
      <c r="C4142" t="inlineStr">
        <is>
          <t>Monica Serra</t>
        </is>
      </c>
      <c r="D4142" t="inlineStr">
        <is>
          <t>Monica Serra Sambola</t>
        </is>
      </c>
      <c r="E4142" t="inlineStr">
        <is>
          <t>40326786N</t>
        </is>
      </c>
      <c r="F4142" t="inlineStr">
        <is>
          <t>Cr Sant Joan Baptista la Salle 8</t>
        </is>
      </c>
      <c r="G4142" t="n">
        <v>17002</v>
      </c>
      <c r="H4142" t="inlineStr">
        <is>
          <t>GIRONA</t>
        </is>
      </c>
      <c r="I4142" t="n">
        <v>1</v>
      </c>
      <c r="J4142" t="n">
        <v>0</v>
      </c>
      <c r="K4142" t="inlineStr">
        <is>
          <t>info@ecoinet.cat</t>
        </is>
      </c>
      <c r="L4142" t="n">
        <v>0</v>
      </c>
      <c r="M4142" t="n">
        <v>1</v>
      </c>
      <c r="N4142" t="n">
        <v>8</v>
      </c>
      <c r="O4142" t="n">
        <v>7</v>
      </c>
      <c r="P4142" t="n">
        <v>0</v>
      </c>
      <c r="Q4142" t="n">
        <v>0</v>
      </c>
      <c r="R4142" t="inlineStr">
        <is>
          <t>VJ3PackD2</t>
        </is>
      </c>
      <c r="S4142" t="n">
        <v>0</v>
      </c>
      <c r="T4142" t="b">
        <v>0</v>
      </c>
      <c r="U4142" t="inlineStr">
        <is>
          <t>24/8/2023</t>
        </is>
      </c>
      <c r="V4142" t="inlineStr">
        <is>
          <t>m6n0cmbj03l25b9snim6n0cmbjp9wfxg</t>
        </is>
      </c>
      <c r="W4142" t="inlineStr">
        <is>
          <t>https://docs.google.com/open?id=1zUUPljBh3lDxu1El_T8CQghl3H_EiUzyHB2cG3wDNLQ</t>
        </is>
      </c>
      <c r="X4142" t="inlineStr">
        <is>
          <t>45,50</t>
        </is>
      </c>
      <c r="Y4142" t="n">
        <v>52</v>
      </c>
      <c r="Z4142" t="n">
        <v>0</v>
      </c>
      <c r="AA4142" t="n">
        <v>0</v>
      </c>
      <c r="AB4142" t="inlineStr">
        <is>
          <t>97,50</t>
        </is>
      </c>
      <c r="AC4142" t="inlineStr">
        <is>
          <t>20,48</t>
        </is>
      </c>
      <c r="AD4142" t="inlineStr">
        <is>
          <t>5,07</t>
        </is>
      </c>
      <c r="AE4142" t="inlineStr">
        <is>
          <t>123,05</t>
        </is>
      </c>
      <c r="AF4142" t="n">
        <v>0</v>
      </c>
      <c r="AG4142" t="n">
        <v>0</v>
      </c>
      <c r="AH4142" t="n">
        <v>0</v>
      </c>
      <c r="AI4142" t="inlineStr">
        <is>
          <t>6,5</t>
        </is>
      </c>
      <c r="AJ4142" t="inlineStr">
        <is>
          <t>Transfer</t>
        </is>
      </c>
      <c r="AK4142" t="inlineStr">
        <is>
          <t>4,5</t>
        </is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</row>
    <row r="4146">
      <c r="A4146" t="n">
        <v>1005</v>
      </c>
      <c r="B4146" t="inlineStr">
        <is>
          <t>SAPONARIA ORGANICS</t>
        </is>
      </c>
      <c r="C4146" t="inlineStr">
        <is>
          <t>ALBA CHESA</t>
        </is>
      </c>
      <c r="D4146" t="inlineStr">
        <is>
          <t>ALBA CHESA CABRERO</t>
        </is>
      </c>
      <c r="E4146" t="inlineStr">
        <is>
          <t>73207500H</t>
        </is>
      </c>
      <c r="F4146" t="inlineStr">
        <is>
          <t>C/SAN PEDRO, 8 (Local)</t>
        </is>
      </c>
      <c r="G4146" t="n">
        <v>22500</v>
      </c>
      <c r="H4146" t="inlineStr">
        <is>
          <t>BINÉFAR</t>
        </is>
      </c>
      <c r="I4146" t="n">
        <v>0</v>
      </c>
      <c r="J4146" t="inlineStr">
        <is>
          <t>C/Mayor,1 22558 Albelda (Huesca)</t>
        </is>
      </c>
      <c r="K4146" t="inlineStr">
        <is>
          <t>info@saponariaorganics.com</t>
        </is>
      </c>
      <c r="L4146">
        <f>+34655779841</f>
        <v/>
      </c>
      <c r="M4146" t="n">
        <v>1</v>
      </c>
      <c r="N4146" t="n">
        <v>0</v>
      </c>
      <c r="O4146" t="n">
        <v>12</v>
      </c>
      <c r="P4146" t="n">
        <v>15</v>
      </c>
      <c r="Q4146" t="n">
        <v>10</v>
      </c>
      <c r="R4146" t="n">
        <v>0</v>
      </c>
      <c r="S4146" t="n">
        <v>0</v>
      </c>
      <c r="T4146" t="b">
        <v>0</v>
      </c>
      <c r="U4146" t="inlineStr">
        <is>
          <t>25/08/2023</t>
        </is>
      </c>
      <c r="V4146" t="inlineStr">
        <is>
          <t>mtznf1zpgogbyxhlaspxmtznf1zps7of</t>
        </is>
      </c>
      <c r="W4146" t="inlineStr">
        <is>
          <t>https://docs.google.com/open?id=1Z_wXN25gpwWM16nJN5iaCX1wI8_eRHuzYDAdA_j6_bU</t>
        </is>
      </c>
      <c r="X4146" t="inlineStr">
        <is>
          <t>78,00</t>
        </is>
      </c>
      <c r="Y4146" t="n">
        <v>0</v>
      </c>
      <c r="Z4146" t="inlineStr">
        <is>
          <t>97,5</t>
        </is>
      </c>
      <c r="AA4146" t="n">
        <v>45</v>
      </c>
      <c r="AB4146" t="inlineStr">
        <is>
          <t>220,50</t>
        </is>
      </c>
      <c r="AC4146" t="inlineStr">
        <is>
          <t>46,31</t>
        </is>
      </c>
      <c r="AD4146" t="inlineStr">
        <is>
          <t>11,47</t>
        </is>
      </c>
      <c r="AE4146" t="inlineStr">
        <is>
          <t>278,27</t>
        </is>
      </c>
      <c r="AF4146" t="n">
        <v>0</v>
      </c>
      <c r="AG4146" t="n">
        <v>0</v>
      </c>
      <c r="AH4146" t="n">
        <v>0</v>
      </c>
      <c r="AI4146" t="inlineStr">
        <is>
          <t>6,5</t>
        </is>
      </c>
      <c r="AJ4146" t="inlineStr">
        <is>
          <t>Transfer</t>
        </is>
      </c>
      <c r="AK4146" t="inlineStr">
        <is>
          <t>4,5</t>
        </is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</row>
    <row r="4150">
      <c r="A4150" t="n">
        <v>1006</v>
      </c>
      <c r="B4150" t="inlineStr">
        <is>
          <t>VERITAS</t>
        </is>
      </c>
      <c r="C4150" t="inlineStr">
        <is>
          <t>PEDIDO: 4501155494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s="2" t="n">
        <v>0</v>
      </c>
      <c r="V4150" t="n">
        <v>0</v>
      </c>
      <c r="W4150" t="n">
        <v>1</v>
      </c>
      <c r="X4150" t="inlineStr">
        <is>
          <t>0,00</t>
        </is>
      </c>
      <c r="Y4150" t="n">
        <v>0</v>
      </c>
      <c r="Z4150" t="n">
        <v>0</v>
      </c>
      <c r="AA4150" t="n">
        <v>0</v>
      </c>
      <c r="AB4150" t="inlineStr">
        <is>
          <t>0,00</t>
        </is>
      </c>
      <c r="AC4150" t="inlineStr">
        <is>
          <t>0,00</t>
        </is>
      </c>
      <c r="AD4150" t="inlineStr">
        <is>
          <t>0,00</t>
        </is>
      </c>
      <c r="AE4150" t="inlineStr">
        <is>
          <t>0,00</t>
        </is>
      </c>
      <c r="AF4150" t="n">
        <v>0</v>
      </c>
      <c r="AG4150" t="n">
        <v>0</v>
      </c>
      <c r="AH4150" t="n">
        <v>0</v>
      </c>
      <c r="AI4150" t="inlineStr">
        <is>
          <t>6,5</t>
        </is>
      </c>
      <c r="AJ4150" t="n">
        <v>0</v>
      </c>
      <c r="AK4150" t="inlineStr">
        <is>
          <t>4,5</t>
        </is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</row>
    <row r="4154">
      <c r="A4154" t="n">
        <v>1007</v>
      </c>
      <c r="B4154" t="inlineStr">
        <is>
          <t>SORLI</t>
        </is>
      </c>
      <c r="C4154" t="inlineStr">
        <is>
          <t>Pedido: 243469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s="2" t="n">
        <v>0</v>
      </c>
      <c r="V4154" t="n">
        <v>0</v>
      </c>
      <c r="W4154" t="n">
        <v>1</v>
      </c>
      <c r="X4154" t="inlineStr">
        <is>
          <t>0,00</t>
        </is>
      </c>
      <c r="Y4154" t="n">
        <v>0</v>
      </c>
      <c r="Z4154" t="n">
        <v>0</v>
      </c>
      <c r="AA4154" t="n">
        <v>0</v>
      </c>
      <c r="AB4154" t="inlineStr">
        <is>
          <t>0,00</t>
        </is>
      </c>
      <c r="AC4154" t="inlineStr">
        <is>
          <t>0,00</t>
        </is>
      </c>
      <c r="AD4154" t="inlineStr">
        <is>
          <t>0,00</t>
        </is>
      </c>
      <c r="AE4154" t="inlineStr">
        <is>
          <t>0,00</t>
        </is>
      </c>
      <c r="AF4154" t="n">
        <v>0</v>
      </c>
      <c r="AG4154" t="n">
        <v>0</v>
      </c>
      <c r="AH4154" t="n">
        <v>0</v>
      </c>
      <c r="AI4154" t="inlineStr">
        <is>
          <t>6,5</t>
        </is>
      </c>
      <c r="AJ4154" t="n">
        <v>0</v>
      </c>
      <c r="AK4154" t="inlineStr">
        <is>
          <t>4,5</t>
        </is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</row>
    <row r="4158">
      <c r="A4158" t="n">
        <v>1008</v>
      </c>
      <c r="B4158" t="inlineStr">
        <is>
          <t>Shopclient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s="2" t="n">
        <v>0</v>
      </c>
      <c r="V4158" t="n">
        <v>0</v>
      </c>
      <c r="W4158" t="n">
        <v>1</v>
      </c>
      <c r="X4158" t="inlineStr">
        <is>
          <t>0,00</t>
        </is>
      </c>
      <c r="Y4158" t="n">
        <v>0</v>
      </c>
      <c r="Z4158" t="n">
        <v>0</v>
      </c>
      <c r="AA4158" t="n">
        <v>0</v>
      </c>
      <c r="AB4158" t="inlineStr">
        <is>
          <t>0,00</t>
        </is>
      </c>
      <c r="AC4158" t="inlineStr">
        <is>
          <t>0,00</t>
        </is>
      </c>
      <c r="AD4158" t="inlineStr">
        <is>
          <t>0,00</t>
        </is>
      </c>
      <c r="AE4158" t="inlineStr">
        <is>
          <t>0,00</t>
        </is>
      </c>
      <c r="AF4158" t="n">
        <v>0</v>
      </c>
      <c r="AG4158" t="n">
        <v>0</v>
      </c>
      <c r="AH4158" t="n">
        <v>0</v>
      </c>
      <c r="AI4158" t="inlineStr">
        <is>
          <t>6,5</t>
        </is>
      </c>
      <c r="AJ4158" t="n">
        <v>0</v>
      </c>
      <c r="AK4158" t="inlineStr">
        <is>
          <t>4,5</t>
        </is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</row>
    <row r="4162">
      <c r="A4162" t="n">
        <v>1009</v>
      </c>
      <c r="B4162" t="inlineStr">
        <is>
          <t>Sicre store</t>
        </is>
      </c>
      <c r="C4162" t="inlineStr">
        <is>
          <t>Erika</t>
        </is>
      </c>
      <c r="D4162" t="inlineStr">
        <is>
          <t>Julien Sicre</t>
        </is>
      </c>
      <c r="E4162" t="inlineStr">
        <is>
          <t>X5107529-B</t>
        </is>
      </c>
      <c r="F4162" t="inlineStr">
        <is>
          <t>Calle  3 de abril 1979</t>
        </is>
      </c>
      <c r="G4162" t="n">
        <v>35650</v>
      </c>
      <c r="H4162" t="inlineStr">
        <is>
          <t>Fuerteventura</t>
        </is>
      </c>
      <c r="I4162" t="n">
        <v>1</v>
      </c>
      <c r="J4162" t="n">
        <v>0</v>
      </c>
      <c r="K4162" t="inlineStr">
        <is>
          <t>sicre.store@gmail.com</t>
        </is>
      </c>
      <c r="L4162">
        <f>+34646083579</f>
        <v/>
      </c>
      <c r="M4162" t="n">
        <v>1</v>
      </c>
      <c r="N4162" t="n">
        <v>5</v>
      </c>
      <c r="O4162" t="n">
        <v>5</v>
      </c>
      <c r="P4162" t="n">
        <v>5</v>
      </c>
      <c r="Q4162" t="n">
        <v>5</v>
      </c>
      <c r="R4162" t="inlineStr">
        <is>
          <t>VJ3-PackD3</t>
        </is>
      </c>
      <c r="S4162" t="n">
        <v>0</v>
      </c>
      <c r="T4162" t="b">
        <v>0</v>
      </c>
      <c r="U4162" t="inlineStr">
        <is>
          <t>28/08/2023</t>
        </is>
      </c>
      <c r="V4162" t="inlineStr">
        <is>
          <t>oux25lomw563qj9tkvencvoux25l6saj</t>
        </is>
      </c>
      <c r="W4162" t="inlineStr">
        <is>
          <t>https://docs.google.com/open?id=1kzGd3zlI8dV2QZpbcL_YSXpMgHgmyZJjfaQw4xGBa_Y</t>
        </is>
      </c>
      <c r="X4162" t="inlineStr">
        <is>
          <t>32,50</t>
        </is>
      </c>
      <c r="Y4162" t="inlineStr">
        <is>
          <t>32,5</t>
        </is>
      </c>
      <c r="Z4162" t="inlineStr">
        <is>
          <t>32,5</t>
        </is>
      </c>
      <c r="AA4162" t="inlineStr">
        <is>
          <t>22,5</t>
        </is>
      </c>
      <c r="AB4162" t="inlineStr">
        <is>
          <t>120,00</t>
        </is>
      </c>
      <c r="AC4162" t="inlineStr">
        <is>
          <t>25,20</t>
        </is>
      </c>
      <c r="AD4162" t="inlineStr">
        <is>
          <t>6,24</t>
        </is>
      </c>
      <c r="AE4162" t="inlineStr">
        <is>
          <t>151,44</t>
        </is>
      </c>
      <c r="AF4162" t="n">
        <v>0</v>
      </c>
      <c r="AG4162" t="n">
        <v>0</v>
      </c>
      <c r="AH4162" t="n">
        <v>0</v>
      </c>
      <c r="AI4162" t="inlineStr">
        <is>
          <t>6,5</t>
        </is>
      </c>
      <c r="AJ4162" t="inlineStr">
        <is>
          <t>Transfer</t>
        </is>
      </c>
      <c r="AK4162" t="inlineStr">
        <is>
          <t>4,5</t>
        </is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</row>
    <row r="4166">
      <c r="A4166" t="n">
        <v>1010</v>
      </c>
      <c r="B4166" t="inlineStr">
        <is>
          <t>Estalitroque Herboristería e saúde</t>
        </is>
      </c>
      <c r="C4166" t="inlineStr">
        <is>
          <t>Fátima</t>
        </is>
      </c>
      <c r="D4166" t="inlineStr">
        <is>
          <t>Fátima Nogueira González</t>
        </is>
      </c>
      <c r="E4166" t="inlineStr">
        <is>
          <t>44092955T</t>
        </is>
      </c>
      <c r="F4166" t="inlineStr">
        <is>
          <t>Rúa Wenceslao Calvo Garra, 8, galerías</t>
        </is>
      </c>
      <c r="G4166" t="n">
        <v>36500</v>
      </c>
      <c r="H4166" t="inlineStr">
        <is>
          <t>Lalín, Pontevedra</t>
        </is>
      </c>
      <c r="I4166" t="n">
        <v>1</v>
      </c>
      <c r="J4166" t="n">
        <v>0</v>
      </c>
      <c r="K4166" t="inlineStr">
        <is>
          <t>estalitroque@gmail.com</t>
        </is>
      </c>
      <c r="L4166">
        <f>+34622038298</f>
        <v/>
      </c>
      <c r="M4166" t="n">
        <v>1</v>
      </c>
      <c r="N4166" t="n">
        <v>10</v>
      </c>
      <c r="O4166" t="n">
        <v>0</v>
      </c>
      <c r="P4166" t="n">
        <v>10</v>
      </c>
      <c r="Q4166" t="n">
        <v>0</v>
      </c>
      <c r="R4166" t="inlineStr">
        <is>
          <t>PackD2</t>
        </is>
      </c>
      <c r="S4166" t="n">
        <v>0</v>
      </c>
      <c r="T4166" t="b">
        <v>0</v>
      </c>
      <c r="U4166" t="inlineStr">
        <is>
          <t>31/08/2023</t>
        </is>
      </c>
      <c r="V4166" t="inlineStr">
        <is>
          <t>m42m91vmgvj8nuz0m49eg1f3fnz1u0xv</t>
        </is>
      </c>
      <c r="W4166" t="inlineStr">
        <is>
          <t>https://docs.google.com/open?id=1iQ-g6D-BAcNqd_LnTZPaYENs7qcvdh_rO2-k0Zg0GU8</t>
        </is>
      </c>
      <c r="X4166" t="inlineStr">
        <is>
          <t>0,00</t>
        </is>
      </c>
      <c r="Y4166" t="n">
        <v>65</v>
      </c>
      <c r="Z4166" t="n">
        <v>65</v>
      </c>
      <c r="AA4166" t="n">
        <v>0</v>
      </c>
      <c r="AB4166" t="inlineStr">
        <is>
          <t>130,00</t>
        </is>
      </c>
      <c r="AC4166" t="inlineStr">
        <is>
          <t>27,30</t>
        </is>
      </c>
      <c r="AD4166" t="inlineStr">
        <is>
          <t>6,76</t>
        </is>
      </c>
      <c r="AE4166" t="inlineStr">
        <is>
          <t>164,06</t>
        </is>
      </c>
      <c r="AF4166" t="n">
        <v>0</v>
      </c>
      <c r="AG4166" t="n">
        <v>0</v>
      </c>
      <c r="AH4166" t="n">
        <v>0</v>
      </c>
      <c r="AI4166" t="inlineStr">
        <is>
          <t>6,5</t>
        </is>
      </c>
      <c r="AJ4166" t="inlineStr">
        <is>
          <t>Transfer</t>
        </is>
      </c>
      <c r="AK4166" t="inlineStr">
        <is>
          <t>4,5</t>
        </is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</row>
    <row r="4170">
      <c r="A4170" t="n">
        <v>1011</v>
      </c>
      <c r="B4170" t="inlineStr">
        <is>
          <t>Linverd Market</t>
        </is>
      </c>
      <c r="C4170" t="inlineStr">
        <is>
          <t>Linverd Market</t>
        </is>
      </c>
      <c r="D4170" t="inlineStr">
        <is>
          <t>Linverd Market SL</t>
        </is>
      </c>
      <c r="E4170" t="inlineStr">
        <is>
          <t>B02733574</t>
        </is>
      </c>
      <c r="F4170" t="inlineStr">
        <is>
          <t>Calle provenza 242</t>
        </is>
      </c>
      <c r="G4170" t="n">
        <v>8008</v>
      </c>
      <c r="H4170" t="inlineStr">
        <is>
          <t>Barcelona</t>
        </is>
      </c>
      <c r="I4170" t="n">
        <v>1</v>
      </c>
      <c r="J4170" t="n">
        <v>0</v>
      </c>
      <c r="K4170" t="inlineStr">
        <is>
          <t>linverdsupermercat@gmail.com</t>
        </is>
      </c>
      <c r="L4170" t="n">
        <v>0</v>
      </c>
      <c r="M4170" t="n">
        <v>0</v>
      </c>
      <c r="N4170" t="n">
        <v>30</v>
      </c>
      <c r="O4170" t="n">
        <v>15</v>
      </c>
      <c r="P4170" t="n">
        <v>20</v>
      </c>
      <c r="Q4170" t="n">
        <v>0</v>
      </c>
      <c r="R4170" t="n">
        <v>0</v>
      </c>
      <c r="S4170" t="inlineStr">
        <is>
          <t>facturas: jordi@linverd.com</t>
        </is>
      </c>
      <c r="T4170" t="b">
        <v>0</v>
      </c>
      <c r="U4170" t="inlineStr">
        <is>
          <t>28/8/2023</t>
        </is>
      </c>
      <c r="V4170" t="n">
        <v>0</v>
      </c>
      <c r="W4170" t="inlineStr">
        <is>
          <t>https://docs.google.com/open?id=1RmtWcjSfzDK9JIHB4xbbOGKFKsShn147Z9FB6M8k2cs</t>
        </is>
      </c>
      <c r="X4170" t="inlineStr">
        <is>
          <t>97,50</t>
        </is>
      </c>
      <c r="Y4170" t="n">
        <v>195</v>
      </c>
      <c r="Z4170" t="n">
        <v>130</v>
      </c>
      <c r="AA4170" t="n">
        <v>0</v>
      </c>
      <c r="AB4170" t="inlineStr">
        <is>
          <t>422,50</t>
        </is>
      </c>
      <c r="AC4170" t="inlineStr">
        <is>
          <t>88,73</t>
        </is>
      </c>
      <c r="AD4170" t="inlineStr">
        <is>
          <t>0,00</t>
        </is>
      </c>
      <c r="AE4170" t="inlineStr">
        <is>
          <t>511,23</t>
        </is>
      </c>
      <c r="AF4170" t="n">
        <v>0</v>
      </c>
      <c r="AG4170" t="n">
        <v>0</v>
      </c>
      <c r="AH4170" t="n">
        <v>0</v>
      </c>
      <c r="AI4170" t="inlineStr">
        <is>
          <t>6,5</t>
        </is>
      </c>
      <c r="AJ4170" t="inlineStr">
        <is>
          <t>Giro 30 días // IBAN: ES78 0081 7011 1400 0383 5087</t>
        </is>
      </c>
      <c r="AK4170" t="inlineStr">
        <is>
          <t>4,5</t>
        </is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</row>
    <row r="4174">
      <c r="A4174" t="n">
        <v>1012</v>
      </c>
      <c r="B4174" t="inlineStr">
        <is>
          <t>La Vereda</t>
        </is>
      </c>
      <c r="C4174" t="inlineStr">
        <is>
          <t>Lara Cejas de la Rosa</t>
        </is>
      </c>
      <c r="D4174" t="inlineStr">
        <is>
          <t>Núñez Cejas S.C.</t>
        </is>
      </c>
      <c r="E4174" t="inlineStr">
        <is>
          <t>J09772831</t>
        </is>
      </c>
      <c r="F4174" t="inlineStr">
        <is>
          <t>C/ San Clemente, 23</t>
        </is>
      </c>
      <c r="G4174" t="n">
        <v>38003</v>
      </c>
      <c r="H4174" t="inlineStr">
        <is>
          <t>Santa Cruz de Tenerife</t>
        </is>
      </c>
      <c r="I4174" t="n">
        <v>0</v>
      </c>
      <c r="J4174" t="inlineStr">
        <is>
          <t>C/Rubens Marichal López 67A, vvda 45 - 38004, Santa Cruz de Tenerife</t>
        </is>
      </c>
      <c r="K4174" t="inlineStr">
        <is>
          <t>info@laveredatenerife.com</t>
        </is>
      </c>
      <c r="L4174">
        <f>+34620140203</f>
        <v/>
      </c>
      <c r="M4174" t="n">
        <v>0</v>
      </c>
      <c r="N4174" t="n">
        <v>7</v>
      </c>
      <c r="O4174" t="n">
        <v>5</v>
      </c>
      <c r="P4174" t="n">
        <v>7</v>
      </c>
      <c r="Q4174" t="n">
        <v>6</v>
      </c>
      <c r="R4174" t="inlineStr">
        <is>
          <t>LA1FL1 (tarjetas fidelización)</t>
        </is>
      </c>
      <c r="S4174" t="n">
        <v>0</v>
      </c>
      <c r="T4174" t="b">
        <v>0</v>
      </c>
      <c r="U4174" t="inlineStr">
        <is>
          <t>28/8/2023</t>
        </is>
      </c>
      <c r="V4174" t="inlineStr">
        <is>
          <t>vah3r6uom1dp38hiuurevah3r6vw1f3q</t>
        </is>
      </c>
      <c r="W4174" t="inlineStr">
        <is>
          <t>https://docs.google.com/open?id=1LBqh4VMbQjwdDsN1ugvZTleL7-A2URXxK0DjWea6kiE</t>
        </is>
      </c>
      <c r="X4174" t="inlineStr">
        <is>
          <t>32,50</t>
        </is>
      </c>
      <c r="Y4174" t="inlineStr">
        <is>
          <t>45,5</t>
        </is>
      </c>
      <c r="Z4174" t="inlineStr">
        <is>
          <t>45,5</t>
        </is>
      </c>
      <c r="AA4174" t="n">
        <v>27</v>
      </c>
      <c r="AB4174" t="inlineStr">
        <is>
          <t>150,50</t>
        </is>
      </c>
      <c r="AC4174" t="inlineStr">
        <is>
          <t>31,61</t>
        </is>
      </c>
      <c r="AD4174" t="inlineStr">
        <is>
          <t>0,00</t>
        </is>
      </c>
      <c r="AE4174" t="inlineStr">
        <is>
          <t>182,11</t>
        </is>
      </c>
      <c r="AF4174" t="n">
        <v>0</v>
      </c>
      <c r="AG4174" t="n">
        <v>0</v>
      </c>
      <c r="AH4174" t="n">
        <v>0</v>
      </c>
      <c r="AI4174" t="inlineStr">
        <is>
          <t>6,5</t>
        </is>
      </c>
      <c r="AJ4174" t="inlineStr">
        <is>
          <t>Transfer</t>
        </is>
      </c>
      <c r="AK4174" t="inlineStr">
        <is>
          <t>4,5</t>
        </is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</row>
    <row r="4178">
      <c r="A4178" t="n">
        <v>1013</v>
      </c>
      <c r="B4178" t="inlineStr">
        <is>
          <t>Shopclient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s="2" t="n">
        <v>0</v>
      </c>
      <c r="V4178" t="n">
        <v>0</v>
      </c>
      <c r="W4178" t="n">
        <v>1</v>
      </c>
      <c r="X4178" t="inlineStr">
        <is>
          <t>0,00</t>
        </is>
      </c>
      <c r="Y4178" t="n">
        <v>0</v>
      </c>
      <c r="Z4178" t="n">
        <v>0</v>
      </c>
      <c r="AA4178" t="n">
        <v>0</v>
      </c>
      <c r="AB4178" t="inlineStr">
        <is>
          <t>0,00</t>
        </is>
      </c>
      <c r="AC4178" t="inlineStr">
        <is>
          <t>0,00</t>
        </is>
      </c>
      <c r="AD4178" t="inlineStr">
        <is>
          <t>0,00</t>
        </is>
      </c>
      <c r="AE4178" t="inlineStr">
        <is>
          <t>0,00</t>
        </is>
      </c>
      <c r="AF4178" t="n">
        <v>0</v>
      </c>
      <c r="AG4178" t="n">
        <v>0</v>
      </c>
      <c r="AH4178" t="n">
        <v>0</v>
      </c>
      <c r="AI4178" t="inlineStr">
        <is>
          <t>6,5</t>
        </is>
      </c>
      <c r="AJ4178" t="n">
        <v>0</v>
      </c>
      <c r="AK4178" t="inlineStr">
        <is>
          <t>4,5</t>
        </is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</row>
    <row r="4182">
      <c r="A4182" t="n">
        <v>1014</v>
      </c>
      <c r="B4182" t="inlineStr">
        <is>
          <t>CA LA ROSA</t>
        </is>
      </c>
      <c r="C4182" t="inlineStr">
        <is>
          <t>Rosa</t>
        </is>
      </c>
      <c r="D4182" t="inlineStr">
        <is>
          <t>Rosa Roig Fabregat</t>
        </is>
      </c>
      <c r="E4182" t="inlineStr">
        <is>
          <t>38086395M</t>
        </is>
      </c>
      <c r="F4182" t="inlineStr">
        <is>
          <t>C/Carme 99 (tenda)</t>
        </is>
      </c>
      <c r="G4182" t="n">
        <v>8380</v>
      </c>
      <c r="H4182" t="inlineStr">
        <is>
          <t>Malgrat de Mar</t>
        </is>
      </c>
      <c r="I4182" t="n">
        <v>1</v>
      </c>
      <c r="J4182" t="n">
        <v>0</v>
      </c>
      <c r="K4182" t="inlineStr">
        <is>
          <t>rosaroig1@hotmail.com</t>
        </is>
      </c>
      <c r="L4182">
        <f>+34606233072</f>
        <v/>
      </c>
      <c r="M4182" t="n">
        <v>0</v>
      </c>
      <c r="N4182" t="n">
        <v>10</v>
      </c>
      <c r="O4182" t="n">
        <v>0</v>
      </c>
      <c r="P4182" t="n">
        <v>10</v>
      </c>
      <c r="Q4182" t="n">
        <v>0</v>
      </c>
      <c r="R4182" t="n">
        <v>0</v>
      </c>
      <c r="S4182" t="n">
        <v>0</v>
      </c>
      <c r="T4182" t="b">
        <v>0</v>
      </c>
      <c r="U4182" t="inlineStr">
        <is>
          <t>29/08/2023</t>
        </is>
      </c>
      <c r="V4182" t="inlineStr">
        <is>
          <t>gqa5arigqy4d7q2qiv2m9ux0ek9gqa5a</t>
        </is>
      </c>
      <c r="W4182" t="inlineStr">
        <is>
          <t>https://docs.google.com/open?id=1ewFZ15xMmFuJAF03QUwd0skeaSTf0pM8HdxYdmhyj-g</t>
        </is>
      </c>
      <c r="X4182" t="inlineStr">
        <is>
          <t>0,00</t>
        </is>
      </c>
      <c r="Y4182" t="n">
        <v>65</v>
      </c>
      <c r="Z4182" t="n">
        <v>65</v>
      </c>
      <c r="AA4182" t="n">
        <v>0</v>
      </c>
      <c r="AB4182" t="inlineStr">
        <is>
          <t>130,00</t>
        </is>
      </c>
      <c r="AC4182" t="inlineStr">
        <is>
          <t>27,30</t>
        </is>
      </c>
      <c r="AD4182" t="inlineStr">
        <is>
          <t>0,00</t>
        </is>
      </c>
      <c r="AE4182" t="inlineStr">
        <is>
          <t>157,30</t>
        </is>
      </c>
      <c r="AF4182" t="n">
        <v>0</v>
      </c>
      <c r="AG4182" t="n">
        <v>0</v>
      </c>
      <c r="AH4182" t="n">
        <v>0</v>
      </c>
      <c r="AI4182" t="inlineStr">
        <is>
          <t>6,5</t>
        </is>
      </c>
      <c r="AJ4182" t="inlineStr">
        <is>
          <t>Transfer</t>
        </is>
      </c>
      <c r="AK4182" t="inlineStr">
        <is>
          <t>4,5</t>
        </is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</row>
    <row r="4186">
      <c r="A4186" t="n">
        <v>1015</v>
      </c>
      <c r="B4186" t="inlineStr">
        <is>
          <t>Sabia Natura</t>
        </is>
      </c>
      <c r="C4186" t="inlineStr">
        <is>
          <t>Sonia</t>
        </is>
      </c>
      <c r="D4186" t="inlineStr">
        <is>
          <t>Sonia Sixto Requeijo</t>
        </is>
      </c>
      <c r="E4186" t="inlineStr">
        <is>
          <t>48901701K</t>
        </is>
      </c>
      <c r="F4186" t="inlineStr">
        <is>
          <t>C/ Justo Martínez, 13</t>
        </is>
      </c>
      <c r="G4186" t="n">
        <v>36680</v>
      </c>
      <c r="H4186" t="inlineStr">
        <is>
          <t>La Estrada (Pontevedra)</t>
        </is>
      </c>
      <c r="I4186" t="n">
        <v>1</v>
      </c>
      <c r="J4186" t="n">
        <v>0</v>
      </c>
      <c r="K4186" t="inlineStr">
        <is>
          <t>sabianaturaherbotienda@gmail.com</t>
        </is>
      </c>
      <c r="L4186">
        <f>+34986573774</f>
        <v/>
      </c>
      <c r="M4186" t="n">
        <v>1</v>
      </c>
      <c r="N4186" t="n">
        <v>10</v>
      </c>
      <c r="O4186" t="n">
        <v>6</v>
      </c>
      <c r="P4186" t="n">
        <v>10</v>
      </c>
      <c r="Q4186" t="n">
        <v>0</v>
      </c>
      <c r="R4186" t="inlineStr">
        <is>
          <t>VJ6</t>
        </is>
      </c>
      <c r="S4186" t="n">
        <v>0</v>
      </c>
      <c r="T4186" t="b">
        <v>1</v>
      </c>
      <c r="U4186" t="inlineStr">
        <is>
          <t>29/8/2023</t>
        </is>
      </c>
      <c r="V4186" t="inlineStr">
        <is>
          <t>monvtda81kp0nsyjimonvtd1pq5nr50q</t>
        </is>
      </c>
      <c r="W4186" t="inlineStr">
        <is>
          <t>https://docs.google.com/open?id=1DH0VGF5HaXNAvwg93WRPfAX4MZcNTzxxzwEf7PLYYu0</t>
        </is>
      </c>
      <c r="X4186" t="inlineStr">
        <is>
          <t>41,46</t>
        </is>
      </c>
      <c r="Y4186" t="inlineStr">
        <is>
          <t>69,1</t>
        </is>
      </c>
      <c r="Z4186" t="inlineStr">
        <is>
          <t>69,1</t>
        </is>
      </c>
      <c r="AA4186" t="n">
        <v>0</v>
      </c>
      <c r="AB4186" t="inlineStr">
        <is>
          <t>179,66</t>
        </is>
      </c>
      <c r="AC4186" t="inlineStr">
        <is>
          <t>37,73</t>
        </is>
      </c>
      <c r="AD4186" t="inlineStr">
        <is>
          <t>9,34</t>
        </is>
      </c>
      <c r="AE4186" t="inlineStr">
        <is>
          <t>226,73</t>
        </is>
      </c>
      <c r="AF4186" t="n">
        <v>0</v>
      </c>
      <c r="AG4186" t="n">
        <v>0</v>
      </c>
      <c r="AH4186" t="n">
        <v>0</v>
      </c>
      <c r="AI4186" t="inlineStr">
        <is>
          <t>6,91</t>
        </is>
      </c>
      <c r="AJ4186" t="inlineStr">
        <is>
          <t>Giro 30 días // IBAN: ES1000812208230001120915</t>
        </is>
      </c>
      <c r="AK4186" t="inlineStr">
        <is>
          <t>4,53</t>
        </is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</row>
    <row r="4190">
      <c r="A4190" t="n">
        <v>1016</v>
      </c>
      <c r="B4190" t="inlineStr">
        <is>
          <t>ZeroWasteMad</t>
        </is>
      </c>
      <c r="C4190" t="inlineStr">
        <is>
          <t>Juanjo Leza</t>
        </is>
      </c>
      <c r="D4190" t="inlineStr">
        <is>
          <t>Juan José Leza Sánchez</t>
        </is>
      </c>
      <c r="E4190" t="inlineStr">
        <is>
          <t>44677416P</t>
        </is>
      </c>
      <c r="F4190" t="inlineStr">
        <is>
          <t>García de Paredes 35</t>
        </is>
      </c>
      <c r="G4190" t="n">
        <v>28010</v>
      </c>
      <c r="H4190" t="inlineStr">
        <is>
          <t>Madrid</t>
        </is>
      </c>
      <c r="I4190" t="n">
        <v>0</v>
      </c>
      <c r="J4190" t="inlineStr">
        <is>
          <t>Calle Rodas 5 5 3</t>
        </is>
      </c>
      <c r="K4190" t="inlineStr">
        <is>
          <t>juanjoleza@hotmail.com</t>
        </is>
      </c>
      <c r="L4190">
        <f>+34626800346</f>
        <v/>
      </c>
      <c r="M4190" t="n">
        <v>1</v>
      </c>
      <c r="N4190" t="n">
        <v>7</v>
      </c>
      <c r="O4190" t="n">
        <v>6</v>
      </c>
      <c r="P4190" t="n">
        <v>7</v>
      </c>
      <c r="Q4190" t="n">
        <v>0</v>
      </c>
      <c r="R4190" t="n">
        <v>0</v>
      </c>
      <c r="S4190" t="n">
        <v>0</v>
      </c>
      <c r="T4190" t="b">
        <v>0</v>
      </c>
      <c r="U4190" t="inlineStr">
        <is>
          <t>29/08/2023</t>
        </is>
      </c>
      <c r="V4190" t="inlineStr">
        <is>
          <t>x6psez7xknw0n3h2u3jxkix6pse49229</t>
        </is>
      </c>
      <c r="W4190" t="inlineStr">
        <is>
          <t>https://docs.google.com/open?id=15wbDQiILKEf-nuxVbXCEx0ncTui_lfQm8WGgjPpVVns</t>
        </is>
      </c>
      <c r="X4190" t="inlineStr">
        <is>
          <t>39,00</t>
        </is>
      </c>
      <c r="Y4190" t="inlineStr">
        <is>
          <t>45,5</t>
        </is>
      </c>
      <c r="Z4190" t="inlineStr">
        <is>
          <t>45,5</t>
        </is>
      </c>
      <c r="AA4190" t="n">
        <v>0</v>
      </c>
      <c r="AB4190" t="inlineStr">
        <is>
          <t>130,00</t>
        </is>
      </c>
      <c r="AC4190" t="inlineStr">
        <is>
          <t>27,30</t>
        </is>
      </c>
      <c r="AD4190" t="inlineStr">
        <is>
          <t>6,76</t>
        </is>
      </c>
      <c r="AE4190" t="inlineStr">
        <is>
          <t>164,06</t>
        </is>
      </c>
      <c r="AF4190" t="n">
        <v>0</v>
      </c>
      <c r="AG4190" t="n">
        <v>0</v>
      </c>
      <c r="AH4190" t="n">
        <v>0</v>
      </c>
      <c r="AI4190" t="inlineStr">
        <is>
          <t>6,5</t>
        </is>
      </c>
      <c r="AJ4190" t="n">
        <v>0</v>
      </c>
      <c r="AK4190" t="inlineStr">
        <is>
          <t>4,5</t>
        </is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</row>
    <row r="4194">
      <c r="A4194" t="n">
        <v>1017</v>
      </c>
      <c r="B4194" t="inlineStr">
        <is>
          <t>Retui</t>
        </is>
      </c>
      <c r="C4194" t="inlineStr">
        <is>
          <t>Marina</t>
        </is>
      </c>
      <c r="D4194" t="inlineStr">
        <is>
          <t>Miquel Castro Oronich</t>
        </is>
      </c>
      <c r="E4194" t="inlineStr">
        <is>
          <t>78085521S</t>
        </is>
      </c>
      <c r="F4194" t="inlineStr">
        <is>
          <t>Carretera de Tàrrega 35</t>
        </is>
      </c>
      <c r="G4194" t="n">
        <v>25310</v>
      </c>
      <c r="H4194" t="inlineStr">
        <is>
          <t>Agramunt</t>
        </is>
      </c>
      <c r="I4194" t="n">
        <v>1</v>
      </c>
      <c r="J4194" t="n">
        <v>0</v>
      </c>
      <c r="K4194" t="inlineStr">
        <is>
          <t>info@retui.org</t>
        </is>
      </c>
      <c r="L4194">
        <f>+34646644628</f>
        <v/>
      </c>
      <c r="M4194" t="n">
        <v>1</v>
      </c>
      <c r="N4194" t="n">
        <v>10</v>
      </c>
      <c r="O4194" t="n">
        <v>4</v>
      </c>
      <c r="P4194" t="n">
        <v>10</v>
      </c>
      <c r="Q4194" t="n">
        <v>0</v>
      </c>
      <c r="R4194" t="inlineStr">
        <is>
          <t>VJ2-PackD2</t>
        </is>
      </c>
      <c r="S4194" t="inlineStr">
        <is>
          <t>LA1FL1 (tarjetas fidelización)</t>
        </is>
      </c>
      <c r="T4194" t="b">
        <v>0</v>
      </c>
      <c r="U4194" t="inlineStr">
        <is>
          <t>29/8/2023</t>
        </is>
      </c>
      <c r="V4194" t="inlineStr">
        <is>
          <t>05utyu20ylnueslkrh05utyuwffv72a7</t>
        </is>
      </c>
      <c r="W4194" t="inlineStr">
        <is>
          <t>https://docs.google.com/open?id=1zZgsBZIwrReS7srPuDu1VW_jAFvhb-1xcFLfU0J4Mqo</t>
        </is>
      </c>
      <c r="X4194" t="inlineStr">
        <is>
          <t>26,00</t>
        </is>
      </c>
      <c r="Y4194" t="n">
        <v>65</v>
      </c>
      <c r="Z4194" t="n">
        <v>65</v>
      </c>
      <c r="AA4194" t="n">
        <v>0</v>
      </c>
      <c r="AB4194" t="inlineStr">
        <is>
          <t>156,00</t>
        </is>
      </c>
      <c r="AC4194" t="inlineStr">
        <is>
          <t>32,76</t>
        </is>
      </c>
      <c r="AD4194" t="inlineStr">
        <is>
          <t>8,11</t>
        </is>
      </c>
      <c r="AE4194" t="inlineStr">
        <is>
          <t>196,87</t>
        </is>
      </c>
      <c r="AF4194" t="n">
        <v>0</v>
      </c>
      <c r="AG4194" t="n">
        <v>0</v>
      </c>
      <c r="AH4194" t="n">
        <v>0</v>
      </c>
      <c r="AI4194" t="inlineStr">
        <is>
          <t>6,5</t>
        </is>
      </c>
      <c r="AJ4194" t="inlineStr">
        <is>
          <t>Transfer</t>
        </is>
      </c>
      <c r="AK4194" t="inlineStr">
        <is>
          <t>4,5</t>
        </is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</row>
    <row r="4198">
      <c r="A4198" t="n">
        <v>1018</v>
      </c>
      <c r="B4198" t="inlineStr">
        <is>
          <t>ECO SA TEULERA SL</t>
        </is>
      </c>
      <c r="C4198" t="inlineStr">
        <is>
          <t>MARIA</t>
        </is>
      </c>
      <c r="D4198" t="inlineStr">
        <is>
          <t>ECO SA TEULERA SL</t>
        </is>
      </c>
      <c r="E4198" t="inlineStr">
        <is>
          <t>B57376576</t>
        </is>
      </c>
      <c r="F4198" t="inlineStr">
        <is>
          <t>C/ORTEGA I GASSET, 13</t>
        </is>
      </c>
      <c r="G4198" t="n">
        <v>7500</v>
      </c>
      <c r="H4198" t="inlineStr">
        <is>
          <t>MANACOR</t>
        </is>
      </c>
      <c r="I4198" t="n">
        <v>1</v>
      </c>
      <c r="J4198" t="n">
        <v>0</v>
      </c>
      <c r="K4198" t="inlineStr">
        <is>
          <t>compres@ecosateulera.com</t>
        </is>
      </c>
      <c r="L4198">
        <f>+34678545173</f>
        <v/>
      </c>
      <c r="M4198" t="n">
        <v>0</v>
      </c>
      <c r="N4198" t="n">
        <v>24</v>
      </c>
      <c r="O4198" t="n">
        <v>12</v>
      </c>
      <c r="P4198" t="n">
        <v>12</v>
      </c>
      <c r="Q4198" t="n">
        <v>0</v>
      </c>
      <c r="R4198" t="inlineStr">
        <is>
          <t>PackD8-VJ6</t>
        </is>
      </c>
      <c r="S4198" t="n">
        <v>0</v>
      </c>
      <c r="T4198" t="b">
        <v>0</v>
      </c>
      <c r="U4198" t="inlineStr">
        <is>
          <t>30/08/2023</t>
        </is>
      </c>
      <c r="V4198" t="inlineStr">
        <is>
          <t>2vqzbkivl3btupgwncrtlq12vqzbmhk0</t>
        </is>
      </c>
      <c r="W4198" t="inlineStr">
        <is>
          <t>https://docs.google.com/open?id=1snDCuSfmLJtZBN158hGOGGnsf6MEeggPPCm0UsJP738</t>
        </is>
      </c>
      <c r="X4198" t="inlineStr">
        <is>
          <t>78,00</t>
        </is>
      </c>
      <c r="Y4198" t="n">
        <v>156</v>
      </c>
      <c r="Z4198" t="n">
        <v>78</v>
      </c>
      <c r="AA4198" t="n">
        <v>0</v>
      </c>
      <c r="AB4198" t="inlineStr">
        <is>
          <t>312,00</t>
        </is>
      </c>
      <c r="AC4198" t="inlineStr">
        <is>
          <t>65,52</t>
        </is>
      </c>
      <c r="AD4198" t="inlineStr">
        <is>
          <t>0,00</t>
        </is>
      </c>
      <c r="AE4198" t="inlineStr">
        <is>
          <t>377,52</t>
        </is>
      </c>
      <c r="AF4198" t="n">
        <v>0</v>
      </c>
      <c r="AG4198" t="n">
        <v>0</v>
      </c>
      <c r="AH4198" t="n">
        <v>0</v>
      </c>
      <c r="AI4198" t="inlineStr">
        <is>
          <t>6,5</t>
        </is>
      </c>
      <c r="AJ4198" t="inlineStr">
        <is>
          <t>Transfer</t>
        </is>
      </c>
      <c r="AK4198" t="inlineStr">
        <is>
          <t>4,5</t>
        </is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</row>
    <row r="4202">
      <c r="A4202" t="n">
        <v>1019</v>
      </c>
      <c r="B4202" t="inlineStr">
        <is>
          <t>La petjada</t>
        </is>
      </c>
      <c r="C4202" t="inlineStr">
        <is>
          <t>Sophie Bodart</t>
        </is>
      </c>
      <c r="D4202" t="inlineStr">
        <is>
          <t>Sophie Bodart</t>
        </is>
      </c>
      <c r="E4202" t="inlineStr">
        <is>
          <t>X2232980W</t>
        </is>
      </c>
      <c r="F4202" t="inlineStr">
        <is>
          <t>C/Francesc Macià, 16</t>
        </is>
      </c>
      <c r="G4202" t="n">
        <v>17464</v>
      </c>
      <c r="H4202" t="inlineStr">
        <is>
          <t>Sant Jordi Desvalls, Girona</t>
        </is>
      </c>
      <c r="I4202" t="n">
        <v>1</v>
      </c>
      <c r="J4202" t="n">
        <v>1</v>
      </c>
      <c r="K4202" t="inlineStr">
        <is>
          <t>lapetjadaeco@gmail.com</t>
        </is>
      </c>
      <c r="L4202" t="n">
        <v>652192005</v>
      </c>
      <c r="M4202" t="n">
        <v>1</v>
      </c>
      <c r="N4202" t="n">
        <v>25</v>
      </c>
      <c r="O4202" t="n">
        <v>0</v>
      </c>
      <c r="P4202" t="n">
        <v>15</v>
      </c>
      <c r="Q4202" t="n">
        <v>10</v>
      </c>
      <c r="R4202" t="n">
        <v>0</v>
      </c>
      <c r="S4202" t="n">
        <v>0</v>
      </c>
      <c r="T4202" t="b">
        <v>0</v>
      </c>
      <c r="U4202" t="inlineStr">
        <is>
          <t>30/08/2023</t>
        </is>
      </c>
      <c r="V4202" t="n">
        <v>45006</v>
      </c>
      <c r="W4202" t="inlineStr">
        <is>
          <t>https://docs.google.com/open?id=1iMHMeGLp4zdhb7oFYBLRewDgRX5aB74dg-7UzXmuqFk</t>
        </is>
      </c>
      <c r="X4202" t="inlineStr">
        <is>
          <t>0,00</t>
        </is>
      </c>
      <c r="Y4202" t="inlineStr">
        <is>
          <t>162,5</t>
        </is>
      </c>
      <c r="Z4202" t="inlineStr">
        <is>
          <t>97,5</t>
        </is>
      </c>
      <c r="AA4202" t="n">
        <v>45</v>
      </c>
      <c r="AB4202" t="inlineStr">
        <is>
          <t>305,00</t>
        </is>
      </c>
      <c r="AC4202" t="inlineStr">
        <is>
          <t>64,05</t>
        </is>
      </c>
      <c r="AD4202" t="inlineStr">
        <is>
          <t>15,86</t>
        </is>
      </c>
      <c r="AE4202" t="inlineStr">
        <is>
          <t>384,91</t>
        </is>
      </c>
      <c r="AF4202" t="n">
        <v>0</v>
      </c>
      <c r="AG4202" t="n">
        <v>0</v>
      </c>
      <c r="AH4202" t="n">
        <v>0</v>
      </c>
      <c r="AI4202" t="inlineStr">
        <is>
          <t>6,5</t>
        </is>
      </c>
      <c r="AJ4202" t="inlineStr">
        <is>
          <t>Transfer</t>
        </is>
      </c>
      <c r="AK4202" t="inlineStr">
        <is>
          <t>4,5</t>
        </is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</row>
    <row r="4206">
      <c r="A4206" t="n">
        <v>1020</v>
      </c>
      <c r="B4206" t="inlineStr">
        <is>
          <t>Medina Mudéjar Baños Árabes</t>
        </is>
      </c>
      <c r="C4206" t="inlineStr">
        <is>
          <t>Mario Carballar</t>
        </is>
      </c>
      <c r="D4206" t="inlineStr">
        <is>
          <t>Teknesia Factoría de Markeatividad S.L</t>
        </is>
      </c>
      <c r="E4206" t="inlineStr">
        <is>
          <t>B87882445</t>
        </is>
      </c>
      <c r="F4206" t="inlineStr">
        <is>
          <t>Plaza de Santa Eulalia, 1</t>
        </is>
      </c>
      <c r="G4206" t="n">
        <v>45002</v>
      </c>
      <c r="H4206" t="inlineStr">
        <is>
          <t>Toledo</t>
        </is>
      </c>
      <c r="I4206" t="n">
        <v>1</v>
      </c>
      <c r="J4206" t="n">
        <v>0</v>
      </c>
      <c r="K4206" t="inlineStr">
        <is>
          <t>mario.carballar@grupoesenzias.com</t>
        </is>
      </c>
      <c r="L4206">
        <f>+34601909191</f>
        <v/>
      </c>
      <c r="M4206" t="n">
        <v>0</v>
      </c>
      <c r="N4206" t="n">
        <v>20</v>
      </c>
      <c r="O4206" t="n">
        <v>0</v>
      </c>
      <c r="P4206" t="n">
        <v>0</v>
      </c>
      <c r="Q4206" t="n">
        <v>20</v>
      </c>
      <c r="R4206" t="n">
        <v>0</v>
      </c>
      <c r="S4206" t="n">
        <v>0</v>
      </c>
      <c r="T4206" t="b">
        <v>0</v>
      </c>
      <c r="U4206" t="inlineStr">
        <is>
          <t>30/08/2023</t>
        </is>
      </c>
      <c r="V4206" t="inlineStr">
        <is>
          <t>k59ywbaeimwr51ybk59yd06dl0r8cpr0</t>
        </is>
      </c>
      <c r="W4206" t="inlineStr">
        <is>
          <t>https://docs.google.com/open?id=1wsJdgJ9aXB_E2TItNOWmF7XXSimgVGntEhlg26meOec</t>
        </is>
      </c>
      <c r="X4206" t="inlineStr">
        <is>
          <t>0,00</t>
        </is>
      </c>
      <c r="Y4206" t="n">
        <v>130</v>
      </c>
      <c r="Z4206" t="n">
        <v>0</v>
      </c>
      <c r="AA4206" t="n">
        <v>90</v>
      </c>
      <c r="AB4206" t="inlineStr">
        <is>
          <t>220,00</t>
        </is>
      </c>
      <c r="AC4206" t="inlineStr">
        <is>
          <t>46,20</t>
        </is>
      </c>
      <c r="AD4206" t="inlineStr">
        <is>
          <t>0,00</t>
        </is>
      </c>
      <c r="AE4206" t="inlineStr">
        <is>
          <t>266,20</t>
        </is>
      </c>
      <c r="AF4206" t="n">
        <v>0</v>
      </c>
      <c r="AG4206" t="n">
        <v>0</v>
      </c>
      <c r="AH4206" t="n">
        <v>0</v>
      </c>
      <c r="AI4206" t="inlineStr">
        <is>
          <t>6,5</t>
        </is>
      </c>
      <c r="AJ4206" t="inlineStr">
        <is>
          <t>Transfer</t>
        </is>
      </c>
      <c r="AK4206" t="inlineStr">
        <is>
          <t>4,5</t>
        </is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</row>
    <row r="4210">
      <c r="A4210" t="n">
        <v>1021</v>
      </c>
      <c r="B4210" t="inlineStr">
        <is>
          <t>Herbolario Navarro</t>
        </is>
      </c>
      <c r="C4210" t="inlineStr">
        <is>
          <t>Encargada de compras: Sonia</t>
        </is>
      </c>
      <c r="D4210" t="inlineStr">
        <is>
          <t>PEPE NAVARRO, SL</t>
        </is>
      </c>
      <c r="E4210" t="inlineStr">
        <is>
          <t>B-46432852</t>
        </is>
      </c>
      <c r="F4210" t="inlineStr">
        <is>
          <t>C/Partida de la Dama, 25</t>
        </is>
      </c>
      <c r="G4210" t="n">
        <v>46470</v>
      </c>
      <c r="H4210" t="inlineStr">
        <is>
          <t>Massanassa</t>
        </is>
      </c>
      <c r="I4210" t="n">
        <v>0</v>
      </c>
      <c r="J4210" t="inlineStr">
        <is>
          <t>ARZOBISPO MAYORAL, 20    46002 VALENCIA.</t>
        </is>
      </c>
      <c r="K4210" t="inlineStr">
        <is>
          <t>facturacion.logistica@herbolarionavarro.es</t>
        </is>
      </c>
      <c r="L4210" t="n">
        <v>34664644917</v>
      </c>
      <c r="M4210" t="n">
        <v>0</v>
      </c>
      <c r="N4210" t="n">
        <v>0</v>
      </c>
      <c r="O4210" t="n">
        <v>0</v>
      </c>
      <c r="P4210" t="n">
        <v>25</v>
      </c>
      <c r="Q4210" t="n">
        <v>45</v>
      </c>
      <c r="R4210" t="inlineStr">
        <is>
          <t>SU15 (Implantación en 15 nuevas tiendas)</t>
        </is>
      </c>
      <c r="S4210" t="inlineStr">
        <is>
          <t>Referencias por separado. Incluir su número de pedido en las cajas.</t>
        </is>
      </c>
      <c r="T4210" t="n">
        <v>1</v>
      </c>
      <c r="U4210" t="inlineStr">
        <is>
          <t>30/08/2023</t>
        </is>
      </c>
      <c r="V4210" t="n">
        <v>44714</v>
      </c>
      <c r="W4210" t="inlineStr">
        <is>
          <t>https://docs.google.com/open?id=1lc9IYO1mOKcd8vK2vK5kdxXaKpF6zhIDH2RIep6jl7A</t>
        </is>
      </c>
      <c r="X4210" t="inlineStr">
        <is>
          <t>0,00</t>
        </is>
      </c>
      <c r="Y4210" t="n">
        <v>0</v>
      </c>
      <c r="Z4210" t="inlineStr">
        <is>
          <t>135,75</t>
        </is>
      </c>
      <c r="AA4210" t="n">
        <v>189</v>
      </c>
      <c r="AB4210" t="inlineStr">
        <is>
          <t>324,75</t>
        </is>
      </c>
      <c r="AC4210" t="inlineStr">
        <is>
          <t>68,20</t>
        </is>
      </c>
      <c r="AD4210" t="inlineStr">
        <is>
          <t>0,00</t>
        </is>
      </c>
      <c r="AE4210" t="inlineStr">
        <is>
          <t>392,95</t>
        </is>
      </c>
      <c r="AF4210" t="n">
        <v>0</v>
      </c>
      <c r="AG4210" t="n">
        <v>0</v>
      </c>
      <c r="AH4210" t="n">
        <v>0</v>
      </c>
      <c r="AI4210" t="inlineStr">
        <is>
          <t>5,43</t>
        </is>
      </c>
      <c r="AJ4210" t="inlineStr">
        <is>
          <t>Transfer 60 días // IBAN: ES58 0081 1518 9300 0157 6563</t>
        </is>
      </c>
      <c r="AK4210" t="inlineStr">
        <is>
          <t>4,2</t>
        </is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</row>
    <row r="4214">
      <c r="A4214" t="n">
        <v>1022</v>
      </c>
      <c r="B4214" t="inlineStr">
        <is>
          <t>El Cabàs</t>
        </is>
      </c>
      <c r="C4214" t="inlineStr">
        <is>
          <t>Margarida Clote</t>
        </is>
      </c>
      <c r="D4214" t="inlineStr">
        <is>
          <t>Margarida Clotet</t>
        </is>
      </c>
      <c r="E4214" t="inlineStr">
        <is>
          <t>77739150R</t>
        </is>
      </c>
      <c r="F4214" t="inlineStr">
        <is>
          <t>C/Raval No 20 baixos</t>
        </is>
      </c>
      <c r="G4214" t="n">
        <v>8695</v>
      </c>
      <c r="H4214" t="inlineStr">
        <is>
          <t>Bagà</t>
        </is>
      </c>
      <c r="I4214" t="n">
        <v>1</v>
      </c>
      <c r="J4214" t="n">
        <v>0</v>
      </c>
      <c r="K4214" t="inlineStr">
        <is>
          <t>cmc333pam@gmail.com</t>
        </is>
      </c>
      <c r="L4214">
        <f>+34610694338</f>
        <v/>
      </c>
      <c r="M4214" t="n">
        <v>1</v>
      </c>
      <c r="N4214" t="n">
        <v>12</v>
      </c>
      <c r="O4214" t="n">
        <v>0</v>
      </c>
      <c r="P4214" t="n">
        <v>12</v>
      </c>
      <c r="Q4214" t="n">
        <v>0</v>
      </c>
      <c r="R4214" t="inlineStr">
        <is>
          <t>LA1 (tarjeta fidelización)</t>
        </is>
      </c>
      <c r="S4214" t="inlineStr">
        <is>
          <t>VJ1 Muestra</t>
        </is>
      </c>
      <c r="T4214" t="b">
        <v>0</v>
      </c>
      <c r="U4214" t="inlineStr">
        <is>
          <t>30/08/2023</t>
        </is>
      </c>
      <c r="V4214" t="inlineStr">
        <is>
          <t>1jjcyoum3lmu5chzp11jjcyiytqa2qfz</t>
        </is>
      </c>
      <c r="W4214" t="inlineStr">
        <is>
          <t>https://docs.google.com/open?id=1tEm8J2tTSc2rYbv0ScuTUmUzvuk-8pU0hOJH0lOs_7o</t>
        </is>
      </c>
      <c r="X4214" t="inlineStr">
        <is>
          <t>0,00</t>
        </is>
      </c>
      <c r="Y4214" t="n">
        <v>78</v>
      </c>
      <c r="Z4214" t="n">
        <v>78</v>
      </c>
      <c r="AA4214" t="n">
        <v>0</v>
      </c>
      <c r="AB4214" t="inlineStr">
        <is>
          <t>156,00</t>
        </is>
      </c>
      <c r="AC4214" t="inlineStr">
        <is>
          <t>32,76</t>
        </is>
      </c>
      <c r="AD4214" t="inlineStr">
        <is>
          <t>8,11</t>
        </is>
      </c>
      <c r="AE4214" t="inlineStr">
        <is>
          <t>196,87</t>
        </is>
      </c>
      <c r="AF4214" t="n">
        <v>0</v>
      </c>
      <c r="AG4214" t="n">
        <v>0</v>
      </c>
      <c r="AH4214" t="n">
        <v>0</v>
      </c>
      <c r="AI4214" t="inlineStr">
        <is>
          <t>6,5</t>
        </is>
      </c>
      <c r="AJ4214" t="inlineStr">
        <is>
          <t>Transfer</t>
        </is>
      </c>
      <c r="AK4214" t="inlineStr">
        <is>
          <t>4,5</t>
        </is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</row>
    <row r="4218">
      <c r="A4218" t="n">
        <v>1023</v>
      </c>
      <c r="B4218" t="inlineStr">
        <is>
          <t>Cuarto de Kilo</t>
        </is>
      </c>
      <c r="C4218" t="inlineStr">
        <is>
          <t>Amaia Basilio</t>
        </is>
      </c>
      <c r="D4218" t="inlineStr">
        <is>
          <t>Amaia Basilio</t>
        </is>
      </c>
      <c r="E4218" t="inlineStr">
        <is>
          <t>72830718E</t>
        </is>
      </c>
      <c r="F4218" t="inlineStr">
        <is>
          <t>Santa Lucía, 4</t>
        </is>
      </c>
      <c r="G4218" t="n">
        <v>1003</v>
      </c>
      <c r="H4218" t="inlineStr">
        <is>
          <t>Vitoria-Gasteiz</t>
        </is>
      </c>
      <c r="I4218" t="n">
        <v>1</v>
      </c>
      <c r="J4218" t="n">
        <v>0</v>
      </c>
      <c r="K4218" t="inlineStr">
        <is>
          <t>cuartodekilogranel@gmail.com</t>
        </is>
      </c>
      <c r="L4218">
        <f>+34685184018</f>
        <v/>
      </c>
      <c r="M4218" t="n">
        <v>1</v>
      </c>
      <c r="N4218" t="n">
        <v>8</v>
      </c>
      <c r="O4218" t="n">
        <v>6</v>
      </c>
      <c r="P4218" t="n">
        <v>8</v>
      </c>
      <c r="Q4218" t="n">
        <v>0</v>
      </c>
      <c r="R4218" t="n">
        <v>0</v>
      </c>
      <c r="S4218" t="n">
        <v>0</v>
      </c>
      <c r="T4218" t="b">
        <v>0</v>
      </c>
      <c r="U4218" t="inlineStr">
        <is>
          <t>31/08/2023</t>
        </is>
      </c>
      <c r="V4218" t="inlineStr">
        <is>
          <t>en0zdwda4eiwv6xkk5nen0zdghqgae3m</t>
        </is>
      </c>
      <c r="W4218" t="inlineStr">
        <is>
          <t>https://docs.google.com/open?id=1xIgJpKqTo2z2-oZWKCXHRj4lU0IIKLj6YPGNZG7Qafk</t>
        </is>
      </c>
      <c r="X4218" t="inlineStr">
        <is>
          <t>39,00</t>
        </is>
      </c>
      <c r="Y4218" t="n">
        <v>52</v>
      </c>
      <c r="Z4218" t="n">
        <v>52</v>
      </c>
      <c r="AA4218" t="n">
        <v>0</v>
      </c>
      <c r="AB4218" t="inlineStr">
        <is>
          <t>143,00</t>
        </is>
      </c>
      <c r="AC4218" t="inlineStr">
        <is>
          <t>30,03</t>
        </is>
      </c>
      <c r="AD4218" t="inlineStr">
        <is>
          <t>7,44</t>
        </is>
      </c>
      <c r="AE4218" t="inlineStr">
        <is>
          <t>180,47</t>
        </is>
      </c>
      <c r="AF4218" t="n">
        <v>0</v>
      </c>
      <c r="AG4218" t="n">
        <v>0</v>
      </c>
      <c r="AH4218" t="n">
        <v>0</v>
      </c>
      <c r="AI4218" t="inlineStr">
        <is>
          <t>6,5</t>
        </is>
      </c>
      <c r="AJ4218" t="inlineStr">
        <is>
          <t>Transfer</t>
        </is>
      </c>
      <c r="AK4218" t="inlineStr">
        <is>
          <t>4,5</t>
        </is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</row>
    <row r="4222">
      <c r="A4222" t="n">
        <v>1024</v>
      </c>
      <c r="B4222" t="inlineStr">
        <is>
          <t>EcoAyurveda</t>
        </is>
      </c>
      <c r="C4222" t="inlineStr">
        <is>
          <t>Francisco Javier Pérez Serralbo</t>
        </is>
      </c>
      <c r="D4222" t="inlineStr">
        <is>
          <t>Francisco Javier Pérez Serralbo</t>
        </is>
      </c>
      <c r="E4222" t="inlineStr">
        <is>
          <t>32044425C</t>
        </is>
      </c>
      <c r="F4222" t="inlineStr">
        <is>
          <t>C/ Concejala Sebastiana Guzmán Carabantes, portal 2, local 1-B, 29100-Coin ( Málaga)</t>
        </is>
      </c>
      <c r="G4222" t="n">
        <v>29100</v>
      </c>
      <c r="H4222" t="inlineStr">
        <is>
          <t>Málaga</t>
        </is>
      </c>
      <c r="I4222" t="n">
        <v>0</v>
      </c>
      <c r="J4222" t="inlineStr">
        <is>
          <t>C/ Cauce, 15, 29130-Alhaurin de la Torre (Málaga)</t>
        </is>
      </c>
      <c r="K4222" t="inlineStr">
        <is>
          <t>info.ecoayurveda@gmail.com</t>
        </is>
      </c>
      <c r="L4222">
        <f>+34677127457</f>
        <v/>
      </c>
      <c r="M4222" t="n">
        <v>1</v>
      </c>
      <c r="N4222" t="n">
        <v>4</v>
      </c>
      <c r="O4222" t="n">
        <v>3</v>
      </c>
      <c r="P4222" t="n">
        <v>4</v>
      </c>
      <c r="Q4222" t="n">
        <v>3</v>
      </c>
      <c r="R4222" t="inlineStr">
        <is>
          <t>PackD3-VJ3</t>
        </is>
      </c>
      <c r="S4222" t="n">
        <v>0</v>
      </c>
      <c r="T4222" t="b">
        <v>0</v>
      </c>
      <c r="U4222" s="1" t="n">
        <v>45116</v>
      </c>
      <c r="V4222" t="inlineStr">
        <is>
          <t>jk1hw782sgxchp2njk1hw7i8gcg79t74</t>
        </is>
      </c>
      <c r="W4222" t="inlineStr">
        <is>
          <t>https://docs.google.com/open?id=1bq3FL8Ey46McQQSnDiq5VzZlc1KfAvg7Z64T_ibXTvc</t>
        </is>
      </c>
      <c r="X4222" t="inlineStr">
        <is>
          <t>19,50</t>
        </is>
      </c>
      <c r="Y4222" t="n">
        <v>26</v>
      </c>
      <c r="Z4222" t="n">
        <v>26</v>
      </c>
      <c r="AA4222" t="inlineStr">
        <is>
          <t>13,5</t>
        </is>
      </c>
      <c r="AB4222" t="inlineStr">
        <is>
          <t>85,00</t>
        </is>
      </c>
      <c r="AC4222" t="inlineStr">
        <is>
          <t>17,85</t>
        </is>
      </c>
      <c r="AD4222" t="inlineStr">
        <is>
          <t>4,42</t>
        </is>
      </c>
      <c r="AE4222" t="inlineStr">
        <is>
          <t>107,27</t>
        </is>
      </c>
      <c r="AF4222" t="n">
        <v>0</v>
      </c>
      <c r="AG4222" t="n">
        <v>0</v>
      </c>
      <c r="AH4222" t="n">
        <v>0</v>
      </c>
      <c r="AI4222" t="inlineStr">
        <is>
          <t>6,5</t>
        </is>
      </c>
      <c r="AJ4222" t="inlineStr">
        <is>
          <t>Transfer</t>
        </is>
      </c>
      <c r="AK4222" t="inlineStr">
        <is>
          <t>4,5</t>
        </is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</row>
    <row r="4226">
      <c r="A4226" t="n">
        <v>1025</v>
      </c>
      <c r="B4226" t="inlineStr">
        <is>
          <t>SaBó SaBó</t>
        </is>
      </c>
      <c r="C4226" t="inlineStr">
        <is>
          <t>Roser Castells</t>
        </is>
      </c>
      <c r="D4226" t="inlineStr">
        <is>
          <t>SaBó SaBó, CB</t>
        </is>
      </c>
      <c r="E4226" t="inlineStr">
        <is>
          <t>E67607952</t>
        </is>
      </c>
      <c r="F4226" t="inlineStr">
        <is>
          <t>c. Castillejos, 275, local</t>
        </is>
      </c>
      <c r="G4226" t="n">
        <v>8025</v>
      </c>
      <c r="H4226" t="inlineStr">
        <is>
          <t>Barcelona</t>
        </is>
      </c>
      <c r="I4226" t="n">
        <v>0</v>
      </c>
      <c r="J4226" t="inlineStr">
        <is>
          <t>c. Nàpols, 343, 6-C, 08025 Barcelona</t>
        </is>
      </c>
      <c r="K4226" t="inlineStr">
        <is>
          <t>ecologiaagranel@gmail.com</t>
        </is>
      </c>
      <c r="L4226">
        <f>+34693007074</f>
        <v/>
      </c>
      <c r="M4226" t="n">
        <v>1</v>
      </c>
      <c r="N4226" t="n">
        <v>12</v>
      </c>
      <c r="O4226" t="n">
        <v>5</v>
      </c>
      <c r="P4226" t="n">
        <v>4</v>
      </c>
      <c r="Q4226" t="n">
        <v>4</v>
      </c>
      <c r="R4226" t="inlineStr">
        <is>
          <t>LA2 (tarjetas fidelización)</t>
        </is>
      </c>
      <c r="S4226" t="n">
        <v>0</v>
      </c>
      <c r="T4226" t="b">
        <v>0</v>
      </c>
      <c r="U4226" s="1" t="n">
        <v>44935</v>
      </c>
      <c r="V4226" t="n">
        <v>0</v>
      </c>
      <c r="W4226" t="inlineStr">
        <is>
          <t>https://docs.google.com/open?id=1NvYNCGrO07fBnfqj8MKa_SfPa79Tru3ZWRiwGv21kLI</t>
        </is>
      </c>
      <c r="X4226" t="inlineStr">
        <is>
          <t>32,50</t>
        </is>
      </c>
      <c r="Y4226" t="n">
        <v>78</v>
      </c>
      <c r="Z4226" t="n">
        <v>26</v>
      </c>
      <c r="AA4226" t="n">
        <v>18</v>
      </c>
      <c r="AB4226" t="inlineStr">
        <is>
          <t>154,50</t>
        </is>
      </c>
      <c r="AC4226" t="inlineStr">
        <is>
          <t>32,45</t>
        </is>
      </c>
      <c r="AD4226" t="inlineStr">
        <is>
          <t>8,03</t>
        </is>
      </c>
      <c r="AE4226" t="inlineStr">
        <is>
          <t>194,98</t>
        </is>
      </c>
      <c r="AF4226" t="n">
        <v>0</v>
      </c>
      <c r="AG4226" t="n">
        <v>0</v>
      </c>
      <c r="AH4226" t="n">
        <v>0</v>
      </c>
      <c r="AI4226" t="inlineStr">
        <is>
          <t>6,5</t>
        </is>
      </c>
      <c r="AJ4226" t="inlineStr">
        <is>
          <t>Transfer</t>
        </is>
      </c>
      <c r="AK4226" t="inlineStr">
        <is>
          <t>4,5</t>
        </is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</row>
    <row r="4230">
      <c r="A4230" t="n">
        <v>1026</v>
      </c>
      <c r="B4230" t="inlineStr">
        <is>
          <t>Salir del Paso</t>
        </is>
      </c>
      <c r="C4230" t="inlineStr">
        <is>
          <t>Sandra</t>
        </is>
      </c>
      <c r="D4230" t="inlineStr">
        <is>
          <t>SANDRA MINGUEZ MAULEON</t>
        </is>
      </c>
      <c r="E4230" t="inlineStr">
        <is>
          <t>44638316P</t>
        </is>
      </c>
      <c r="F4230" t="inlineStr">
        <is>
          <t>C/SAN NICOLAS Nº6 BAJO</t>
        </is>
      </c>
      <c r="G4230" t="n">
        <v>31200</v>
      </c>
      <c r="H4230" t="inlineStr">
        <is>
          <t>Estella, Navarra</t>
        </is>
      </c>
      <c r="I4230" t="n">
        <v>1</v>
      </c>
      <c r="J4230" t="n">
        <v>0</v>
      </c>
      <c r="K4230" t="inlineStr">
        <is>
          <t>salirdelpaso6@gmail.com</t>
        </is>
      </c>
      <c r="L4230">
        <f>+34646666166</f>
        <v/>
      </c>
      <c r="M4230" t="n">
        <v>1</v>
      </c>
      <c r="N4230" t="n">
        <v>10</v>
      </c>
      <c r="O4230" t="n">
        <v>0</v>
      </c>
      <c r="P4230" t="n">
        <v>10</v>
      </c>
      <c r="Q4230" t="n">
        <v>0</v>
      </c>
      <c r="R4230" t="inlineStr">
        <is>
          <t>20+1 LA1(trimestral)</t>
        </is>
      </c>
      <c r="S4230" t="inlineStr">
        <is>
          <t>Falta FL1 se la debemos</t>
        </is>
      </c>
      <c r="T4230" t="b">
        <v>1</v>
      </c>
      <c r="U4230" s="1" t="n">
        <v>44935</v>
      </c>
      <c r="V4230" t="inlineStr">
        <is>
          <t>6vacpuxrw6y9w0k8y6vac7ln2n8ki4yi</t>
        </is>
      </c>
      <c r="W4230" t="inlineStr">
        <is>
          <t>https://docs.google.com/open?id=15QigE3Ni7hMt29_clB5hfks6rf6zeM2cfpUAjKwjGBw</t>
        </is>
      </c>
      <c r="X4230" t="inlineStr">
        <is>
          <t>0,00</t>
        </is>
      </c>
      <c r="Y4230" t="inlineStr">
        <is>
          <t>69,1</t>
        </is>
      </c>
      <c r="Z4230" t="inlineStr">
        <is>
          <t>69,1</t>
        </is>
      </c>
      <c r="AA4230" t="n">
        <v>0</v>
      </c>
      <c r="AB4230" t="inlineStr">
        <is>
          <t>138,20</t>
        </is>
      </c>
      <c r="AC4230" t="inlineStr">
        <is>
          <t>29,02</t>
        </is>
      </c>
      <c r="AD4230" t="inlineStr">
        <is>
          <t>7,19</t>
        </is>
      </c>
      <c r="AE4230" t="inlineStr">
        <is>
          <t>174,41</t>
        </is>
      </c>
      <c r="AF4230" t="n">
        <v>0</v>
      </c>
      <c r="AG4230" t="n">
        <v>0</v>
      </c>
      <c r="AH4230" t="n">
        <v>0</v>
      </c>
      <c r="AI4230" t="inlineStr">
        <is>
          <t>6,91</t>
        </is>
      </c>
      <c r="AJ4230" t="inlineStr">
        <is>
          <t>Transfer</t>
        </is>
      </c>
      <c r="AK4230" t="inlineStr">
        <is>
          <t>4,53</t>
        </is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</row>
    <row r="4234">
      <c r="A4234" t="n">
        <v>1027</v>
      </c>
      <c r="B4234" t="inlineStr">
        <is>
          <t>Biopompas Cádiz</t>
        </is>
      </c>
      <c r="C4234" t="inlineStr">
        <is>
          <t>Elena Rubio Quijano</t>
        </is>
      </c>
      <c r="D4234" t="inlineStr">
        <is>
          <t>Biopompas</t>
        </is>
      </c>
      <c r="E4234" t="inlineStr">
        <is>
          <t>44031777w</t>
        </is>
      </c>
      <c r="F4234" t="inlineStr">
        <is>
          <t>Plaza Jerez de la Frontera n.3</t>
        </is>
      </c>
      <c r="G4234" t="n">
        <v>11011</v>
      </c>
      <c r="H4234" t="inlineStr">
        <is>
          <t>Cádiz</t>
        </is>
      </c>
      <c r="I4234" t="n">
        <v>1</v>
      </c>
      <c r="J4234" t="n">
        <v>0</v>
      </c>
      <c r="K4234" t="inlineStr">
        <is>
          <t>biopompas.cadiz@gmail.com</t>
        </is>
      </c>
      <c r="L4234">
        <f>+34610627214</f>
        <v/>
      </c>
      <c r="M4234" t="n">
        <v>1</v>
      </c>
      <c r="N4234" t="n">
        <v>14</v>
      </c>
      <c r="O4234" t="n">
        <v>0</v>
      </c>
      <c r="P4234" t="n">
        <v>6</v>
      </c>
      <c r="Q4234" t="n">
        <v>0</v>
      </c>
      <c r="R4234" t="inlineStr">
        <is>
          <t>VJ1</t>
        </is>
      </c>
      <c r="S4234" t="n">
        <v>0</v>
      </c>
      <c r="T4234" t="b">
        <v>0</v>
      </c>
      <c r="U4234" s="1" t="n">
        <v>44935</v>
      </c>
      <c r="V4234" t="inlineStr">
        <is>
          <t>pn14juam5epn140twr59721y1hfoi0yq</t>
        </is>
      </c>
      <c r="W4234" t="inlineStr">
        <is>
          <t>https://docs.google.com/open?id=1CiHaq8a5wqq80gjML2qtyhSLvfJ0bdKx8Oijy2HYvr0</t>
        </is>
      </c>
      <c r="X4234" t="inlineStr">
        <is>
          <t>0,00</t>
        </is>
      </c>
      <c r="Y4234" t="n">
        <v>91</v>
      </c>
      <c r="Z4234" t="n">
        <v>39</v>
      </c>
      <c r="AA4234" t="n">
        <v>0</v>
      </c>
      <c r="AB4234" t="inlineStr">
        <is>
          <t>130,00</t>
        </is>
      </c>
      <c r="AC4234" t="inlineStr">
        <is>
          <t>27,30</t>
        </is>
      </c>
      <c r="AD4234" t="inlineStr">
        <is>
          <t>6,76</t>
        </is>
      </c>
      <c r="AE4234" t="inlineStr">
        <is>
          <t>164,06</t>
        </is>
      </c>
      <c r="AF4234" t="n">
        <v>0</v>
      </c>
      <c r="AG4234" t="n">
        <v>0</v>
      </c>
      <c r="AH4234" t="n">
        <v>0</v>
      </c>
      <c r="AI4234" t="inlineStr">
        <is>
          <t>6,5</t>
        </is>
      </c>
      <c r="AJ4234" t="inlineStr">
        <is>
          <t>Transfer</t>
        </is>
      </c>
      <c r="AK4234" t="inlineStr">
        <is>
          <t>4,5</t>
        </is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</row>
    <row r="4238">
      <c r="A4238" t="n">
        <v>1028</v>
      </c>
      <c r="B4238" t="inlineStr">
        <is>
          <t>TERRANOSTRA (Laboratori d'Abastiment cooperatiu)</t>
        </is>
      </c>
      <c r="C4238" t="inlineStr">
        <is>
          <t>Caro</t>
        </is>
      </c>
      <c r="D4238" t="inlineStr">
        <is>
          <t>Laboratori d'Abastiment cooperatiu</t>
        </is>
      </c>
      <c r="E4238" t="inlineStr">
        <is>
          <t>F01736784</t>
        </is>
      </c>
      <c r="F4238" t="inlineStr">
        <is>
          <t>c/  Alfons el magnànim 24 baixos</t>
        </is>
      </c>
      <c r="G4238" t="n">
        <v>7004</v>
      </c>
      <c r="H4238" t="inlineStr">
        <is>
          <t>Palma de Mallorca</t>
        </is>
      </c>
      <c r="I4238" t="n">
        <v>1</v>
      </c>
      <c r="J4238" t="n">
        <v>0</v>
      </c>
      <c r="K4238" t="inlineStr">
        <is>
          <t>moksha.repiso@terranostra.coop</t>
        </is>
      </c>
      <c r="L4238">
        <f>+34666658633</f>
        <v/>
      </c>
      <c r="M4238" t="n">
        <v>0</v>
      </c>
      <c r="N4238" t="n">
        <v>15</v>
      </c>
      <c r="O4238" t="n">
        <v>5</v>
      </c>
      <c r="P4238" t="n">
        <v>8</v>
      </c>
      <c r="Q4238" t="n">
        <v>0</v>
      </c>
      <c r="R4238" t="inlineStr">
        <is>
          <t>Nuevos mails: montse.ara@terranostra.coop    lluis.ysasi@terranostra.coop    (caro se va)</t>
        </is>
      </c>
      <c r="S4238" t="n">
        <v>0</v>
      </c>
      <c r="T4238" t="b">
        <v>0</v>
      </c>
      <c r="U4238" s="1" t="n">
        <v>44935</v>
      </c>
      <c r="V4238" t="inlineStr">
        <is>
          <t>rzg2gp2oe6r31n8qrzgufn0lm0tlka8k</t>
        </is>
      </c>
      <c r="W4238" t="inlineStr">
        <is>
          <t>https://docs.google.com/open?id=16oAOzRycZM6ygcyPFbZZmf8EVlCdzR89UuQc6RZTgOo</t>
        </is>
      </c>
      <c r="X4238" t="inlineStr">
        <is>
          <t>32,50</t>
        </is>
      </c>
      <c r="Y4238" t="inlineStr">
        <is>
          <t>97,5</t>
        </is>
      </c>
      <c r="Z4238" t="n">
        <v>52</v>
      </c>
      <c r="AA4238" t="n">
        <v>0</v>
      </c>
      <c r="AB4238" t="inlineStr">
        <is>
          <t>182,00</t>
        </is>
      </c>
      <c r="AC4238" t="inlineStr">
        <is>
          <t>38,22</t>
        </is>
      </c>
      <c r="AD4238" t="inlineStr">
        <is>
          <t>0,00</t>
        </is>
      </c>
      <c r="AE4238" t="inlineStr">
        <is>
          <t>220,22</t>
        </is>
      </c>
      <c r="AF4238" t="n">
        <v>0</v>
      </c>
      <c r="AG4238" t="n">
        <v>0</v>
      </c>
      <c r="AH4238" t="n">
        <v>0</v>
      </c>
      <c r="AI4238" t="inlineStr">
        <is>
          <t>6,5</t>
        </is>
      </c>
      <c r="AJ4238" t="inlineStr">
        <is>
          <t>Giro 30 días // IBAN: ES94 2056 0022 1120 6731 0728</t>
        </is>
      </c>
      <c r="AK4238" t="inlineStr">
        <is>
          <t>4,5</t>
        </is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</row>
    <row r="4242">
      <c r="A4242" t="n">
        <v>1029</v>
      </c>
      <c r="B4242" t="inlineStr">
        <is>
          <t>PEPE DRINKS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s="2" t="n">
        <v>0</v>
      </c>
      <c r="V4242" t="n">
        <v>0</v>
      </c>
      <c r="W4242" t="n">
        <v>1</v>
      </c>
      <c r="X4242" t="inlineStr">
        <is>
          <t>0,00</t>
        </is>
      </c>
      <c r="Y4242" t="n">
        <v>0</v>
      </c>
      <c r="Z4242" t="n">
        <v>0</v>
      </c>
      <c r="AA4242" t="n">
        <v>0</v>
      </c>
      <c r="AB4242" t="inlineStr">
        <is>
          <t>0,00</t>
        </is>
      </c>
      <c r="AC4242" t="inlineStr">
        <is>
          <t>0,00</t>
        </is>
      </c>
      <c r="AD4242" t="inlineStr">
        <is>
          <t>0,00</t>
        </is>
      </c>
      <c r="AE4242" t="inlineStr">
        <is>
          <t>0,00</t>
        </is>
      </c>
      <c r="AF4242" t="n">
        <v>0</v>
      </c>
      <c r="AG4242" t="n">
        <v>0</v>
      </c>
      <c r="AH4242" t="n">
        <v>0</v>
      </c>
      <c r="AI4242" t="inlineStr">
        <is>
          <t>6,5</t>
        </is>
      </c>
      <c r="AJ4242" t="n">
        <v>0</v>
      </c>
      <c r="AK4242" t="inlineStr">
        <is>
          <t>4,5</t>
        </is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</row>
    <row r="4246">
      <c r="A4246" t="n">
        <v>1030</v>
      </c>
      <c r="B4246" t="inlineStr">
        <is>
          <t>Expert-Elèctrica Fusté</t>
        </is>
      </c>
      <c r="C4246" t="inlineStr">
        <is>
          <t>Marta Esteve</t>
        </is>
      </c>
      <c r="D4246" t="inlineStr">
        <is>
          <t>Elèctrica Fusté, S.L.</t>
        </is>
      </c>
      <c r="E4246" t="inlineStr">
        <is>
          <t>B62055785</t>
        </is>
      </c>
      <c r="F4246" t="inlineStr">
        <is>
          <t>C/Major, 9-11</t>
        </is>
      </c>
      <c r="G4246" t="n">
        <v>8791</v>
      </c>
      <c r="H4246" t="inlineStr">
        <is>
          <t>Sant Llorenç d'Hortons (Barcelona)</t>
        </is>
      </c>
      <c r="I4246" t="n">
        <v>1</v>
      </c>
      <c r="J4246" t="n">
        <v>0</v>
      </c>
      <c r="K4246" t="inlineStr">
        <is>
          <t>efuste@efuste.com</t>
        </is>
      </c>
      <c r="L4246">
        <f>+34665807463</f>
        <v/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inlineStr">
        <is>
          <t>PackD2-VJ2</t>
        </is>
      </c>
      <c r="S4246" t="n">
        <v>0</v>
      </c>
      <c r="T4246" t="b">
        <v>0</v>
      </c>
      <c r="U4246" s="1" t="n">
        <v>45055</v>
      </c>
      <c r="V4246" t="inlineStr">
        <is>
          <t>ngjq68lrc486engjqj372i56v18ohlc4</t>
        </is>
      </c>
      <c r="W4246" t="inlineStr">
        <is>
          <t>https://docs.google.com/open?id=1IWkknbhvahtIkHjNRplhr3mHVmg5sg_1_nuPXZcthvY</t>
        </is>
      </c>
      <c r="X4246" t="inlineStr">
        <is>
          <t>0,00</t>
        </is>
      </c>
      <c r="Y4246" t="n">
        <v>130</v>
      </c>
      <c r="Z4246" t="n">
        <v>0</v>
      </c>
      <c r="AA4246" t="n">
        <v>0</v>
      </c>
      <c r="AB4246" t="inlineStr">
        <is>
          <t>130,00</t>
        </is>
      </c>
      <c r="AC4246" t="inlineStr">
        <is>
          <t>27,30</t>
        </is>
      </c>
      <c r="AD4246" t="inlineStr">
        <is>
          <t>0,00</t>
        </is>
      </c>
      <c r="AE4246" t="inlineStr">
        <is>
          <t>157,30</t>
        </is>
      </c>
      <c r="AF4246" t="n">
        <v>0</v>
      </c>
      <c r="AG4246" t="n">
        <v>0</v>
      </c>
      <c r="AH4246" t="n">
        <v>0</v>
      </c>
      <c r="AI4246" t="inlineStr">
        <is>
          <t>6,5</t>
        </is>
      </c>
      <c r="AJ4246" t="inlineStr">
        <is>
          <t>Transfer</t>
        </is>
      </c>
      <c r="AK4246" t="inlineStr">
        <is>
          <t>4,5</t>
        </is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</row>
    <row r="4250">
      <c r="A4250" t="n">
        <v>1031</v>
      </c>
      <c r="B4250" t="inlineStr">
        <is>
          <t>Sargo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s="2" t="n">
        <v>0</v>
      </c>
      <c r="V4250" t="n">
        <v>0</v>
      </c>
      <c r="W4250" t="n">
        <v>1</v>
      </c>
      <c r="X4250" t="inlineStr">
        <is>
          <t>0,00</t>
        </is>
      </c>
      <c r="Y4250" t="n">
        <v>0</v>
      </c>
      <c r="Z4250" t="n">
        <v>0</v>
      </c>
      <c r="AA4250" t="n">
        <v>0</v>
      </c>
      <c r="AB4250" t="inlineStr">
        <is>
          <t>0,00</t>
        </is>
      </c>
      <c r="AC4250" t="inlineStr">
        <is>
          <t>0,00</t>
        </is>
      </c>
      <c r="AD4250" t="inlineStr">
        <is>
          <t>0,00</t>
        </is>
      </c>
      <c r="AE4250" t="inlineStr">
        <is>
          <t>0,00</t>
        </is>
      </c>
      <c r="AF4250" t="n">
        <v>0</v>
      </c>
      <c r="AG4250" t="n">
        <v>0</v>
      </c>
      <c r="AH4250" t="n">
        <v>0</v>
      </c>
      <c r="AI4250" t="inlineStr">
        <is>
          <t>6,5</t>
        </is>
      </c>
      <c r="AJ4250" t="n">
        <v>0</v>
      </c>
      <c r="AK4250" t="inlineStr">
        <is>
          <t>4,5</t>
        </is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</row>
    <row r="4254">
      <c r="A4254" t="n">
        <v>1032</v>
      </c>
      <c r="B4254" t="inlineStr">
        <is>
          <t>Naturitas</t>
        </is>
      </c>
      <c r="C4254" t="inlineStr">
        <is>
          <t>Sandra Geremias</t>
        </is>
      </c>
      <c r="D4254" t="inlineStr">
        <is>
          <t>AMCORE BALANCE, S.L.</t>
        </is>
      </c>
      <c r="E4254" t="inlineStr">
        <is>
          <t>B66291097</t>
        </is>
      </c>
      <c r="F4254" t="inlineStr">
        <is>
          <t>CALLE POLLANCRE N 10</t>
        </is>
      </c>
      <c r="G4254" t="n">
        <v>17452</v>
      </c>
      <c r="H4254" t="inlineStr">
        <is>
          <t>MASSANES (GIRONA)</t>
        </is>
      </c>
      <c r="I4254" t="n">
        <v>1</v>
      </c>
      <c r="J4254" t="n">
        <v>0</v>
      </c>
      <c r="K4254" t="inlineStr">
        <is>
          <t>sandra.geremias@naturitas.com</t>
        </is>
      </c>
      <c r="L4254" t="inlineStr">
        <is>
          <t>691 390 659</t>
        </is>
      </c>
      <c r="M4254" t="n">
        <v>0</v>
      </c>
      <c r="N4254" t="n">
        <v>56</v>
      </c>
      <c r="O4254" t="n">
        <v>76</v>
      </c>
      <c r="P4254" t="n">
        <v>0</v>
      </c>
      <c r="Q4254" t="n">
        <v>4</v>
      </c>
      <c r="R4254" t="n">
        <v>0</v>
      </c>
      <c r="S4254" t="n">
        <v>0</v>
      </c>
      <c r="T4254" t="n">
        <v>0</v>
      </c>
      <c r="U4254" s="1" t="n">
        <v>45055</v>
      </c>
      <c r="V4254" t="n">
        <v>0</v>
      </c>
      <c r="W4254" t="inlineStr">
        <is>
          <t>https://docs.google.com/open?id=1-_UwbQuhXEVw0JE71vy0zvrOSCHz_5xat1WOFGiRbIQ</t>
        </is>
      </c>
      <c r="X4254" t="inlineStr">
        <is>
          <t>494,00</t>
        </is>
      </c>
      <c r="Y4254" t="n">
        <v>364</v>
      </c>
      <c r="Z4254" t="n">
        <v>0</v>
      </c>
      <c r="AA4254" t="n">
        <v>18</v>
      </c>
      <c r="AB4254" t="inlineStr">
        <is>
          <t>876,00</t>
        </is>
      </c>
      <c r="AC4254" t="inlineStr">
        <is>
          <t>183,96</t>
        </is>
      </c>
      <c r="AD4254" t="inlineStr">
        <is>
          <t>0,00</t>
        </is>
      </c>
      <c r="AE4254" t="inlineStr">
        <is>
          <t>1059,96</t>
        </is>
      </c>
      <c r="AF4254" t="n">
        <v>0</v>
      </c>
      <c r="AG4254" t="n">
        <v>0</v>
      </c>
      <c r="AH4254" t="n">
        <v>0</v>
      </c>
      <c r="AI4254" t="inlineStr">
        <is>
          <t>6,5</t>
        </is>
      </c>
      <c r="AJ4254" t="inlineStr">
        <is>
          <t>Confirming La Caixa (60 días)</t>
        </is>
      </c>
      <c r="AK4254" t="inlineStr">
        <is>
          <t>4,5</t>
        </is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</row>
    <row r="4258">
      <c r="A4258" t="n">
        <v>1033</v>
      </c>
      <c r="B4258" t="inlineStr">
        <is>
          <t>Marcris</t>
        </is>
      </c>
      <c r="C4258" t="inlineStr">
        <is>
          <t>Marino</t>
        </is>
      </c>
      <c r="D4258" t="inlineStr">
        <is>
          <t>Sánchez García Cristina 00280286L S.L.N.E</t>
        </is>
      </c>
      <c r="E4258" t="inlineStr">
        <is>
          <t>B35770528</t>
        </is>
      </c>
      <c r="F4258" t="inlineStr">
        <is>
          <t>Calle Aigües, 11</t>
        </is>
      </c>
      <c r="G4258" t="n">
        <v>8391</v>
      </c>
      <c r="H4258" t="inlineStr">
        <is>
          <t>Tiana</t>
        </is>
      </c>
      <c r="I4258" t="n">
        <v>1</v>
      </c>
      <c r="J4258" t="n">
        <v>0</v>
      </c>
      <c r="K4258" t="inlineStr">
        <is>
          <t>info@marcris.net</t>
        </is>
      </c>
      <c r="L4258">
        <f>+34678868735</f>
        <v/>
      </c>
      <c r="M4258" t="n">
        <v>0</v>
      </c>
      <c r="N4258" t="n">
        <v>500</v>
      </c>
      <c r="O4258" t="n">
        <v>167</v>
      </c>
      <c r="P4258" t="n">
        <v>333</v>
      </c>
      <c r="Q4258" t="n">
        <v>75</v>
      </c>
      <c r="R4258" t="inlineStr">
        <is>
          <t>PackD35-VJ72</t>
        </is>
      </c>
      <c r="S4258" t="inlineStr">
        <is>
          <t>Muestras 10-3-7-2-1-4</t>
        </is>
      </c>
      <c r="T4258" t="n">
        <v>0</v>
      </c>
      <c r="U4258" s="1" t="n">
        <v>45055</v>
      </c>
      <c r="V4258" t="n">
        <v>0</v>
      </c>
      <c r="W4258" t="inlineStr">
        <is>
          <t>https://docs.google.com/open?id=1JYeVeDGUeGdehuHMBJPuM8Y8OKze7TGJBfNIv5S5o0U</t>
        </is>
      </c>
      <c r="X4258" t="inlineStr">
        <is>
          <t>726,45</t>
        </is>
      </c>
      <c r="Y4258" t="n">
        <v>2175</v>
      </c>
      <c r="Z4258" t="inlineStr">
        <is>
          <t>1448,55</t>
        </is>
      </c>
      <c r="AA4258" t="inlineStr">
        <is>
          <t>247,5</t>
        </is>
      </c>
      <c r="AB4258" t="inlineStr">
        <is>
          <t>4.597,50</t>
        </is>
      </c>
      <c r="AC4258" t="inlineStr">
        <is>
          <t>965,48</t>
        </is>
      </c>
      <c r="AD4258" t="inlineStr">
        <is>
          <t>0,00</t>
        </is>
      </c>
      <c r="AE4258" t="inlineStr">
        <is>
          <t>5562,98</t>
        </is>
      </c>
      <c r="AF4258" t="n">
        <v>0</v>
      </c>
      <c r="AG4258" t="n">
        <v>0</v>
      </c>
      <c r="AH4258" t="n">
        <v>0</v>
      </c>
      <c r="AI4258" t="inlineStr">
        <is>
          <t>4,35</t>
        </is>
      </c>
      <c r="AJ4258" t="inlineStr">
        <is>
          <t>SEPA 60 dias // IBAN: ES03 2100 0877 8502 0021 6962</t>
        </is>
      </c>
      <c r="AK4258" t="inlineStr">
        <is>
          <t>3,3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</row>
    <row r="4262">
      <c r="A4262" t="n">
        <v>1034</v>
      </c>
      <c r="B4262" t="inlineStr">
        <is>
          <t>Ecoteca</t>
        </is>
      </c>
      <c r="C4262" t="inlineStr">
        <is>
          <t>laia</t>
        </is>
      </c>
      <c r="D4262" t="inlineStr">
        <is>
          <t>eulalia hernandez pallas</t>
        </is>
      </c>
      <c r="E4262" t="inlineStr">
        <is>
          <t>44000699c</t>
        </is>
      </c>
      <c r="F4262" t="inlineStr">
        <is>
          <t>providencia, 20</t>
        </is>
      </c>
      <c r="G4262" t="n">
        <v>8024</v>
      </c>
      <c r="H4262" t="inlineStr">
        <is>
          <t>barcelona</t>
        </is>
      </c>
      <c r="I4262" t="n">
        <v>1</v>
      </c>
      <c r="J4262" t="n">
        <v>0</v>
      </c>
      <c r="K4262" t="inlineStr">
        <is>
          <t>laiona.hernandez@gmail.com</t>
        </is>
      </c>
      <c r="L4262">
        <f>+34687307036</f>
        <v/>
      </c>
      <c r="M4262" t="n">
        <v>1</v>
      </c>
      <c r="N4262" t="n">
        <v>10</v>
      </c>
      <c r="O4262" t="n">
        <v>0</v>
      </c>
      <c r="P4262" t="n">
        <v>10</v>
      </c>
      <c r="Q4262" t="n">
        <v>0</v>
      </c>
      <c r="R4262" t="n">
        <v>0</v>
      </c>
      <c r="S4262" t="n">
        <v>0</v>
      </c>
      <c r="T4262" t="b">
        <v>0</v>
      </c>
      <c r="U4262" s="1" t="n">
        <v>45055</v>
      </c>
      <c r="V4262" t="inlineStr">
        <is>
          <t>r9b7r964p32fhl07w4r9b7r2adwt23wx</t>
        </is>
      </c>
      <c r="W4262" t="inlineStr">
        <is>
          <t>https://docs.google.com/open?id=1jxCE4qO2e6maQ0HTDJPVqAMhfJ8Ks9KEJQYJToYloPQ</t>
        </is>
      </c>
      <c r="X4262" t="inlineStr">
        <is>
          <t>0,00</t>
        </is>
      </c>
      <c r="Y4262" t="n">
        <v>65</v>
      </c>
      <c r="Z4262" t="n">
        <v>65</v>
      </c>
      <c r="AA4262" t="n">
        <v>0</v>
      </c>
      <c r="AB4262" t="inlineStr">
        <is>
          <t>130,00</t>
        </is>
      </c>
      <c r="AC4262" t="inlineStr">
        <is>
          <t>27,30</t>
        </is>
      </c>
      <c r="AD4262" t="inlineStr">
        <is>
          <t>6,76</t>
        </is>
      </c>
      <c r="AE4262" t="inlineStr">
        <is>
          <t>164,06</t>
        </is>
      </c>
      <c r="AF4262" t="n">
        <v>0</v>
      </c>
      <c r="AG4262" t="n">
        <v>0</v>
      </c>
      <c r="AH4262" t="n">
        <v>0</v>
      </c>
      <c r="AI4262" t="inlineStr">
        <is>
          <t>6,5</t>
        </is>
      </c>
      <c r="AJ4262" t="inlineStr">
        <is>
          <t>Giro 30 días // IBAN: ES55 0182 6315 0402 0015 5572</t>
        </is>
      </c>
      <c r="AK4262" t="inlineStr">
        <is>
          <t>4,5</t>
        </is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</row>
    <row r="4266">
      <c r="A4266" t="n">
        <v>1035</v>
      </c>
      <c r="B4266" t="inlineStr">
        <is>
          <t>Bioecoequilibrio</t>
        </is>
      </c>
      <c r="C4266" t="inlineStr">
        <is>
          <t>Beatriz Fernandez de la Iglesia</t>
        </is>
      </c>
      <c r="D4266" t="inlineStr">
        <is>
          <t>Bioecoequilibrio</t>
        </is>
      </c>
      <c r="E4266" t="inlineStr">
        <is>
          <t>03928417V</t>
        </is>
      </c>
      <c r="F4266" t="inlineStr">
        <is>
          <t>calle rio algodor numero 1 piso 3 izq</t>
        </is>
      </c>
      <c r="G4266" t="n">
        <v>45007</v>
      </c>
      <c r="H4266" t="inlineStr">
        <is>
          <t>Toledo</t>
        </is>
      </c>
      <c r="I4266" t="n">
        <v>1</v>
      </c>
      <c r="J4266" t="n">
        <v>0</v>
      </c>
      <c r="K4266" t="inlineStr">
        <is>
          <t>info@bioecoequilibrio.com</t>
        </is>
      </c>
      <c r="L4266">
        <f>+34619031273</f>
        <v/>
      </c>
      <c r="M4266" t="n">
        <v>1</v>
      </c>
      <c r="N4266" t="n">
        <v>6</v>
      </c>
      <c r="O4266" t="n">
        <v>6</v>
      </c>
      <c r="P4266" t="n">
        <v>6</v>
      </c>
      <c r="Q4266" t="n">
        <v>6</v>
      </c>
      <c r="R4266" t="inlineStr">
        <is>
          <t>VJ6</t>
        </is>
      </c>
      <c r="S4266" t="n">
        <v>0</v>
      </c>
      <c r="T4266" t="b">
        <v>0</v>
      </c>
      <c r="U4266" s="1" t="n">
        <v>45055</v>
      </c>
      <c r="V4266" t="inlineStr">
        <is>
          <t>v4o4ojxq2wzyk3hzdpkiv4o4olz2xpjj</t>
        </is>
      </c>
      <c r="W4266" t="inlineStr">
        <is>
          <t>https://docs.google.com/open?id=10SYOGgZZApcX6cckZ99YQYiRAt7zch-RkVEZ9iAwzwQ</t>
        </is>
      </c>
      <c r="X4266" t="inlineStr">
        <is>
          <t>39,00</t>
        </is>
      </c>
      <c r="Y4266" t="n">
        <v>39</v>
      </c>
      <c r="Z4266" t="n">
        <v>39</v>
      </c>
      <c r="AA4266" t="n">
        <v>27</v>
      </c>
      <c r="AB4266" t="inlineStr">
        <is>
          <t>144,00</t>
        </is>
      </c>
      <c r="AC4266" t="inlineStr">
        <is>
          <t>30,24</t>
        </is>
      </c>
      <c r="AD4266" t="inlineStr">
        <is>
          <t>7,49</t>
        </is>
      </c>
      <c r="AE4266" t="inlineStr">
        <is>
          <t>181,73</t>
        </is>
      </c>
      <c r="AF4266" t="n">
        <v>0</v>
      </c>
      <c r="AG4266" t="n">
        <v>0</v>
      </c>
      <c r="AH4266" t="n">
        <v>0</v>
      </c>
      <c r="AI4266" t="inlineStr">
        <is>
          <t>6,5</t>
        </is>
      </c>
      <c r="AJ4266" t="inlineStr">
        <is>
          <t>Transfer</t>
        </is>
      </c>
      <c r="AK4266" t="inlineStr">
        <is>
          <t>4,5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</row>
    <row r="4270">
      <c r="A4270" t="n">
        <v>1036</v>
      </c>
      <c r="B4270" t="inlineStr">
        <is>
          <t>SUPERMERCATS PIJOAN, S.L.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s="2" t="n">
        <v>0</v>
      </c>
      <c r="V4270" t="n">
        <v>0</v>
      </c>
      <c r="W4270" t="n">
        <v>1</v>
      </c>
      <c r="X4270" t="inlineStr">
        <is>
          <t>0,00</t>
        </is>
      </c>
      <c r="Y4270" t="n">
        <v>0</v>
      </c>
      <c r="Z4270" t="n">
        <v>0</v>
      </c>
      <c r="AA4270" t="n">
        <v>0</v>
      </c>
      <c r="AB4270" t="inlineStr">
        <is>
          <t>0,00</t>
        </is>
      </c>
      <c r="AC4270" t="inlineStr">
        <is>
          <t>0,00</t>
        </is>
      </c>
      <c r="AD4270" t="inlineStr">
        <is>
          <t>0,00</t>
        </is>
      </c>
      <c r="AE4270" t="inlineStr">
        <is>
          <t>0,00</t>
        </is>
      </c>
      <c r="AF4270" t="n">
        <v>0</v>
      </c>
      <c r="AG4270" t="n">
        <v>0</v>
      </c>
      <c r="AH4270" t="n">
        <v>0</v>
      </c>
      <c r="AI4270" t="inlineStr">
        <is>
          <t>6,5</t>
        </is>
      </c>
      <c r="AJ4270" t="inlineStr">
        <is>
          <t>GIRO 30 DIAS (0081 . 0117 . 81 . 0001174021)</t>
        </is>
      </c>
      <c r="AK4270" t="inlineStr">
        <is>
          <t>4,5</t>
        </is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</row>
    <row r="4274">
      <c r="A4274" t="n">
        <v>1037</v>
      </c>
      <c r="B4274" t="inlineStr">
        <is>
          <t>Ekonomato de Barrundia</t>
        </is>
      </c>
      <c r="C4274" t="inlineStr">
        <is>
          <t>Susana</t>
        </is>
      </c>
      <c r="D4274" t="inlineStr">
        <is>
          <t>OKT - BARRUNDIAKO KONTSUMITZAILE TALDEA</t>
        </is>
      </c>
      <c r="E4274" t="inlineStr">
        <is>
          <t>G- 01466713</t>
        </is>
      </c>
      <c r="F4274" t="inlineStr">
        <is>
          <t>Plaza del Ayuntamiento, 1</t>
        </is>
      </c>
      <c r="G4274" t="n">
        <v>1206</v>
      </c>
      <c r="H4274" t="inlineStr">
        <is>
          <t>Ozaeta</t>
        </is>
      </c>
      <c r="I4274" t="n">
        <v>1</v>
      </c>
      <c r="J4274" t="n">
        <v>0</v>
      </c>
      <c r="K4274" t="inlineStr">
        <is>
          <t>oktekonomatoa@gmail.com</t>
        </is>
      </c>
      <c r="L4274">
        <f>+34611434396</f>
        <v/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inlineStr">
        <is>
          <t>VJ20</t>
        </is>
      </c>
      <c r="S4274" t="n">
        <v>0</v>
      </c>
      <c r="T4274" t="b">
        <v>0</v>
      </c>
      <c r="U4274" s="1" t="n">
        <v>45055</v>
      </c>
      <c r="V4274" t="inlineStr">
        <is>
          <t>m8dhiv042zwfh0qqm8dhb6sbav1dgmla</t>
        </is>
      </c>
      <c r="W4274" t="inlineStr">
        <is>
          <t>https://docs.google.com/open?id=1ETYzjC8xFf14epVS_--0AE-hDPn58Hsr08y-s5w0T8M</t>
        </is>
      </c>
      <c r="X4274" t="inlineStr">
        <is>
          <t>0,00</t>
        </is>
      </c>
      <c r="Y4274" t="n">
        <v>0</v>
      </c>
      <c r="Z4274" t="n">
        <v>0</v>
      </c>
      <c r="AA4274" t="n">
        <v>0</v>
      </c>
      <c r="AB4274" t="inlineStr">
        <is>
          <t>0,00</t>
        </is>
      </c>
      <c r="AC4274" t="inlineStr">
        <is>
          <t>0,00</t>
        </is>
      </c>
      <c r="AD4274" t="inlineStr">
        <is>
          <t>0,00</t>
        </is>
      </c>
      <c r="AE4274" t="inlineStr">
        <is>
          <t>0,00</t>
        </is>
      </c>
      <c r="AF4274" t="n">
        <v>0</v>
      </c>
      <c r="AG4274" t="n">
        <v>0</v>
      </c>
      <c r="AH4274" t="n">
        <v>0</v>
      </c>
      <c r="AI4274" t="inlineStr">
        <is>
          <t>6,5</t>
        </is>
      </c>
      <c r="AJ4274" t="inlineStr">
        <is>
          <t>Transfer</t>
        </is>
      </c>
      <c r="AK4274" t="inlineStr">
        <is>
          <t>4,5</t>
        </is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</row>
    <row r="4278">
      <c r="A4278" t="n">
        <v>1038</v>
      </c>
      <c r="B4278" t="inlineStr">
        <is>
          <t>Centro Dietético y Herbolario Jengibre y limón</t>
        </is>
      </c>
      <c r="C4278" t="inlineStr">
        <is>
          <t>Guacimara Dávila</t>
        </is>
      </c>
      <c r="D4278" t="inlineStr">
        <is>
          <t>Guacimara C. Dávila Martel</t>
        </is>
      </c>
      <c r="E4278" t="inlineStr">
        <is>
          <t>54080007S</t>
        </is>
      </c>
      <c r="F4278" t="inlineStr">
        <is>
          <t>Senador Castillo Olivares, 9 local izqui.</t>
        </is>
      </c>
      <c r="G4278" t="n">
        <v>35003</v>
      </c>
      <c r="H4278" t="inlineStr">
        <is>
          <t>Las Palmas</t>
        </is>
      </c>
      <c r="I4278" t="n">
        <v>1</v>
      </c>
      <c r="J4278" t="n">
        <v>0</v>
      </c>
      <c r="K4278" t="inlineStr">
        <is>
          <t>jengibrelimongc@gmail.com</t>
        </is>
      </c>
      <c r="L4278">
        <f>+34601758207</f>
        <v/>
      </c>
      <c r="M4278" t="n">
        <v>0</v>
      </c>
      <c r="N4278" t="n">
        <v>5</v>
      </c>
      <c r="O4278" t="n">
        <v>5</v>
      </c>
      <c r="P4278" t="n">
        <v>5</v>
      </c>
      <c r="Q4278" t="n">
        <v>5</v>
      </c>
      <c r="R4278" t="n">
        <v>0</v>
      </c>
      <c r="S4278" t="n">
        <v>0</v>
      </c>
      <c r="T4278" t="b">
        <v>0</v>
      </c>
      <c r="U4278" s="1" t="n">
        <v>45055</v>
      </c>
      <c r="V4278" t="inlineStr">
        <is>
          <t>ryp7qw2nsp61fckgb1ryp7qffbm84q73</t>
        </is>
      </c>
      <c r="W4278" t="inlineStr">
        <is>
          <t>https://docs.google.com/document/d/1nCYHUtrG437nNCM8WxY7fINcAfKBbbBbILo_zo39hEY/edit#heading=h.gjdgxs</t>
        </is>
      </c>
      <c r="X4278" t="inlineStr">
        <is>
          <t>32,50</t>
        </is>
      </c>
      <c r="Y4278" t="inlineStr">
        <is>
          <t>32,5</t>
        </is>
      </c>
      <c r="Z4278" t="inlineStr">
        <is>
          <t>32,5</t>
        </is>
      </c>
      <c r="AA4278" t="inlineStr">
        <is>
          <t>22,5</t>
        </is>
      </c>
      <c r="AB4278" t="inlineStr">
        <is>
          <t>120,00</t>
        </is>
      </c>
      <c r="AC4278" t="inlineStr">
        <is>
          <t>25,20</t>
        </is>
      </c>
      <c r="AD4278" t="inlineStr">
        <is>
          <t>0,00</t>
        </is>
      </c>
      <c r="AE4278" t="inlineStr">
        <is>
          <t>145,20</t>
        </is>
      </c>
      <c r="AF4278" t="n">
        <v>0</v>
      </c>
      <c r="AG4278" t="n">
        <v>0</v>
      </c>
      <c r="AH4278" t="n">
        <v>0</v>
      </c>
      <c r="AI4278" t="inlineStr">
        <is>
          <t>6,5</t>
        </is>
      </c>
      <c r="AJ4278" t="inlineStr">
        <is>
          <t>Transfer</t>
        </is>
      </c>
      <c r="AK4278" t="inlineStr">
        <is>
          <t>4,5</t>
        </is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</row>
    <row r="4282">
      <c r="A4282" t="n">
        <v>1039</v>
      </c>
      <c r="B4282" t="inlineStr">
        <is>
          <t>Organics - Productos Ecolóxicos</t>
        </is>
      </c>
      <c r="C4282" t="inlineStr">
        <is>
          <t>Gemma</t>
        </is>
      </c>
      <c r="D4282" t="inlineStr">
        <is>
          <t>Organics - Productos Ecolóxicos, SL</t>
        </is>
      </c>
      <c r="E4282" t="inlineStr">
        <is>
          <t>B94143773</t>
        </is>
      </c>
      <c r="F4282" t="inlineStr">
        <is>
          <t>Cta. La Lanzada, 25 Bajo</t>
        </is>
      </c>
      <c r="G4282" t="n">
        <v>36970</v>
      </c>
      <c r="H4282" t="inlineStr">
        <is>
          <t>Portonovo (Pontevedra)</t>
        </is>
      </c>
      <c r="I4282" t="n">
        <v>1</v>
      </c>
      <c r="J4282" t="n">
        <v>0</v>
      </c>
      <c r="K4282" t="inlineStr">
        <is>
          <t>organics16@yahoo.com</t>
        </is>
      </c>
      <c r="L4282">
        <f>+34685349182</f>
        <v/>
      </c>
      <c r="M4282" t="n">
        <v>0</v>
      </c>
      <c r="N4282" t="n">
        <v>12</v>
      </c>
      <c r="O4282" t="n">
        <v>4</v>
      </c>
      <c r="P4282" t="n">
        <v>4</v>
      </c>
      <c r="Q4282" t="n">
        <v>0</v>
      </c>
      <c r="R4282" t="inlineStr">
        <is>
          <t>LA1FL1 (20 +2)</t>
        </is>
      </c>
      <c r="S4282" t="n">
        <v>0</v>
      </c>
      <c r="T4282" t="b">
        <v>1</v>
      </c>
      <c r="U4282" s="1" t="n">
        <v>45086</v>
      </c>
      <c r="V4282" t="inlineStr">
        <is>
          <t>lgb7e7ltyausov0qgolgb72kyefkte50</t>
        </is>
      </c>
      <c r="W4282" t="inlineStr">
        <is>
          <t>https://docs.google.com/open?id=1PTt9vO8nCBBSmqcvgAStkDZQbkAMt3AVd7lvJThksgQ</t>
        </is>
      </c>
      <c r="X4282" t="inlineStr">
        <is>
          <t>27,64</t>
        </is>
      </c>
      <c r="Y4282" t="inlineStr">
        <is>
          <t>82,92</t>
        </is>
      </c>
      <c r="Z4282" t="inlineStr">
        <is>
          <t>27,64</t>
        </is>
      </c>
      <c r="AA4282" t="n">
        <v>0</v>
      </c>
      <c r="AB4282" t="inlineStr">
        <is>
          <t>138,20</t>
        </is>
      </c>
      <c r="AC4282" t="inlineStr">
        <is>
          <t>29,02</t>
        </is>
      </c>
      <c r="AD4282" t="inlineStr">
        <is>
          <t>0,00</t>
        </is>
      </c>
      <c r="AE4282" t="inlineStr">
        <is>
          <t>167,22</t>
        </is>
      </c>
      <c r="AF4282" t="n">
        <v>0</v>
      </c>
      <c r="AG4282" t="n">
        <v>0</v>
      </c>
      <c r="AH4282" t="n">
        <v>0</v>
      </c>
      <c r="AI4282" t="inlineStr">
        <is>
          <t>6,91</t>
        </is>
      </c>
      <c r="AJ4282" t="inlineStr">
        <is>
          <t>Giro 30 días // IBAN: ES63 2080 5096 9430 4000 8688</t>
        </is>
      </c>
      <c r="AK4282" t="inlineStr">
        <is>
          <t>4,5</t>
        </is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</row>
    <row r="4286">
      <c r="A4286" t="n">
        <v>1040</v>
      </c>
      <c r="B4286" t="inlineStr">
        <is>
          <t>VERITAS</t>
        </is>
      </c>
      <c r="C4286" t="inlineStr">
        <is>
          <t>PEDIDO: 4501162247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s="2" t="n">
        <v>0</v>
      </c>
      <c r="V4286" t="n">
        <v>0</v>
      </c>
      <c r="W4286" t="n">
        <v>1</v>
      </c>
      <c r="X4286" t="inlineStr">
        <is>
          <t>0,00</t>
        </is>
      </c>
      <c r="Y4286" t="n">
        <v>0</v>
      </c>
      <c r="Z4286" t="n">
        <v>0</v>
      </c>
      <c r="AA4286" t="n">
        <v>0</v>
      </c>
      <c r="AB4286" t="inlineStr">
        <is>
          <t>0,00</t>
        </is>
      </c>
      <c r="AC4286" t="inlineStr">
        <is>
          <t>0,00</t>
        </is>
      </c>
      <c r="AD4286" t="inlineStr">
        <is>
          <t>0,00</t>
        </is>
      </c>
      <c r="AE4286" t="inlineStr">
        <is>
          <t>0,00</t>
        </is>
      </c>
      <c r="AF4286" t="n">
        <v>0</v>
      </c>
      <c r="AG4286" t="n">
        <v>0</v>
      </c>
      <c r="AH4286" t="n">
        <v>0</v>
      </c>
      <c r="AI4286" t="inlineStr">
        <is>
          <t>6,5</t>
        </is>
      </c>
      <c r="AJ4286" t="n">
        <v>0</v>
      </c>
      <c r="AK4286" t="inlineStr">
        <is>
          <t>4,5</t>
        </is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</row>
    <row r="4290">
      <c r="A4290" t="n">
        <v>1041</v>
      </c>
      <c r="B4290" t="inlineStr">
        <is>
          <t>SUPSA</t>
        </is>
      </c>
      <c r="C4290" t="inlineStr">
        <is>
          <t>PEDIDO: CO-2165355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s="2" t="n">
        <v>0</v>
      </c>
      <c r="V4290" t="n">
        <v>0</v>
      </c>
      <c r="W4290" t="n">
        <v>1</v>
      </c>
      <c r="X4290" t="inlineStr">
        <is>
          <t>0,00</t>
        </is>
      </c>
      <c r="Y4290" t="n">
        <v>0</v>
      </c>
      <c r="Z4290" t="n">
        <v>0</v>
      </c>
      <c r="AA4290" t="n">
        <v>0</v>
      </c>
      <c r="AB4290" t="inlineStr">
        <is>
          <t>0,00</t>
        </is>
      </c>
      <c r="AC4290" t="inlineStr">
        <is>
          <t>0,00</t>
        </is>
      </c>
      <c r="AD4290" t="inlineStr">
        <is>
          <t>0,00</t>
        </is>
      </c>
      <c r="AE4290" t="inlineStr">
        <is>
          <t>0,00</t>
        </is>
      </c>
      <c r="AF4290" t="n">
        <v>0</v>
      </c>
      <c r="AG4290" t="n">
        <v>0</v>
      </c>
      <c r="AH4290" t="n">
        <v>0</v>
      </c>
      <c r="AI4290" t="inlineStr">
        <is>
          <t>6,5</t>
        </is>
      </c>
      <c r="AJ4290" t="n">
        <v>0</v>
      </c>
      <c r="AK4290" t="inlineStr">
        <is>
          <t>4,5</t>
        </is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</row>
    <row r="4294">
      <c r="A4294" t="n">
        <v>1042</v>
      </c>
      <c r="B4294" t="inlineStr">
        <is>
          <t>HIPERCENTRO</t>
        </is>
      </c>
      <c r="C4294" t="inlineStr">
        <is>
          <t>PEDIDO: 382240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s="2" t="n">
        <v>0</v>
      </c>
      <c r="V4294" t="n">
        <v>0</v>
      </c>
      <c r="W4294" t="n">
        <v>1</v>
      </c>
      <c r="X4294" t="inlineStr">
        <is>
          <t>0,00</t>
        </is>
      </c>
      <c r="Y4294" t="n">
        <v>0</v>
      </c>
      <c r="Z4294" t="n">
        <v>0</v>
      </c>
      <c r="AA4294" t="n">
        <v>0</v>
      </c>
      <c r="AB4294" t="inlineStr">
        <is>
          <t>0,00</t>
        </is>
      </c>
      <c r="AC4294" t="inlineStr">
        <is>
          <t>0,00</t>
        </is>
      </c>
      <c r="AD4294" t="inlineStr">
        <is>
          <t>0,00</t>
        </is>
      </c>
      <c r="AE4294" t="inlineStr">
        <is>
          <t>0,00</t>
        </is>
      </c>
      <c r="AF4294" t="n">
        <v>0</v>
      </c>
      <c r="AG4294" t="n">
        <v>0</v>
      </c>
      <c r="AH4294" t="n">
        <v>0</v>
      </c>
      <c r="AI4294" t="inlineStr">
        <is>
          <t>6,5</t>
        </is>
      </c>
      <c r="AJ4294" t="n">
        <v>0</v>
      </c>
      <c r="AK4294" t="inlineStr">
        <is>
          <t>4,5</t>
        </is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</row>
    <row r="4298">
      <c r="A4298" t="n">
        <v>1043</v>
      </c>
      <c r="B4298" t="inlineStr">
        <is>
          <t>Detycel</t>
        </is>
      </c>
      <c r="C4298" t="inlineStr">
        <is>
          <t>Salvador Pons Mata</t>
        </is>
      </c>
      <c r="D4298" t="inlineStr">
        <is>
          <t>Salvador Pons Mata</t>
        </is>
      </c>
      <c r="E4298" t="inlineStr">
        <is>
          <t>52782800P</t>
        </is>
      </c>
      <c r="F4298" t="inlineStr">
        <is>
          <t>C/ROQUETES 5</t>
        </is>
      </c>
      <c r="G4298" t="n">
        <v>3740</v>
      </c>
      <c r="H4298" t="inlineStr">
        <is>
          <t>GATA DE GORGOS</t>
        </is>
      </c>
      <c r="I4298" t="n">
        <v>1</v>
      </c>
      <c r="J4298" t="n">
        <v>0</v>
      </c>
      <c r="K4298" t="inlineStr">
        <is>
          <t>info@detycel.es</t>
        </is>
      </c>
      <c r="L4298">
        <f>+34650271208</f>
        <v/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inlineStr">
        <is>
          <t>FL1 = tarjeta sellada</t>
        </is>
      </c>
      <c r="S4298" t="inlineStr">
        <is>
          <t>VJ20</t>
        </is>
      </c>
      <c r="T4298" t="b">
        <v>0</v>
      </c>
      <c r="U4298" s="1" t="n">
        <v>45086</v>
      </c>
      <c r="V4298" t="n">
        <v>0</v>
      </c>
      <c r="W4298" t="inlineStr">
        <is>
          <t>https://docs.google.com/open?id=1ihqY7f3tNXjvd5DpWn0xpAemziPZtm4QVnFKi3W8uPU</t>
        </is>
      </c>
      <c r="X4298" t="inlineStr">
        <is>
          <t>0,00</t>
        </is>
      </c>
      <c r="Y4298" t="n">
        <v>0</v>
      </c>
      <c r="Z4298" t="n">
        <v>0</v>
      </c>
      <c r="AA4298" t="n">
        <v>0</v>
      </c>
      <c r="AB4298" t="inlineStr">
        <is>
          <t>0,00</t>
        </is>
      </c>
      <c r="AC4298" t="inlineStr">
        <is>
          <t>0,00</t>
        </is>
      </c>
      <c r="AD4298" t="inlineStr">
        <is>
          <t>0,00</t>
        </is>
      </c>
      <c r="AE4298" t="inlineStr">
        <is>
          <t>0,00</t>
        </is>
      </c>
      <c r="AF4298" t="n">
        <v>0</v>
      </c>
      <c r="AG4298" t="n">
        <v>0</v>
      </c>
      <c r="AH4298" t="n">
        <v>0</v>
      </c>
      <c r="AI4298" t="inlineStr">
        <is>
          <t>6,5</t>
        </is>
      </c>
      <c r="AJ4298" t="inlineStr">
        <is>
          <t>Transfer ES40 2100 7970 2202 0006 9888</t>
        </is>
      </c>
      <c r="AK4298" t="inlineStr">
        <is>
          <t>4,5</t>
        </is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</row>
    <row r="4302">
      <c r="A4302" t="n">
        <v>1044</v>
      </c>
      <c r="B4302" t="inlineStr">
        <is>
          <t>EKO NATURA</t>
        </is>
      </c>
      <c r="C4302" t="inlineStr">
        <is>
          <t>JUAN CARLOS GONZALEZ MAGDALENO</t>
        </is>
      </c>
      <c r="D4302" t="inlineStr">
        <is>
          <t>JUAN CARLOS GONZALEZ MAGDALENO</t>
        </is>
      </c>
      <c r="E4302" t="inlineStr">
        <is>
          <t>34091796T</t>
        </is>
      </c>
      <c r="F4302" t="inlineStr">
        <is>
          <t>URDANETA 52 BAJO</t>
        </is>
      </c>
      <c r="G4302" t="n">
        <v>20240</v>
      </c>
      <c r="H4302" t="inlineStr">
        <is>
          <t>ORDIZIA (Guipuzkoa)</t>
        </is>
      </c>
      <c r="I4302" t="n">
        <v>1</v>
      </c>
      <c r="J4302" t="n">
        <v>0</v>
      </c>
      <c r="K4302" t="inlineStr">
        <is>
          <t>infoekonatura@gmail.com</t>
        </is>
      </c>
      <c r="L4302">
        <f>+34688675318</f>
        <v/>
      </c>
      <c r="M4302" t="n">
        <v>1</v>
      </c>
      <c r="N4302" t="n">
        <v>6</v>
      </c>
      <c r="O4302" t="n">
        <v>3</v>
      </c>
      <c r="P4302" t="n">
        <v>6</v>
      </c>
      <c r="Q4302" t="n">
        <v>0</v>
      </c>
      <c r="R4302" t="n">
        <v>0</v>
      </c>
      <c r="S4302" t="inlineStr">
        <is>
          <t>VJ5</t>
        </is>
      </c>
      <c r="T4302" t="b">
        <v>0</v>
      </c>
      <c r="U4302" s="1" t="n">
        <v>45086</v>
      </c>
      <c r="V4302" t="inlineStr">
        <is>
          <t>kotmf1lwei47kc8xjtkotmfcixxg8cvg</t>
        </is>
      </c>
      <c r="W4302" t="inlineStr">
        <is>
          <t>https://docs.google.com/open?id=1YHtY4WTzDDeL03KJH4lIx_6Yna2PbXNbebx2rS53ph4</t>
        </is>
      </c>
      <c r="X4302" t="inlineStr">
        <is>
          <t>19,50</t>
        </is>
      </c>
      <c r="Y4302" t="n">
        <v>39</v>
      </c>
      <c r="Z4302" t="n">
        <v>39</v>
      </c>
      <c r="AA4302" t="n">
        <v>0</v>
      </c>
      <c r="AB4302" t="inlineStr">
        <is>
          <t>97,50</t>
        </is>
      </c>
      <c r="AC4302" t="inlineStr">
        <is>
          <t>20,48</t>
        </is>
      </c>
      <c r="AD4302" t="inlineStr">
        <is>
          <t>5,07</t>
        </is>
      </c>
      <c r="AE4302" t="inlineStr">
        <is>
          <t>123,05</t>
        </is>
      </c>
      <c r="AF4302" t="n">
        <v>0</v>
      </c>
      <c r="AG4302" t="n">
        <v>0</v>
      </c>
      <c r="AH4302" t="n">
        <v>0</v>
      </c>
      <c r="AI4302" t="inlineStr">
        <is>
          <t>6,5</t>
        </is>
      </c>
      <c r="AJ4302" t="inlineStr">
        <is>
          <t>Transfer</t>
        </is>
      </c>
      <c r="AK4302" t="inlineStr">
        <is>
          <t>4,5</t>
        </is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</row>
    <row r="4306">
      <c r="A4306" t="n">
        <v>1045</v>
      </c>
      <c r="B4306" t="inlineStr">
        <is>
          <t>Azul Cereza</t>
        </is>
      </c>
      <c r="C4306" t="inlineStr">
        <is>
          <t>Andrea</t>
        </is>
      </c>
      <c r="D4306" t="inlineStr">
        <is>
          <t>Andrea Fernández Salas</t>
        </is>
      </c>
      <c r="E4306" t="inlineStr">
        <is>
          <t>51097467 T</t>
        </is>
      </c>
      <c r="F4306" t="inlineStr">
        <is>
          <t>Calle/ Sector Descubridores 1 - Local 3 C.C. Mercacentro</t>
        </is>
      </c>
      <c r="G4306" t="n">
        <v>28760</v>
      </c>
      <c r="H4306" t="inlineStr">
        <is>
          <t>Tres Cantos</t>
        </is>
      </c>
      <c r="I4306" t="n">
        <v>1</v>
      </c>
      <c r="J4306" t="n">
        <v>0</v>
      </c>
      <c r="K4306" t="inlineStr">
        <is>
          <t>Info@azulcereza.com</t>
        </is>
      </c>
      <c r="L4306">
        <f>+34651392643</f>
        <v/>
      </c>
      <c r="M4306" t="n">
        <v>1</v>
      </c>
      <c r="N4306" t="n">
        <v>10</v>
      </c>
      <c r="O4306" t="n">
        <v>0</v>
      </c>
      <c r="P4306" t="n">
        <v>10</v>
      </c>
      <c r="Q4306" t="n">
        <v>0</v>
      </c>
      <c r="R4306" t="inlineStr">
        <is>
          <t>LA1 =Trimestral (20+1)</t>
        </is>
      </c>
      <c r="S4306" t="inlineStr">
        <is>
          <t>VJ1-PackD1 -&gt; muestras</t>
        </is>
      </c>
      <c r="T4306" t="b">
        <v>1</v>
      </c>
      <c r="U4306" s="1" t="n">
        <v>45086</v>
      </c>
      <c r="V4306" t="inlineStr">
        <is>
          <t>yjptw75ms1gmkvpxy4wi5eyjptwtnxwc</t>
        </is>
      </c>
      <c r="W4306" t="inlineStr">
        <is>
          <t>https://docs.google.com/open?id=15n1k7FxNSnQ7VAfgAnv0jzu0EQh61cpqJbriM4Y2V1A</t>
        </is>
      </c>
      <c r="X4306" t="inlineStr">
        <is>
          <t>0,00</t>
        </is>
      </c>
      <c r="Y4306" t="inlineStr">
        <is>
          <t>69,1</t>
        </is>
      </c>
      <c r="Z4306" t="inlineStr">
        <is>
          <t>69,1</t>
        </is>
      </c>
      <c r="AA4306" t="n">
        <v>0</v>
      </c>
      <c r="AB4306" t="inlineStr">
        <is>
          <t>138,20</t>
        </is>
      </c>
      <c r="AC4306" t="inlineStr">
        <is>
          <t>29,02</t>
        </is>
      </c>
      <c r="AD4306" t="inlineStr">
        <is>
          <t>7,19</t>
        </is>
      </c>
      <c r="AE4306" t="inlineStr">
        <is>
          <t>174,41</t>
        </is>
      </c>
      <c r="AF4306" t="n">
        <v>0</v>
      </c>
      <c r="AG4306" t="n">
        <v>0</v>
      </c>
      <c r="AH4306" t="n">
        <v>0</v>
      </c>
      <c r="AI4306" t="inlineStr">
        <is>
          <t>6,91</t>
        </is>
      </c>
      <c r="AJ4306" t="inlineStr">
        <is>
          <t>SEPA 30 días // IBAN: ES17 0049 1632 5323 1017 2247</t>
        </is>
      </c>
      <c r="AK4306" t="inlineStr">
        <is>
          <t>4,5</t>
        </is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</row>
    <row r="4310">
      <c r="A4310" t="n">
        <v>1046</v>
      </c>
      <c r="B4310" t="inlineStr">
        <is>
          <t>Herbolario Navarro</t>
        </is>
      </c>
      <c r="C4310" t="inlineStr">
        <is>
          <t>Encargada de compras: Sonia</t>
        </is>
      </c>
      <c r="D4310" t="inlineStr">
        <is>
          <t>PEPE NAVARRO, SL</t>
        </is>
      </c>
      <c r="E4310" t="inlineStr">
        <is>
          <t>B-46432852</t>
        </is>
      </c>
      <c r="F4310" t="inlineStr">
        <is>
          <t>C/Partida de la Dama, 25</t>
        </is>
      </c>
      <c r="G4310" t="n">
        <v>46470</v>
      </c>
      <c r="H4310" t="inlineStr">
        <is>
          <t>Massanassa</t>
        </is>
      </c>
      <c r="I4310" t="n">
        <v>0</v>
      </c>
      <c r="J4310" t="inlineStr">
        <is>
          <t>ARZOBISPO MAYORAL, 20    46002 VALENCIA.</t>
        </is>
      </c>
      <c r="K4310" t="inlineStr">
        <is>
          <t>facturacion.logistica@herbolarionavarro.es</t>
        </is>
      </c>
      <c r="L4310" t="n">
        <v>34664644917</v>
      </c>
      <c r="M4310" t="n">
        <v>0</v>
      </c>
      <c r="N4310" t="n">
        <v>40</v>
      </c>
      <c r="O4310" t="n">
        <v>0</v>
      </c>
      <c r="P4310" t="n">
        <v>277</v>
      </c>
      <c r="Q4310" t="n">
        <v>30</v>
      </c>
      <c r="R4310" t="n">
        <v>0</v>
      </c>
      <c r="S4310" t="inlineStr">
        <is>
          <t>Referencias por separado. Incluir su número de pedido en las cajas.</t>
        </is>
      </c>
      <c r="T4310" t="n">
        <v>1</v>
      </c>
      <c r="U4310" s="1" t="n">
        <v>45086</v>
      </c>
      <c r="V4310" t="n">
        <v>44714</v>
      </c>
      <c r="W4310" t="inlineStr">
        <is>
          <t>https://docs.google.com/open?id=1mgVMx_OgMKmhLAMubQr3dKdr7muGofCqgFMi-BtAQTg</t>
        </is>
      </c>
      <c r="X4310" t="inlineStr">
        <is>
          <t>0,00</t>
        </is>
      </c>
      <c r="Y4310" t="inlineStr">
        <is>
          <t>217,2</t>
        </is>
      </c>
      <c r="Z4310" t="inlineStr">
        <is>
          <t>1504,11</t>
        </is>
      </c>
      <c r="AA4310" t="n">
        <v>126</v>
      </c>
      <c r="AB4310" t="inlineStr">
        <is>
          <t>1.847,31</t>
        </is>
      </c>
      <c r="AC4310" t="inlineStr">
        <is>
          <t>387,94</t>
        </is>
      </c>
      <c r="AD4310" t="inlineStr">
        <is>
          <t>0,00</t>
        </is>
      </c>
      <c r="AE4310" t="inlineStr">
        <is>
          <t>2235,25</t>
        </is>
      </c>
      <c r="AF4310" t="n">
        <v>0</v>
      </c>
      <c r="AG4310" t="n">
        <v>0</v>
      </c>
      <c r="AH4310" t="n">
        <v>0</v>
      </c>
      <c r="AI4310" t="inlineStr">
        <is>
          <t>5,43</t>
        </is>
      </c>
      <c r="AJ4310" t="inlineStr">
        <is>
          <t>Transfer 60 días // IBAN: ES58 0081 1518 9300 0157 6563</t>
        </is>
      </c>
      <c r="AK4310" t="inlineStr">
        <is>
          <t>4,2</t>
        </is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</row>
    <row r="4314">
      <c r="A4314" t="n">
        <v>1047</v>
      </c>
      <c r="B4314" t="inlineStr">
        <is>
          <t>La Tienda De Mamá María</t>
        </is>
      </c>
      <c r="C4314" t="inlineStr">
        <is>
          <t>Vanessa Caínzos</t>
        </is>
      </c>
      <c r="D4314" t="inlineStr">
        <is>
          <t>María Vanessa Caínzos Gómez</t>
        </is>
      </c>
      <c r="E4314" t="inlineStr">
        <is>
          <t>53164698Z</t>
        </is>
      </c>
      <c r="F4314" t="inlineStr">
        <is>
          <t>C/Juan Díaz Porlier 3</t>
        </is>
      </c>
      <c r="G4314" t="n">
        <v>15009</v>
      </c>
      <c r="H4314" t="inlineStr">
        <is>
          <t>A Coruña</t>
        </is>
      </c>
      <c r="I4314" t="n">
        <v>1</v>
      </c>
      <c r="J4314" t="n">
        <v>0</v>
      </c>
      <c r="K4314" t="inlineStr">
        <is>
          <t>vanessacainzos@gmail.com</t>
        </is>
      </c>
      <c r="L4314">
        <f>+34634528580</f>
        <v/>
      </c>
      <c r="M4314" t="n">
        <v>0</v>
      </c>
      <c r="N4314" t="n">
        <v>0</v>
      </c>
      <c r="O4314" t="n">
        <v>0</v>
      </c>
      <c r="P4314" t="n">
        <v>6</v>
      </c>
      <c r="Q4314" t="n">
        <v>6</v>
      </c>
      <c r="R4314" t="inlineStr">
        <is>
          <t>PackD6</t>
        </is>
      </c>
      <c r="S4314" t="inlineStr">
        <is>
          <t>portes</t>
        </is>
      </c>
      <c r="T4314" t="b">
        <v>0</v>
      </c>
      <c r="U4314" s="1" t="n">
        <v>45116</v>
      </c>
      <c r="V4314" t="inlineStr">
        <is>
          <t>e0377r1r4vdr0721e03719qh61ej6crk</t>
        </is>
      </c>
      <c r="W4314" t="inlineStr">
        <is>
          <t>https://docs.google.com/open?id=1K_ge60CAUi5a7XrYoPojbr7H2AWc4wvlYT16iikvsg0</t>
        </is>
      </c>
      <c r="X4314" t="inlineStr">
        <is>
          <t>0,00</t>
        </is>
      </c>
      <c r="Y4314" t="n">
        <v>0</v>
      </c>
      <c r="Z4314" t="n">
        <v>39</v>
      </c>
      <c r="AA4314" t="n">
        <v>27</v>
      </c>
      <c r="AB4314" t="inlineStr">
        <is>
          <t>66,00</t>
        </is>
      </c>
      <c r="AC4314" t="inlineStr">
        <is>
          <t>13,86</t>
        </is>
      </c>
      <c r="AD4314" t="inlineStr">
        <is>
          <t>0,00</t>
        </is>
      </c>
      <c r="AE4314" t="inlineStr">
        <is>
          <t>79,86</t>
        </is>
      </c>
      <c r="AF4314" t="n">
        <v>0</v>
      </c>
      <c r="AG4314" t="n">
        <v>0</v>
      </c>
      <c r="AH4314" t="n">
        <v>0</v>
      </c>
      <c r="AI4314" t="inlineStr">
        <is>
          <t>6,5</t>
        </is>
      </c>
      <c r="AJ4314" t="inlineStr">
        <is>
          <t>Transfer</t>
        </is>
      </c>
      <c r="AK4314" t="inlineStr">
        <is>
          <t>4,5</t>
        </is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</row>
    <row r="4318">
      <c r="A4318" t="n">
        <v>1048</v>
      </c>
      <c r="B4318" t="inlineStr">
        <is>
          <t>Bizislow</t>
        </is>
      </c>
      <c r="C4318" t="inlineStr">
        <is>
          <t>Sonia Hernandez Diaz</t>
        </is>
      </c>
      <c r="D4318" t="inlineStr">
        <is>
          <t>Sonia Hernandez Diaz</t>
        </is>
      </c>
      <c r="E4318" t="inlineStr">
        <is>
          <t>72398352X</t>
        </is>
      </c>
      <c r="F4318" t="inlineStr">
        <is>
          <t>Arteagabeitia, 10 bj</t>
        </is>
      </c>
      <c r="G4318" t="n">
        <v>48902</v>
      </c>
      <c r="H4318" t="inlineStr">
        <is>
          <t>Barakaldo</t>
        </is>
      </c>
      <c r="I4318" t="n">
        <v>1</v>
      </c>
      <c r="J4318" t="n">
        <v>0</v>
      </c>
      <c r="K4318" t="inlineStr">
        <is>
          <t>ecosostenible@bizislow.com</t>
        </is>
      </c>
      <c r="L4318">
        <f>+34656252485</f>
        <v/>
      </c>
      <c r="M4318" t="n">
        <v>1</v>
      </c>
      <c r="N4318" t="n">
        <v>25</v>
      </c>
      <c r="O4318" t="n">
        <v>0</v>
      </c>
      <c r="P4318" t="n">
        <v>20</v>
      </c>
      <c r="Q4318" t="n">
        <v>0</v>
      </c>
      <c r="R4318" t="n">
        <v>0</v>
      </c>
      <c r="S4318" t="n">
        <v>0</v>
      </c>
      <c r="T4318" t="b">
        <v>0</v>
      </c>
      <c r="U4318" s="1" t="n">
        <v>45086</v>
      </c>
      <c r="V4318" t="n">
        <v>0</v>
      </c>
      <c r="W4318" t="inlineStr">
        <is>
          <t>https://docs.google.com/open?id=158zKpRJQ6_Th_WvJahU9proqrThxb1jkD_4CJcMRadk</t>
        </is>
      </c>
      <c r="X4318" t="inlineStr">
        <is>
          <t>0,00</t>
        </is>
      </c>
      <c r="Y4318" t="inlineStr">
        <is>
          <t>162,5</t>
        </is>
      </c>
      <c r="Z4318" t="n">
        <v>130</v>
      </c>
      <c r="AA4318" t="n">
        <v>0</v>
      </c>
      <c r="AB4318" t="inlineStr">
        <is>
          <t>292,50</t>
        </is>
      </c>
      <c r="AC4318" t="inlineStr">
        <is>
          <t>61,43</t>
        </is>
      </c>
      <c r="AD4318" t="inlineStr">
        <is>
          <t>15,21</t>
        </is>
      </c>
      <c r="AE4318" t="inlineStr">
        <is>
          <t>369,14</t>
        </is>
      </c>
      <c r="AF4318" t="n">
        <v>0</v>
      </c>
      <c r="AG4318" t="n">
        <v>0</v>
      </c>
      <c r="AH4318" t="n">
        <v>0</v>
      </c>
      <c r="AI4318" t="inlineStr">
        <is>
          <t>6,5</t>
        </is>
      </c>
      <c r="AJ4318" t="inlineStr">
        <is>
          <t>Transfer</t>
        </is>
      </c>
      <c r="AK4318" t="inlineStr">
        <is>
          <t>4,5</t>
        </is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</row>
    <row r="4322">
      <c r="A4322" t="n">
        <v>1049</v>
      </c>
      <c r="B4322" t="inlineStr">
        <is>
          <t>Cardamomo green shop</t>
        </is>
      </c>
      <c r="C4322" t="inlineStr">
        <is>
          <t>Pascuali Martin Medina</t>
        </is>
      </c>
      <c r="D4322" t="inlineStr">
        <is>
          <t>Pascuala Martín Medina</t>
        </is>
      </c>
      <c r="E4322" t="inlineStr">
        <is>
          <t>29072890Q</t>
        </is>
      </c>
      <c r="F4322" t="inlineStr">
        <is>
          <t>Calle Gerona, 3,Bajo</t>
        </is>
      </c>
      <c r="G4322" t="n">
        <v>30510</v>
      </c>
      <c r="H4322" t="inlineStr">
        <is>
          <t>Yecla</t>
        </is>
      </c>
      <c r="I4322" t="n">
        <v>1</v>
      </c>
      <c r="J4322" t="n">
        <v>0</v>
      </c>
      <c r="K4322" t="inlineStr">
        <is>
          <t>cardamomogreenshop@gmail.com</t>
        </is>
      </c>
      <c r="L4322">
        <f>+34677813491</f>
        <v/>
      </c>
      <c r="M4322" t="n">
        <v>0</v>
      </c>
      <c r="N4322" t="n">
        <v>3</v>
      </c>
      <c r="O4322" t="n">
        <v>10</v>
      </c>
      <c r="P4322" t="n">
        <v>2</v>
      </c>
      <c r="Q4322" t="n">
        <v>1</v>
      </c>
      <c r="R4322" t="inlineStr">
        <is>
          <t>PackD2-VJ2</t>
        </is>
      </c>
      <c r="S4322" t="n">
        <v>0</v>
      </c>
      <c r="T4322" t="b">
        <v>0</v>
      </c>
      <c r="U4322" s="1" t="n">
        <v>45116</v>
      </c>
      <c r="V4322" t="inlineStr">
        <is>
          <t>9gswps1rafiwk2plwew9gsx3qb28cce7</t>
        </is>
      </c>
      <c r="W4322" t="inlineStr">
        <is>
          <t>https://docs.google.com/open?id=1klqyJ7iGRYhF57CZEzjkkmh3IxrHtvPUi58YH4zfB-0</t>
        </is>
      </c>
      <c r="X4322" t="inlineStr">
        <is>
          <t>65,00</t>
        </is>
      </c>
      <c r="Y4322" t="inlineStr">
        <is>
          <t>19,5</t>
        </is>
      </c>
      <c r="Z4322" t="n">
        <v>13</v>
      </c>
      <c r="AA4322" t="inlineStr">
        <is>
          <t>4,5</t>
        </is>
      </c>
      <c r="AB4322" t="inlineStr">
        <is>
          <t>102,00</t>
        </is>
      </c>
      <c r="AC4322" t="inlineStr">
        <is>
          <t>21,42</t>
        </is>
      </c>
      <c r="AD4322" t="inlineStr">
        <is>
          <t>0,00</t>
        </is>
      </c>
      <c r="AE4322" t="inlineStr">
        <is>
          <t>123,42</t>
        </is>
      </c>
      <c r="AF4322" t="n">
        <v>0</v>
      </c>
      <c r="AG4322" t="n">
        <v>0</v>
      </c>
      <c r="AH4322" t="n">
        <v>0</v>
      </c>
      <c r="AI4322" t="inlineStr">
        <is>
          <t>6,5</t>
        </is>
      </c>
      <c r="AJ4322" t="inlineStr">
        <is>
          <t>SEPA 30 días // IBAN: ES34 3190 0083 3701 0753 2111</t>
        </is>
      </c>
      <c r="AK4322" t="inlineStr">
        <is>
          <t>4,5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</row>
    <row r="4326">
      <c r="A4326" t="n">
        <v>1050</v>
      </c>
      <c r="B4326" t="inlineStr">
        <is>
          <t>BONBIO</t>
        </is>
      </c>
      <c r="C4326" t="inlineStr">
        <is>
          <t>ALBERTO CASTRO</t>
        </is>
      </c>
      <c r="D4326" t="inlineStr">
        <is>
          <t>BIOESSEN S.L.</t>
        </is>
      </c>
      <c r="E4326" t="inlineStr">
        <is>
          <t>B67094797</t>
        </is>
      </c>
      <c r="F4326" t="inlineStr">
        <is>
          <t>AV. REPÚBLICA ARGENTINA , 256</t>
        </is>
      </c>
      <c r="G4326" t="n">
        <v>8023</v>
      </c>
      <c r="H4326" t="inlineStr">
        <is>
          <t>BARCELONA</t>
        </is>
      </c>
      <c r="I4326" t="n">
        <v>1</v>
      </c>
      <c r="J4326" t="n">
        <v>0</v>
      </c>
      <c r="K4326" t="inlineStr">
        <is>
          <t>bonbio.group@gmail.com</t>
        </is>
      </c>
      <c r="L4326">
        <f>+34685179106</f>
        <v/>
      </c>
      <c r="M4326" t="n">
        <v>1</v>
      </c>
      <c r="N4326" t="n">
        <v>6</v>
      </c>
      <c r="O4326" t="n">
        <v>8</v>
      </c>
      <c r="P4326" t="n">
        <v>6</v>
      </c>
      <c r="Q4326" t="n">
        <v>0</v>
      </c>
      <c r="R4326" t="n">
        <v>0</v>
      </c>
      <c r="S4326" t="inlineStr">
        <is>
          <t>Portes</t>
        </is>
      </c>
      <c r="T4326" t="b">
        <v>0</v>
      </c>
      <c r="U4326" s="1" t="n">
        <v>45116</v>
      </c>
      <c r="V4326" t="inlineStr">
        <is>
          <t>p41wvlmkmqk0a8o0bacyp41wvliguv5a</t>
        </is>
      </c>
      <c r="W4326" t="inlineStr">
        <is>
          <t>https://docs.google.com/open?id=1KC51SA-p7vWhGgCowBCPVVy87hRNMhG8sJOLaUKjSu8</t>
        </is>
      </c>
      <c r="X4326" t="inlineStr">
        <is>
          <t>52,00</t>
        </is>
      </c>
      <c r="Y4326" t="n">
        <v>39</v>
      </c>
      <c r="Z4326" t="n">
        <v>39</v>
      </c>
      <c r="AA4326" t="n">
        <v>0</v>
      </c>
      <c r="AB4326" t="inlineStr">
        <is>
          <t>130,00</t>
        </is>
      </c>
      <c r="AC4326" t="inlineStr">
        <is>
          <t>27,30</t>
        </is>
      </c>
      <c r="AD4326" t="inlineStr">
        <is>
          <t>6,76</t>
        </is>
      </c>
      <c r="AE4326" t="inlineStr">
        <is>
          <t>164,06</t>
        </is>
      </c>
      <c r="AF4326" t="n">
        <v>0</v>
      </c>
      <c r="AG4326" t="n">
        <v>0</v>
      </c>
      <c r="AH4326" t="n">
        <v>0</v>
      </c>
      <c r="AI4326" t="inlineStr">
        <is>
          <t>6,5</t>
        </is>
      </c>
      <c r="AJ4326" t="inlineStr">
        <is>
          <t>Transfer</t>
        </is>
      </c>
      <c r="AK4326" t="inlineStr">
        <is>
          <t>4,5</t>
        </is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</row>
    <row r="4330">
      <c r="A4330" t="n">
        <v>1051</v>
      </c>
      <c r="B4330" t="inlineStr">
        <is>
          <t>Dorsan Group SRL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s="2" t="n">
        <v>0</v>
      </c>
      <c r="V4330" t="n">
        <v>0</v>
      </c>
      <c r="W4330" t="n">
        <v>1</v>
      </c>
      <c r="X4330" t="inlineStr">
        <is>
          <t>0,00</t>
        </is>
      </c>
      <c r="Y4330" t="n">
        <v>0</v>
      </c>
      <c r="Z4330" t="n">
        <v>0</v>
      </c>
      <c r="AA4330" t="n">
        <v>0</v>
      </c>
      <c r="AB4330" t="inlineStr">
        <is>
          <t>0,00</t>
        </is>
      </c>
      <c r="AC4330" t="inlineStr">
        <is>
          <t>0,00</t>
        </is>
      </c>
      <c r="AD4330" t="inlineStr">
        <is>
          <t>0,00</t>
        </is>
      </c>
      <c r="AE4330" t="inlineStr">
        <is>
          <t>0,00</t>
        </is>
      </c>
      <c r="AF4330" t="n">
        <v>0</v>
      </c>
      <c r="AG4330" t="n">
        <v>0</v>
      </c>
      <c r="AH4330" t="n">
        <v>0</v>
      </c>
      <c r="AI4330" t="inlineStr">
        <is>
          <t>6,5</t>
        </is>
      </c>
      <c r="AJ4330" t="n">
        <v>0</v>
      </c>
      <c r="AK4330" t="inlineStr">
        <is>
          <t>4,5</t>
        </is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</row>
    <row r="4334">
      <c r="A4334" t="n">
        <v>1052</v>
      </c>
      <c r="B4334" t="inlineStr">
        <is>
          <t>La Kombu Ecotienda</t>
        </is>
      </c>
      <c r="C4334" t="inlineStr">
        <is>
          <t>Juana</t>
        </is>
      </c>
      <c r="D4334" t="inlineStr">
        <is>
          <t>La Kombu Ecotienda S.L.</t>
        </is>
      </c>
      <c r="E4334" t="inlineStr">
        <is>
          <t>B72391485</t>
        </is>
      </c>
      <c r="F4334" t="inlineStr">
        <is>
          <t>Calle Martin Alonso de Mesa, nº1</t>
        </is>
      </c>
      <c r="G4334" t="n">
        <v>11150</v>
      </c>
      <c r="H4334" t="inlineStr">
        <is>
          <t>Vejer de la Frontera</t>
        </is>
      </c>
      <c r="I4334" t="n">
        <v>1</v>
      </c>
      <c r="J4334" t="n">
        <v>0</v>
      </c>
      <c r="K4334" t="inlineStr">
        <is>
          <t>juana@kombucheria.com</t>
        </is>
      </c>
      <c r="L4334">
        <f>+34675053584</f>
        <v/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inlineStr">
        <is>
          <t>PackD3-VJ7</t>
        </is>
      </c>
      <c r="S4334" t="n">
        <v>0</v>
      </c>
      <c r="T4334" t="b">
        <v>0</v>
      </c>
      <c r="U4334" s="1" t="n">
        <v>45147</v>
      </c>
      <c r="V4334" t="inlineStr">
        <is>
          <t>cf121ra9jjoti8viswycf12eyq7021rx</t>
        </is>
      </c>
      <c r="W4334" t="inlineStr">
        <is>
          <t>https://docs.google.com/open?id=1mNrDaiQrh2mEZzVYmuS3faoN7BirPrPeGo5Keeahm0U</t>
        </is>
      </c>
      <c r="X4334" t="inlineStr">
        <is>
          <t>0,00</t>
        </is>
      </c>
      <c r="Y4334" t="n">
        <v>65</v>
      </c>
      <c r="Z4334" t="n">
        <v>0</v>
      </c>
      <c r="AA4334" t="n">
        <v>0</v>
      </c>
      <c r="AB4334" t="inlineStr">
        <is>
          <t>65,00</t>
        </is>
      </c>
      <c r="AC4334" t="inlineStr">
        <is>
          <t>13,65</t>
        </is>
      </c>
      <c r="AD4334" t="inlineStr">
        <is>
          <t>0,00</t>
        </is>
      </c>
      <c r="AE4334" t="inlineStr">
        <is>
          <t>78,65</t>
        </is>
      </c>
      <c r="AF4334" t="n">
        <v>0</v>
      </c>
      <c r="AG4334" t="n">
        <v>0</v>
      </c>
      <c r="AH4334" t="n">
        <v>0</v>
      </c>
      <c r="AI4334" t="inlineStr">
        <is>
          <t>6,5</t>
        </is>
      </c>
      <c r="AJ4334" t="inlineStr">
        <is>
          <t>Transfer</t>
        </is>
      </c>
      <c r="AK4334" t="inlineStr">
        <is>
          <t>4,5</t>
        </is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</row>
    <row r="4338">
      <c r="A4338" t="n">
        <v>1053</v>
      </c>
      <c r="B4338" t="inlineStr">
        <is>
          <t>Néctar Shop</t>
        </is>
      </c>
      <c r="C4338" t="inlineStr">
        <is>
          <t>Pilar</t>
        </is>
      </c>
      <c r="D4338" t="inlineStr">
        <is>
          <t>Pilar de la Calle García</t>
        </is>
      </c>
      <c r="E4338" t="inlineStr">
        <is>
          <t>07854159G</t>
        </is>
      </c>
      <c r="F4338" t="inlineStr">
        <is>
          <t>Avd. de Mirat, 19</t>
        </is>
      </c>
      <c r="G4338" t="n">
        <v>37002</v>
      </c>
      <c r="H4338" t="inlineStr">
        <is>
          <t>Salamanca</t>
        </is>
      </c>
      <c r="I4338" t="n">
        <v>1</v>
      </c>
      <c r="J4338" t="n">
        <v>0</v>
      </c>
      <c r="K4338" t="inlineStr">
        <is>
          <t>axanat@gmail.com</t>
        </is>
      </c>
      <c r="L4338">
        <f>+34659301639</f>
        <v/>
      </c>
      <c r="M4338" t="n">
        <v>1</v>
      </c>
      <c r="N4338" t="n">
        <v>5</v>
      </c>
      <c r="O4338" t="n">
        <v>0</v>
      </c>
      <c r="P4338" t="n">
        <v>10</v>
      </c>
      <c r="Q4338" t="n">
        <v>0</v>
      </c>
      <c r="R4338" t="inlineStr">
        <is>
          <t>VJ5</t>
        </is>
      </c>
      <c r="S4338" t="inlineStr">
        <is>
          <t>Sector Eco Central</t>
        </is>
      </c>
      <c r="T4338" t="b">
        <v>1</v>
      </c>
      <c r="U4338" s="1" t="n">
        <v>45147</v>
      </c>
      <c r="V4338" t="n">
        <v>0</v>
      </c>
      <c r="W4338" t="inlineStr">
        <is>
          <t>https://docs.google.com/open?id=1J_UCc8eC-6F89n2FAt1Ccu8g0vVn86tjsCQsJL6Hzng</t>
        </is>
      </c>
      <c r="X4338" t="inlineStr">
        <is>
          <t>0,00</t>
        </is>
      </c>
      <c r="Y4338" t="inlineStr">
        <is>
          <t>34,55</t>
        </is>
      </c>
      <c r="Z4338" t="inlineStr">
        <is>
          <t>69,1</t>
        </is>
      </c>
      <c r="AA4338" t="n">
        <v>0</v>
      </c>
      <c r="AB4338" t="inlineStr">
        <is>
          <t>103,65</t>
        </is>
      </c>
      <c r="AC4338" t="inlineStr">
        <is>
          <t>21,77</t>
        </is>
      </c>
      <c r="AD4338" t="inlineStr">
        <is>
          <t>5,39</t>
        </is>
      </c>
      <c r="AE4338" t="inlineStr">
        <is>
          <t>130,81</t>
        </is>
      </c>
      <c r="AF4338" t="n">
        <v>0</v>
      </c>
      <c r="AG4338" t="n">
        <v>0</v>
      </c>
      <c r="AH4338" t="n">
        <v>0</v>
      </c>
      <c r="AI4338" t="inlineStr">
        <is>
          <t>6,91</t>
        </is>
      </c>
      <c r="AJ4338" t="inlineStr">
        <is>
          <t>SEPA 30 días // IBAN: ES5321032200180035839180</t>
        </is>
      </c>
      <c r="AK4338" t="inlineStr">
        <is>
          <t>4,53</t>
        </is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</row>
    <row r="4342">
      <c r="A4342" t="n">
        <v>1054</v>
      </c>
      <c r="B4342" t="inlineStr">
        <is>
          <t>Toni&amp;Meri follow your dreams</t>
        </is>
      </c>
      <c r="C4342" t="inlineStr">
        <is>
          <t>Meritxell Sole</t>
        </is>
      </c>
      <c r="D4342" t="inlineStr">
        <is>
          <t>Toni&amp;Meri follow your dreams</t>
        </is>
      </c>
      <c r="E4342" t="inlineStr">
        <is>
          <t>L_714921 V</t>
        </is>
      </c>
      <c r="F4342" t="inlineStr">
        <is>
          <t>Carrer de l aigueta num 6</t>
        </is>
      </c>
      <c r="G4342" t="inlineStr">
        <is>
          <t>AD500</t>
        </is>
      </c>
      <c r="H4342" t="inlineStr">
        <is>
          <t>Andorra la vella</t>
        </is>
      </c>
      <c r="I4342" t="n">
        <v>0</v>
      </c>
      <c r="J4342" t="inlineStr">
        <is>
          <t>Carrer el Llinàs Xalet desig</t>
        </is>
      </c>
      <c r="K4342" t="inlineStr">
        <is>
          <t>toniandmerifollowyourdreams@gmail.com</t>
        </is>
      </c>
      <c r="L4342">
        <f>+376354612</f>
        <v/>
      </c>
      <c r="M4342" t="n">
        <v>0</v>
      </c>
      <c r="N4342" t="n">
        <v>25</v>
      </c>
      <c r="O4342" t="n">
        <v>25</v>
      </c>
      <c r="P4342" t="n">
        <v>25</v>
      </c>
      <c r="Q4342" t="n">
        <v>10</v>
      </c>
      <c r="R4342" t="inlineStr">
        <is>
          <t>LA5 (tarjetas)</t>
        </is>
      </c>
      <c r="S4342" t="inlineStr">
        <is>
          <t>45 sobres de muestra</t>
        </is>
      </c>
      <c r="T4342" t="b">
        <v>0</v>
      </c>
      <c r="U4342" s="1" t="n">
        <v>45147</v>
      </c>
      <c r="V4342" t="inlineStr">
        <is>
          <t>bkbop5qtwuxplg1lbkb9lqcbnhleksjj</t>
        </is>
      </c>
      <c r="W4342" t="inlineStr">
        <is>
          <t>https://docs.google.com/open?id=1P-baoqptsehv8nvnqZSw3vzHxI3p4Cb5VfkEHLZwsR4</t>
        </is>
      </c>
      <c r="X4342" t="inlineStr">
        <is>
          <t>142,50</t>
        </is>
      </c>
      <c r="Y4342" t="inlineStr">
        <is>
          <t>142,5</t>
        </is>
      </c>
      <c r="Z4342" t="inlineStr">
        <is>
          <t>142,5</t>
        </is>
      </c>
      <c r="AA4342" t="n">
        <v>42</v>
      </c>
      <c r="AB4342" t="inlineStr">
        <is>
          <t>469,50</t>
        </is>
      </c>
      <c r="AC4342" t="inlineStr">
        <is>
          <t>98,60</t>
        </is>
      </c>
      <c r="AD4342" t="inlineStr">
        <is>
          <t>0,00</t>
        </is>
      </c>
      <c r="AE4342" t="inlineStr">
        <is>
          <t>568,10</t>
        </is>
      </c>
      <c r="AF4342" t="n">
        <v>0</v>
      </c>
      <c r="AG4342" t="n">
        <v>0</v>
      </c>
      <c r="AH4342" t="n">
        <v>0</v>
      </c>
      <c r="AI4342" t="inlineStr">
        <is>
          <t>5,7</t>
        </is>
      </c>
      <c r="AJ4342" t="inlineStr">
        <is>
          <t>Transfer</t>
        </is>
      </c>
      <c r="AK4342" t="inlineStr">
        <is>
          <t>4,2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</row>
    <row r="4346">
      <c r="A4346" t="n">
        <v>1055</v>
      </c>
      <c r="B4346" t="inlineStr">
        <is>
          <t>Cuarto de Kilo</t>
        </is>
      </c>
      <c r="C4346" t="inlineStr">
        <is>
          <t>Amaia Basilio</t>
        </is>
      </c>
      <c r="D4346" t="inlineStr">
        <is>
          <t>Amaia Basilio</t>
        </is>
      </c>
      <c r="E4346" t="inlineStr">
        <is>
          <t>72830718E</t>
        </is>
      </c>
      <c r="F4346" t="inlineStr">
        <is>
          <t>Santa Lucía, 4</t>
        </is>
      </c>
      <c r="G4346" t="n">
        <v>1003</v>
      </c>
      <c r="H4346" t="inlineStr">
        <is>
          <t>Vitoria-Gasteiz</t>
        </is>
      </c>
      <c r="I4346" t="n">
        <v>1</v>
      </c>
      <c r="J4346" t="n">
        <v>0</v>
      </c>
      <c r="K4346" t="inlineStr">
        <is>
          <t>cuartodekilogranel@gmail.com</t>
        </is>
      </c>
      <c r="L4346">
        <f>+34685184018</f>
        <v/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inlineStr">
        <is>
          <t>VJ6 + 1</t>
        </is>
      </c>
      <c r="S4346" t="n">
        <v>0</v>
      </c>
      <c r="T4346" t="b">
        <v>0</v>
      </c>
      <c r="U4346" s="1" t="n">
        <v>45147</v>
      </c>
      <c r="V4346" t="inlineStr">
        <is>
          <t>en0zdwda4eiwv6xkk5nen0zdghqgae3m</t>
        </is>
      </c>
      <c r="W4346" t="inlineStr">
        <is>
          <t>https://docs.google.com/open?id=1M1ulQZdOWmbnCBpRknVqljtv5UQX0cZ122fcCVThz40</t>
        </is>
      </c>
      <c r="X4346" t="inlineStr">
        <is>
          <t>0,00</t>
        </is>
      </c>
      <c r="Y4346" t="n">
        <v>0</v>
      </c>
      <c r="Z4346" t="n">
        <v>0</v>
      </c>
      <c r="AA4346" t="n">
        <v>0</v>
      </c>
      <c r="AB4346" t="inlineStr">
        <is>
          <t>0,00</t>
        </is>
      </c>
      <c r="AC4346" t="inlineStr">
        <is>
          <t>0,00</t>
        </is>
      </c>
      <c r="AD4346" t="inlineStr">
        <is>
          <t>0,00</t>
        </is>
      </c>
      <c r="AE4346" t="inlineStr">
        <is>
          <t>0,00</t>
        </is>
      </c>
      <c r="AF4346" t="n">
        <v>0</v>
      </c>
      <c r="AG4346" t="n">
        <v>0</v>
      </c>
      <c r="AH4346" t="n">
        <v>0</v>
      </c>
      <c r="AI4346" t="inlineStr">
        <is>
          <t>6,5</t>
        </is>
      </c>
      <c r="AJ4346" t="inlineStr">
        <is>
          <t>Transfer</t>
        </is>
      </c>
      <c r="AK4346" t="inlineStr">
        <is>
          <t>4,5</t>
        </is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</row>
    <row r="4350">
      <c r="A4350" t="n">
        <v>1056</v>
      </c>
      <c r="B4350" t="inlineStr">
        <is>
          <t>Naturaca</t>
        </is>
      </c>
      <c r="C4350" t="inlineStr">
        <is>
          <t>Cris y Yolanda</t>
        </is>
      </c>
      <c r="D4350" t="inlineStr">
        <is>
          <t>Concienciación Mundo Eco, S.L.L.</t>
        </is>
      </c>
      <c r="E4350" t="inlineStr">
        <is>
          <t>B88466321</t>
        </is>
      </c>
      <c r="F4350" t="inlineStr">
        <is>
          <t>C/Polvoranca 19</t>
        </is>
      </c>
      <c r="G4350" t="n">
        <v>28901</v>
      </c>
      <c r="H4350" t="inlineStr">
        <is>
          <t>Getafe</t>
        </is>
      </c>
      <c r="I4350" t="n">
        <v>1</v>
      </c>
      <c r="K4350" t="inlineStr">
        <is>
          <t>info@naturaca.com</t>
        </is>
      </c>
      <c r="L4350">
        <f>+34609208142</f>
        <v/>
      </c>
      <c r="M4350" t="n">
        <v>0</v>
      </c>
      <c r="N4350" t="n">
        <v>6</v>
      </c>
      <c r="O4350" t="n">
        <v>8</v>
      </c>
      <c r="P4350" t="n">
        <v>6</v>
      </c>
      <c r="Q4350" t="n">
        <v>2</v>
      </c>
      <c r="R4350" t="inlineStr">
        <is>
          <t>VJ1-NA1 -&gt; Implantación (20 +2)</t>
        </is>
      </c>
      <c r="S4350" t="inlineStr">
        <is>
          <t>PackD2</t>
        </is>
      </c>
      <c r="T4350" t="b">
        <v>1</v>
      </c>
      <c r="U4350" t="inlineStr">
        <is>
          <t>13/09/2023</t>
        </is>
      </c>
      <c r="V4350" t="inlineStr">
        <is>
          <t>c2ylnwsalzdi88h13c2ylnwpwxijwuvw</t>
        </is>
      </c>
      <c r="W4350" t="inlineStr">
        <is>
          <t>https://docs.google.com/open?id=10gKsnEtTfQcwRYfQxW72OCg4bGQk-mv17sKxA8MMJQQ</t>
        </is>
      </c>
      <c r="X4350" t="inlineStr">
        <is>
          <t>55,28</t>
        </is>
      </c>
      <c r="Y4350" t="inlineStr">
        <is>
          <t>41,46</t>
        </is>
      </c>
      <c r="Z4350" t="inlineStr">
        <is>
          <t>41,46</t>
        </is>
      </c>
      <c r="AA4350" t="inlineStr">
        <is>
          <t>9,06</t>
        </is>
      </c>
      <c r="AB4350" t="inlineStr">
        <is>
          <t>147,26</t>
        </is>
      </c>
      <c r="AC4350" t="inlineStr">
        <is>
          <t>30,92</t>
        </is>
      </c>
      <c r="AD4350" t="inlineStr">
        <is>
          <t>0,00</t>
        </is>
      </c>
      <c r="AE4350" t="inlineStr">
        <is>
          <t>178,18</t>
        </is>
      </c>
      <c r="AF4350" t="n">
        <v>0</v>
      </c>
      <c r="AG4350" t="n">
        <v>0</v>
      </c>
      <c r="AH4350" t="n">
        <v>0</v>
      </c>
      <c r="AI4350" t="inlineStr">
        <is>
          <t>6,91</t>
        </is>
      </c>
      <c r="AJ4350" t="inlineStr">
        <is>
          <t>SEPA: 30 días // IBAN: ES5521004074281300595167</t>
        </is>
      </c>
      <c r="AK4350" t="inlineStr">
        <is>
          <t>4,53</t>
        </is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</row>
    <row r="4354">
      <c r="A4354" t="n">
        <v>1057</v>
      </c>
      <c r="B4354" t="inlineStr">
        <is>
          <t>PRIMAPRIX</t>
        </is>
      </c>
      <c r="C4354" t="inlineStr">
        <is>
          <t>PEDIDO: 5100020352</t>
        </is>
      </c>
      <c r="W4354" t="n">
        <v>1</v>
      </c>
      <c r="AF4354" t="n">
        <v>0</v>
      </c>
      <c r="AG4354" t="n">
        <v>0</v>
      </c>
      <c r="AH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</row>
    <row r="4358">
      <c r="A4358" t="n">
        <v>1058</v>
      </c>
      <c r="B4358" t="inlineStr">
        <is>
          <t>VERITAS</t>
        </is>
      </c>
      <c r="C4358" t="inlineStr">
        <is>
          <t>PEDIDO: 4501168017</t>
        </is>
      </c>
      <c r="W4358" t="n">
        <v>1</v>
      </c>
      <c r="AF4358" t="n">
        <v>0</v>
      </c>
      <c r="AG4358" t="n">
        <v>0</v>
      </c>
      <c r="AH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</row>
    <row r="4362">
      <c r="A4362" t="n">
        <v>1059</v>
      </c>
      <c r="B4362" t="inlineStr">
        <is>
          <t>Shopclient</t>
        </is>
      </c>
      <c r="W4362" t="n">
        <v>1</v>
      </c>
      <c r="AF4362" t="n">
        <v>0</v>
      </c>
      <c r="AG4362" t="n">
        <v>0</v>
      </c>
      <c r="AH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</row>
    <row r="4366">
      <c r="A4366" t="n">
        <v>1060</v>
      </c>
      <c r="B4366" t="inlineStr">
        <is>
          <t>RETAIL</t>
        </is>
      </c>
      <c r="C4366" t="inlineStr">
        <is>
          <t>PEDIDO:</t>
        </is>
      </c>
      <c r="W4366" t="n">
        <v>1</v>
      </c>
      <c r="AF4366" t="n">
        <v>0</v>
      </c>
      <c r="AG4366" t="n">
        <v>0</v>
      </c>
      <c r="AH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</row>
    <row r="4370">
      <c r="A4370" t="n">
        <v>1061</v>
      </c>
      <c r="B4370" t="inlineStr">
        <is>
          <t>RETAIL</t>
        </is>
      </c>
      <c r="C4370" t="inlineStr">
        <is>
          <t>PEDIDO:</t>
        </is>
      </c>
      <c r="W4370" t="n">
        <v>1</v>
      </c>
      <c r="AF4370" t="n">
        <v>0</v>
      </c>
      <c r="AG4370" t="n">
        <v>0</v>
      </c>
      <c r="AH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</row>
    <row r="4374">
      <c r="A4374" t="n">
        <v>1062</v>
      </c>
      <c r="B4374" t="inlineStr">
        <is>
          <t>RETAIL</t>
        </is>
      </c>
      <c r="C4374" t="inlineStr">
        <is>
          <t>PEDIDO:</t>
        </is>
      </c>
      <c r="W4374" t="n">
        <v>1</v>
      </c>
      <c r="AF4374" t="n">
        <v>0</v>
      </c>
      <c r="AG4374" t="n">
        <v>0</v>
      </c>
      <c r="AH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</row>
    <row r="4378">
      <c r="A4378" t="n">
        <v>1063</v>
      </c>
      <c r="B4378" t="inlineStr">
        <is>
          <t>RETAIL</t>
        </is>
      </c>
      <c r="C4378" t="inlineStr">
        <is>
          <t>PEDIDO:</t>
        </is>
      </c>
      <c r="W4378" t="n">
        <v>1</v>
      </c>
      <c r="AF4378" t="n">
        <v>0</v>
      </c>
      <c r="AG4378" t="n">
        <v>0</v>
      </c>
      <c r="AH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</row>
    <row r="4382">
      <c r="A4382" t="n">
        <v>1064</v>
      </c>
      <c r="B4382" t="inlineStr">
        <is>
          <t>RETAIL</t>
        </is>
      </c>
      <c r="C4382" t="inlineStr">
        <is>
          <t>PEDIDO:</t>
        </is>
      </c>
      <c r="W4382" t="n">
        <v>1</v>
      </c>
      <c r="AF4382" t="n">
        <v>0</v>
      </c>
      <c r="AG4382" t="n">
        <v>0</v>
      </c>
      <c r="AH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</row>
    <row r="4386">
      <c r="A4386" t="n">
        <v>1065</v>
      </c>
      <c r="B4386" t="inlineStr">
        <is>
          <t>RETAIL</t>
        </is>
      </c>
      <c r="C4386" t="inlineStr">
        <is>
          <t>PEDIDO:</t>
        </is>
      </c>
      <c r="W4386" t="n">
        <v>1</v>
      </c>
      <c r="AF4386" t="n">
        <v>0</v>
      </c>
      <c r="AG4386" t="n">
        <v>0</v>
      </c>
      <c r="AH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</row>
    <row r="4390">
      <c r="A4390" t="n">
        <v>1066</v>
      </c>
      <c r="B4390" t="inlineStr">
        <is>
          <t>Es Granel</t>
        </is>
      </c>
      <c r="C4390" t="inlineStr">
        <is>
          <t>Rebeca Yusta Fernández</t>
        </is>
      </c>
      <c r="D4390" t="inlineStr">
        <is>
          <t>Rebeca Yusta Fernández</t>
        </is>
      </c>
      <c r="E4390" t="inlineStr">
        <is>
          <t>45420232Q</t>
        </is>
      </c>
      <c r="F4390" t="inlineStr">
        <is>
          <t>C/ Las Pozas 151 - local 20 San Lorenzo de El Escorial</t>
        </is>
      </c>
      <c r="G4390" t="n">
        <v>28200</v>
      </c>
      <c r="H4390" t="inlineStr">
        <is>
          <t>Madrid</t>
        </is>
      </c>
      <c r="I4390" t="n">
        <v>1</v>
      </c>
      <c r="K4390" t="inlineStr">
        <is>
          <t>esgranelescorial@gmail.com</t>
        </is>
      </c>
      <c r="L4390">
        <f>+34606802557</f>
        <v/>
      </c>
      <c r="M4390" t="n">
        <v>1</v>
      </c>
      <c r="N4390" t="n">
        <v>10</v>
      </c>
      <c r="O4390" t="n">
        <v>0</v>
      </c>
      <c r="P4390" t="n">
        <v>10</v>
      </c>
      <c r="Q4390" t="n">
        <v>5</v>
      </c>
      <c r="R4390" t="inlineStr">
        <is>
          <t>bimensual=FL2</t>
        </is>
      </c>
      <c r="S4390" t="inlineStr">
        <is>
          <t>SectorEco</t>
        </is>
      </c>
      <c r="T4390" t="n">
        <v>1</v>
      </c>
      <c r="U4390" t="inlineStr">
        <is>
          <t>13/09/2023</t>
        </is>
      </c>
      <c r="W4390" t="inlineStr">
        <is>
          <t>https://docs.google.com/document/d/1Mapx-LTTjeiU3X7MZJHYxYBtMaI57bKiLfFmR1t_02I/edit</t>
        </is>
      </c>
      <c r="X4390" t="inlineStr">
        <is>
          <t>13,82</t>
        </is>
      </c>
      <c r="Y4390" t="inlineStr">
        <is>
          <t>0,00</t>
        </is>
      </c>
      <c r="Z4390" t="inlineStr">
        <is>
          <t>55,28</t>
        </is>
      </c>
      <c r="AA4390" t="inlineStr">
        <is>
          <t>0,00</t>
        </is>
      </c>
      <c r="AB4390" t="inlineStr">
        <is>
          <t>138,20</t>
        </is>
      </c>
      <c r="AC4390" t="inlineStr">
        <is>
          <t>29,02</t>
        </is>
      </c>
      <c r="AD4390" t="inlineStr">
        <is>
          <t>7,19</t>
        </is>
      </c>
      <c r="AE4390" t="inlineStr">
        <is>
          <t>174,41</t>
        </is>
      </c>
      <c r="AF4390" t="n">
        <v>0</v>
      </c>
      <c r="AG4390" t="n">
        <v>0</v>
      </c>
      <c r="AH4390" t="n">
        <v>0</v>
      </c>
      <c r="AI4390" t="inlineStr">
        <is>
          <t>6,91</t>
        </is>
      </c>
      <c r="AJ4390" t="inlineStr">
        <is>
          <t>SEPA: 30 días // IBAN: ES5521004074281300595167</t>
        </is>
      </c>
      <c r="AK4390" t="inlineStr">
        <is>
          <t>4,53</t>
        </is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</row>
    <row r="4394">
      <c r="A4394" t="n">
        <v>1067</v>
      </c>
      <c r="B4394" t="inlineStr">
        <is>
          <t>Marcris</t>
        </is>
      </c>
      <c r="C4394" t="inlineStr">
        <is>
          <t>Marino</t>
        </is>
      </c>
      <c r="D4394" t="inlineStr">
        <is>
          <t>Sánchez García Cristina 00280286L S.L.N.E</t>
        </is>
      </c>
      <c r="E4394" t="inlineStr">
        <is>
          <t>B35770528</t>
        </is>
      </c>
      <c r="F4394" t="inlineStr">
        <is>
          <t>Calle Aigües, 11</t>
        </is>
      </c>
      <c r="G4394" t="n">
        <v>8391</v>
      </c>
      <c r="H4394" t="inlineStr">
        <is>
          <t>Tiana</t>
        </is>
      </c>
      <c r="I4394" t="n">
        <v>1</v>
      </c>
      <c r="J4394" t="n">
        <v>0</v>
      </c>
      <c r="K4394" t="inlineStr">
        <is>
          <t>info@marcris.net</t>
        </is>
      </c>
      <c r="L4394">
        <f>+34678868735</f>
        <v/>
      </c>
      <c r="M4394" t="n">
        <v>0</v>
      </c>
      <c r="N4394" t="n">
        <v>0</v>
      </c>
      <c r="O4394" t="n">
        <v>0</v>
      </c>
      <c r="P4394" t="n">
        <v>333</v>
      </c>
      <c r="Q4394" t="n">
        <v>0</v>
      </c>
      <c r="R4394" t="n">
        <v>0</v>
      </c>
      <c r="S4394" t="inlineStr">
        <is>
          <t>Muestras 7</t>
        </is>
      </c>
      <c r="T4394" t="n">
        <v>0</v>
      </c>
      <c r="U4394" s="1" t="n">
        <v>45269</v>
      </c>
      <c r="V4394" t="n">
        <v>0</v>
      </c>
      <c r="W4394" t="inlineStr">
        <is>
          <t>https://docs.google.com/open?id=1hgkoQfEVDPJ-JGnFa3JvKOx69CXXyQihNchVC6icZXs</t>
        </is>
      </c>
      <c r="X4394" t="inlineStr">
        <is>
          <t>0,00</t>
        </is>
      </c>
      <c r="Y4394" t="n">
        <v>0</v>
      </c>
      <c r="Z4394" t="inlineStr">
        <is>
          <t>1448,55</t>
        </is>
      </c>
      <c r="AA4394" t="n">
        <v>0</v>
      </c>
      <c r="AB4394" t="inlineStr">
        <is>
          <t>1.448,55</t>
        </is>
      </c>
      <c r="AC4394" t="inlineStr">
        <is>
          <t>304,20</t>
        </is>
      </c>
      <c r="AD4394" t="inlineStr">
        <is>
          <t>0,00</t>
        </is>
      </c>
      <c r="AE4394" t="inlineStr">
        <is>
          <t>1752,75</t>
        </is>
      </c>
      <c r="AF4394" t="n">
        <v>0</v>
      </c>
      <c r="AG4394" t="n">
        <v>0</v>
      </c>
      <c r="AH4394" t="n">
        <v>0</v>
      </c>
      <c r="AI4394" t="inlineStr">
        <is>
          <t>4,35</t>
        </is>
      </c>
      <c r="AJ4394" t="inlineStr">
        <is>
          <t>SEPA 60 dias // IBAN: ES03 2100 0877 8502 0021 6962</t>
        </is>
      </c>
      <c r="AK4394" t="inlineStr">
        <is>
          <t>4,5</t>
        </is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</row>
    <row r="4398">
      <c r="A4398" t="n">
        <v>1068</v>
      </c>
      <c r="B4398" t="inlineStr">
        <is>
          <t>Querido Planeta</t>
        </is>
      </c>
      <c r="C4398" t="inlineStr">
        <is>
          <t>Sol</t>
        </is>
      </c>
      <c r="D4398" t="inlineStr">
        <is>
          <t>María Soledad Ibañez Cano</t>
        </is>
      </c>
      <c r="E4398" t="inlineStr">
        <is>
          <t>24356232Z</t>
        </is>
      </c>
      <c r="F4398" t="inlineStr">
        <is>
          <t>C/ Belosticalle, 18 Bajo</t>
        </is>
      </c>
      <c r="G4398" t="n">
        <v>48005</v>
      </c>
      <c r="H4398" t="inlineStr">
        <is>
          <t>Bilbao</t>
        </is>
      </c>
      <c r="I4398" t="n">
        <v>1</v>
      </c>
      <c r="J4398" t="n">
        <v>0</v>
      </c>
      <c r="K4398" t="inlineStr">
        <is>
          <t>hola@queridoplaneta.eu</t>
        </is>
      </c>
      <c r="L4398">
        <f>+34667482283</f>
        <v/>
      </c>
      <c r="M4398" t="n">
        <v>1</v>
      </c>
      <c r="N4398" t="n">
        <v>10</v>
      </c>
      <c r="O4398" t="n">
        <v>4</v>
      </c>
      <c r="P4398" t="n">
        <v>10</v>
      </c>
      <c r="Q4398" t="n">
        <v>0</v>
      </c>
      <c r="R4398" t="n">
        <v>0</v>
      </c>
      <c r="S4398" t="inlineStr">
        <is>
          <t>SectorEco</t>
        </is>
      </c>
      <c r="T4398" t="b">
        <v>1</v>
      </c>
      <c r="U4398" s="1" t="n">
        <v>45269</v>
      </c>
      <c r="V4398" t="inlineStr">
        <is>
          <t>rc14on3q4cjjtepxq4d9rc14on03uawl</t>
        </is>
      </c>
      <c r="W4398" t="inlineStr">
        <is>
          <t>https://docs.google.com/open?id=19g0cdCjQPRGAwecFpzcl6jE84FebGRK4yKaR05BGSHw</t>
        </is>
      </c>
      <c r="X4398" t="inlineStr">
        <is>
          <t>27,64</t>
        </is>
      </c>
      <c r="Y4398" t="inlineStr">
        <is>
          <t>69,1</t>
        </is>
      </c>
      <c r="Z4398" t="inlineStr">
        <is>
          <t>69,1</t>
        </is>
      </c>
      <c r="AA4398" t="n">
        <v>0</v>
      </c>
      <c r="AB4398" t="inlineStr">
        <is>
          <t>165,84</t>
        </is>
      </c>
      <c r="AC4398" t="inlineStr">
        <is>
          <t>34,83</t>
        </is>
      </c>
      <c r="AD4398" t="inlineStr">
        <is>
          <t>8,62</t>
        </is>
      </c>
      <c r="AE4398" t="inlineStr">
        <is>
          <t>209,29</t>
        </is>
      </c>
      <c r="AF4398" t="n">
        <v>0</v>
      </c>
      <c r="AG4398" t="n">
        <v>0</v>
      </c>
      <c r="AH4398" t="n">
        <v>0</v>
      </c>
      <c r="AI4398" t="inlineStr">
        <is>
          <t>6,91</t>
        </is>
      </c>
      <c r="AJ4398" t="inlineStr">
        <is>
          <t>SEPA 30 días // IBAN: ES51 2095 0352 3091 1885 1765</t>
        </is>
      </c>
      <c r="AK4398" t="inlineStr">
        <is>
          <t>4,5</t>
        </is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</row>
    <row r="4402">
      <c r="A4402" t="n">
        <v>1069</v>
      </c>
      <c r="B4402" t="inlineStr">
        <is>
          <t>Ecoescorial</t>
        </is>
      </c>
      <c r="C4402" t="inlineStr">
        <is>
          <t>Alejandra</t>
        </is>
      </c>
      <c r="D4402" t="inlineStr">
        <is>
          <t>Alejandra Fdez-Sordo Bravo</t>
        </is>
      </c>
      <c r="E4402" t="inlineStr">
        <is>
          <t>51386400 F</t>
        </is>
      </c>
      <c r="F4402" t="inlineStr">
        <is>
          <t>Calle Concha Nuñez, 4, 2ºB, El Escorial</t>
        </is>
      </c>
      <c r="G4402" t="n">
        <v>28280</v>
      </c>
      <c r="H4402" t="inlineStr">
        <is>
          <t>Madrid</t>
        </is>
      </c>
      <c r="I4402" t="n">
        <v>1</v>
      </c>
      <c r="J4402" t="n">
        <v>0</v>
      </c>
      <c r="K4402" t="inlineStr">
        <is>
          <t>alejandrafsb@gmail.com</t>
        </is>
      </c>
      <c r="L4402">
        <f>+34625551062</f>
        <v/>
      </c>
      <c r="M4402" t="n">
        <v>0</v>
      </c>
      <c r="N4402" t="n">
        <v>10</v>
      </c>
      <c r="O4402" t="n">
        <v>4</v>
      </c>
      <c r="P4402" t="n">
        <v>8</v>
      </c>
      <c r="Q4402" t="n">
        <v>5</v>
      </c>
      <c r="R4402" t="inlineStr">
        <is>
          <t>PackD5-VJ8</t>
        </is>
      </c>
      <c r="S4402" t="inlineStr">
        <is>
          <t>NOTA: si no están, dejar en casa de vecinos</t>
        </is>
      </c>
      <c r="T4402" t="n">
        <v>0</v>
      </c>
      <c r="U4402" s="1" t="n">
        <v>45269</v>
      </c>
      <c r="V4402" t="n">
        <v>0</v>
      </c>
      <c r="W4402" t="inlineStr">
        <is>
          <t>https://docs.google.com/open?id=18c6HR4XX2ozNOt-PzP_ofoviVQm8XDBorx8z8PozEOQ</t>
        </is>
      </c>
      <c r="X4402" t="inlineStr">
        <is>
          <t>26,00</t>
        </is>
      </c>
      <c r="Y4402" t="n">
        <v>65</v>
      </c>
      <c r="Z4402" t="n">
        <v>52</v>
      </c>
      <c r="AA4402" t="inlineStr">
        <is>
          <t>22,5</t>
        </is>
      </c>
      <c r="AB4402" t="inlineStr">
        <is>
          <t>165,50</t>
        </is>
      </c>
      <c r="AC4402" t="inlineStr">
        <is>
          <t>34,76</t>
        </is>
      </c>
      <c r="AD4402" t="inlineStr">
        <is>
          <t>0,00</t>
        </is>
      </c>
      <c r="AE4402" t="inlineStr">
        <is>
          <t>200,26</t>
        </is>
      </c>
      <c r="AF4402" t="n">
        <v>0</v>
      </c>
      <c r="AG4402" t="n">
        <v>0</v>
      </c>
      <c r="AH4402" t="n">
        <v>0</v>
      </c>
      <c r="AI4402" t="inlineStr">
        <is>
          <t>6,5</t>
        </is>
      </c>
      <c r="AJ4402" t="inlineStr">
        <is>
          <t>Transfer</t>
        </is>
      </c>
      <c r="AK4402" t="inlineStr">
        <is>
          <t>4,5</t>
        </is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</row>
    <row r="4406">
      <c r="A4406" t="n">
        <v>1070</v>
      </c>
      <c r="B4406" t="inlineStr">
        <is>
          <t>Expert-Elèctrica Fusté</t>
        </is>
      </c>
      <c r="C4406" t="inlineStr">
        <is>
          <t>Marta Esteve</t>
        </is>
      </c>
      <c r="D4406" t="inlineStr">
        <is>
          <t>Elèctrica Fusté, S.L.</t>
        </is>
      </c>
      <c r="E4406" t="inlineStr">
        <is>
          <t>B62055785</t>
        </is>
      </c>
      <c r="F4406" t="inlineStr">
        <is>
          <t>C/Major, 9-11</t>
        </is>
      </c>
      <c r="G4406" t="n">
        <v>8791</v>
      </c>
      <c r="H4406" t="inlineStr">
        <is>
          <t>Sant Llorenç d'Hortons (Barcelona)</t>
        </is>
      </c>
      <c r="I4406" t="n">
        <v>1</v>
      </c>
      <c r="J4406" t="n">
        <v>0</v>
      </c>
      <c r="K4406" t="inlineStr">
        <is>
          <t>efuste@efuste.com</t>
        </is>
      </c>
      <c r="L4406">
        <f>+34665807463</f>
        <v/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inlineStr">
        <is>
          <t>VJ20</t>
        </is>
      </c>
      <c r="S4406" t="n">
        <v>0</v>
      </c>
      <c r="T4406" t="b">
        <v>0</v>
      </c>
      <c r="U4406" s="1" t="n">
        <v>45269</v>
      </c>
      <c r="V4406" t="inlineStr">
        <is>
          <t>ngjq68lrc486engjqj372i56v18ohlc4</t>
        </is>
      </c>
      <c r="W4406" t="inlineStr">
        <is>
          <t>https://docs.google.com/open?id=16TXdfAru_L6bYFYA41uuUPr2tybau07wuCS_BrO5nuI</t>
        </is>
      </c>
      <c r="X4406" t="inlineStr">
        <is>
          <t>0,00</t>
        </is>
      </c>
      <c r="Y4406" t="n">
        <v>0</v>
      </c>
      <c r="Z4406" t="n">
        <v>0</v>
      </c>
      <c r="AA4406" t="n">
        <v>0</v>
      </c>
      <c r="AB4406" t="inlineStr">
        <is>
          <t>0,00</t>
        </is>
      </c>
      <c r="AC4406" t="inlineStr">
        <is>
          <t>0,00</t>
        </is>
      </c>
      <c r="AD4406" t="inlineStr">
        <is>
          <t>0,00</t>
        </is>
      </c>
      <c r="AE4406" t="inlineStr">
        <is>
          <t>0,00</t>
        </is>
      </c>
      <c r="AF4406" t="n">
        <v>0</v>
      </c>
      <c r="AG4406" t="n">
        <v>0</v>
      </c>
      <c r="AH4406" t="n">
        <v>0</v>
      </c>
      <c r="AI4406" t="inlineStr">
        <is>
          <t>6,5</t>
        </is>
      </c>
      <c r="AJ4406" t="inlineStr">
        <is>
          <t>Transfer</t>
        </is>
      </c>
      <c r="AK4406" t="inlineStr">
        <is>
          <t>4,5</t>
        </is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</row>
    <row r="4410">
      <c r="A4410" t="n">
        <v>1071</v>
      </c>
      <c r="B4410" t="inlineStr">
        <is>
          <t>Coopolis Sociedad Cooperativa (Avecinal)</t>
        </is>
      </c>
      <c r="C4410" t="inlineStr">
        <is>
          <t>Ujué Sarraseca Hernandez</t>
        </is>
      </c>
      <c r="D4410" t="inlineStr">
        <is>
          <t>Coopolis Sociedad Cooperativa</t>
        </is>
      </c>
      <c r="E4410" t="inlineStr">
        <is>
          <t>F99531881</t>
        </is>
      </c>
      <c r="F4410" t="inlineStr">
        <is>
          <t>C/ Santiago Lapuente, 5</t>
        </is>
      </c>
      <c r="G4410" t="n">
        <v>50014</v>
      </c>
      <c r="H4410" t="inlineStr">
        <is>
          <t>Zaragoza</t>
        </is>
      </c>
      <c r="I4410" t="n">
        <v>1</v>
      </c>
      <c r="J4410" t="n">
        <v>0</v>
      </c>
      <c r="K4410" t="inlineStr">
        <is>
          <t>facturas@avecinal.org</t>
        </is>
      </c>
      <c r="L4410">
        <f>+34625083045</f>
        <v/>
      </c>
      <c r="M4410" t="n">
        <v>0</v>
      </c>
      <c r="N4410" t="n">
        <v>20</v>
      </c>
      <c r="O4410" t="n">
        <v>20</v>
      </c>
      <c r="P4410" t="n">
        <v>20</v>
      </c>
      <c r="Q4410" t="n">
        <v>0</v>
      </c>
      <c r="R4410" t="n">
        <v>0</v>
      </c>
      <c r="S4410" t="inlineStr">
        <is>
          <t>enviar facturas a:  facturas@avecinal.org   y   tienda.avecinal@gmail.com</t>
        </is>
      </c>
      <c r="T4410" t="b">
        <v>0</v>
      </c>
      <c r="U4410" s="1" t="n">
        <v>45269</v>
      </c>
      <c r="V4410" t="inlineStr">
        <is>
          <t>of1g8q6spxbfbgnof1g8k3ktn7ryjvvg</t>
        </is>
      </c>
      <c r="W4410" t="inlineStr">
        <is>
          <t>https://docs.google.com/open?id=1hl5EKfJlh9Ab-I5ChNJkNy8yClMjME-0AVKh6M6U-AY</t>
        </is>
      </c>
      <c r="X4410" t="inlineStr">
        <is>
          <t>130,00</t>
        </is>
      </c>
      <c r="Y4410" t="n">
        <v>130</v>
      </c>
      <c r="Z4410" t="n">
        <v>130</v>
      </c>
      <c r="AA4410" t="n">
        <v>0</v>
      </c>
      <c r="AB4410" t="inlineStr">
        <is>
          <t>390,00</t>
        </is>
      </c>
      <c r="AC4410" t="inlineStr">
        <is>
          <t>81,90</t>
        </is>
      </c>
      <c r="AD4410" t="inlineStr">
        <is>
          <t>0,00</t>
        </is>
      </c>
      <c r="AE4410" t="inlineStr">
        <is>
          <t>471,90</t>
        </is>
      </c>
      <c r="AF4410" t="n">
        <v>0</v>
      </c>
      <c r="AG4410" t="n">
        <v>0</v>
      </c>
      <c r="AH4410" t="n">
        <v>0</v>
      </c>
      <c r="AI4410" t="inlineStr">
        <is>
          <t>6,5</t>
        </is>
      </c>
      <c r="AJ4410" t="inlineStr">
        <is>
          <t>Transfer 30 días</t>
        </is>
      </c>
      <c r="AK4410" t="inlineStr">
        <is>
          <t>4,5</t>
        </is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</row>
    <row r="4414">
      <c r="A4414" t="n">
        <v>1072</v>
      </c>
      <c r="B4414" t="inlineStr">
        <is>
          <t>Llar Textil</t>
        </is>
      </c>
      <c r="C4414" t="inlineStr">
        <is>
          <t>Miguel</t>
        </is>
      </c>
      <c r="D4414" t="inlineStr">
        <is>
          <t>Export Trading Textile s.l.</t>
        </is>
      </c>
      <c r="E4414" t="inlineStr">
        <is>
          <t>B98411846</t>
        </is>
      </c>
      <c r="F4414" t="inlineStr">
        <is>
          <t>Avenida de Valencia, 15</t>
        </is>
      </c>
      <c r="G4414" t="n">
        <v>46891</v>
      </c>
      <c r="H4414" t="inlineStr">
        <is>
          <t>El Palomar</t>
        </is>
      </c>
      <c r="I4414" t="n">
        <v>1</v>
      </c>
      <c r="J4414" t="n">
        <v>0</v>
      </c>
      <c r="K4414" t="inlineStr">
        <is>
          <t>gestion@exporttrading.es</t>
        </is>
      </c>
      <c r="L4414">
        <f>+34620183519</f>
        <v/>
      </c>
      <c r="M4414" t="n">
        <v>0</v>
      </c>
      <c r="N4414" t="n">
        <v>250</v>
      </c>
      <c r="O4414" t="n">
        <v>0</v>
      </c>
      <c r="P4414" t="n">
        <v>250</v>
      </c>
      <c r="Q4414" t="n">
        <v>0</v>
      </c>
      <c r="R4414" t="inlineStr">
        <is>
          <t>VJ1 muestra</t>
        </is>
      </c>
      <c r="S4414" t="n">
        <v>0</v>
      </c>
      <c r="T4414" t="b">
        <v>0</v>
      </c>
      <c r="U4414" s="1" t="n">
        <v>45269</v>
      </c>
      <c r="V4414" t="inlineStr">
        <is>
          <t>z5sbwjg76hr9h25rz5sbwcagrauvrucj</t>
        </is>
      </c>
      <c r="W4414" t="inlineStr">
        <is>
          <t>https://docs.google.com/open?id=1Rv2kt_udrFnFxMjdWGNZIsbj6Sq2rYT1pA3ID3TgCwU</t>
        </is>
      </c>
      <c r="X4414" t="inlineStr">
        <is>
          <t>0,00</t>
        </is>
      </c>
      <c r="Y4414" t="n">
        <v>1430</v>
      </c>
      <c r="Z4414" t="n">
        <v>1430</v>
      </c>
      <c r="AA4414" t="n">
        <v>0</v>
      </c>
      <c r="AB4414" t="inlineStr">
        <is>
          <t>2.860,00</t>
        </is>
      </c>
      <c r="AC4414" t="inlineStr">
        <is>
          <t>600,60</t>
        </is>
      </c>
      <c r="AD4414" t="inlineStr">
        <is>
          <t>0,00</t>
        </is>
      </c>
      <c r="AE4414" t="inlineStr">
        <is>
          <t>3460,60</t>
        </is>
      </c>
      <c r="AF4414" t="n">
        <v>0</v>
      </c>
      <c r="AG4414" t="n">
        <v>0</v>
      </c>
      <c r="AH4414" t="n">
        <v>0</v>
      </c>
      <c r="AI4414" t="inlineStr">
        <is>
          <t>5,72</t>
        </is>
      </c>
      <c r="AJ4414" t="inlineStr">
        <is>
          <t>Giro 30 días // IBAN: ES60 2100 3959 1702 0006 7011</t>
        </is>
      </c>
      <c r="AK4414" t="inlineStr">
        <is>
          <t>4,5</t>
        </is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</row>
    <row r="4418">
      <c r="A4418" t="n">
        <v>1073</v>
      </c>
      <c r="B4418" t="inlineStr">
        <is>
          <t>Marcris</t>
        </is>
      </c>
      <c r="C4418" t="inlineStr">
        <is>
          <t>Marino</t>
        </is>
      </c>
      <c r="D4418" t="inlineStr">
        <is>
          <t>Sánchez García Cristina 00280286L S.L.N.E</t>
        </is>
      </c>
      <c r="E4418" t="inlineStr">
        <is>
          <t>B35770528</t>
        </is>
      </c>
      <c r="F4418" t="inlineStr">
        <is>
          <t>Calle Aigües, 11</t>
        </is>
      </c>
      <c r="G4418" t="n">
        <v>8391</v>
      </c>
      <c r="H4418" t="inlineStr">
        <is>
          <t>Tiana</t>
        </is>
      </c>
      <c r="I4418" t="n">
        <v>1</v>
      </c>
      <c r="J4418" t="n">
        <v>0</v>
      </c>
      <c r="K4418" t="inlineStr">
        <is>
          <t>info@marcris.net</t>
        </is>
      </c>
      <c r="L4418">
        <f>+34678868735</f>
        <v/>
      </c>
      <c r="M4418" t="n">
        <v>0</v>
      </c>
      <c r="N4418" t="n">
        <v>167</v>
      </c>
      <c r="O4418" t="n">
        <v>0</v>
      </c>
      <c r="P4418" t="n">
        <v>167</v>
      </c>
      <c r="Q4418" t="n">
        <v>75</v>
      </c>
      <c r="R4418" t="inlineStr">
        <is>
          <t>PackD35-VJ118</t>
        </is>
      </c>
      <c r="S4418" t="inlineStr">
        <is>
          <t>Muestras 3-3-2-1-2</t>
        </is>
      </c>
      <c r="T4418" t="n">
        <v>0</v>
      </c>
      <c r="U4418" t="inlineStr">
        <is>
          <t>13/09/2023</t>
        </is>
      </c>
      <c r="V4418" t="n">
        <v>0</v>
      </c>
      <c r="W4418" t="inlineStr">
        <is>
          <t>https://docs.google.com/open?id=1M9maXJzzkXtTCoFClAlWK2120FnFQyJTNxmbooJDcIQ</t>
        </is>
      </c>
      <c r="X4418" t="inlineStr">
        <is>
          <t>0,00</t>
        </is>
      </c>
      <c r="Y4418" t="inlineStr">
        <is>
          <t>726,45</t>
        </is>
      </c>
      <c r="Z4418" t="inlineStr">
        <is>
          <t>726,45</t>
        </is>
      </c>
      <c r="AA4418" t="inlineStr">
        <is>
          <t>247,5</t>
        </is>
      </c>
      <c r="AB4418" t="inlineStr">
        <is>
          <t>1.700,40</t>
        </is>
      </c>
      <c r="AC4418" t="inlineStr">
        <is>
          <t>357,08</t>
        </is>
      </c>
      <c r="AD4418" t="inlineStr">
        <is>
          <t>0,00</t>
        </is>
      </c>
      <c r="AE4418" t="inlineStr">
        <is>
          <t>2057,48</t>
        </is>
      </c>
      <c r="AF4418" t="n">
        <v>0</v>
      </c>
      <c r="AG4418" t="n">
        <v>0</v>
      </c>
      <c r="AH4418" t="n">
        <v>0</v>
      </c>
      <c r="AI4418" t="inlineStr">
        <is>
          <t>4,35</t>
        </is>
      </c>
      <c r="AJ4418" t="inlineStr">
        <is>
          <t>Transfer 60 dias // IBAN: ES03 2100 0877 8502 0021 6962</t>
        </is>
      </c>
      <c r="AK4418" t="inlineStr">
        <is>
          <t>3,3</t>
        </is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</row>
    <row r="4422">
      <c r="A4422" t="n">
        <v>1074</v>
      </c>
      <c r="B4422" t="inlineStr">
        <is>
          <t>LA MILANA PRODUCTOS ECOLOGICOS</t>
        </is>
      </c>
      <c r="C4422" t="inlineStr">
        <is>
          <t>INES PEREIRA SEGADOR</t>
        </is>
      </c>
      <c r="D4422" t="inlineStr">
        <is>
          <t>INES PEREIRA SEGADOR</t>
        </is>
      </c>
      <c r="E4422" t="inlineStr">
        <is>
          <t>02234697V</t>
        </is>
      </c>
      <c r="F4422" t="inlineStr">
        <is>
          <t>C/CARRILEJOS 67, LOCAL 1 Y 2</t>
        </is>
      </c>
      <c r="G4422" t="n">
        <v>28770</v>
      </c>
      <c r="H4422" t="inlineStr">
        <is>
          <t>Colmenar Viejo, MADRID</t>
        </is>
      </c>
      <c r="I4422" t="n">
        <v>0</v>
      </c>
      <c r="J4422" t="inlineStr">
        <is>
          <t>C/NUESTRA SRA DE LA SOLEDAD 7 - 28720 Bustarviejo, MADRID</t>
        </is>
      </c>
      <c r="K4422" t="inlineStr">
        <is>
          <t>lamilana@lamilanaproductosecologicos.com</t>
        </is>
      </c>
      <c r="L4422">
        <f>+34656478575</f>
        <v/>
      </c>
      <c r="M4422" t="n">
        <v>1</v>
      </c>
      <c r="N4422" t="n">
        <v>8</v>
      </c>
      <c r="O4422" t="n">
        <v>8</v>
      </c>
      <c r="P4422" t="n">
        <v>8</v>
      </c>
      <c r="Q4422" t="n">
        <v>6</v>
      </c>
      <c r="R4422" t="inlineStr">
        <is>
          <t>VJ12</t>
        </is>
      </c>
      <c r="S4422" t="inlineStr">
        <is>
          <t>SE Madrid</t>
        </is>
      </c>
      <c r="T4422" t="b">
        <v>1</v>
      </c>
      <c r="U4422" t="inlineStr">
        <is>
          <t>13/09/2023</t>
        </is>
      </c>
      <c r="V4422" t="inlineStr">
        <is>
          <t>p5u0j0f6kgnfnkmn8o4jfop5u0j0fo2p</t>
        </is>
      </c>
      <c r="W4422" t="inlineStr">
        <is>
          <t>https://docs.google.com/open?id=1Mlulj7UxgHj8n-qLrjg5v7jxr3JAfKhzW_9b9uKRK08</t>
        </is>
      </c>
      <c r="X4422" t="inlineStr">
        <is>
          <t>55,28</t>
        </is>
      </c>
      <c r="Y4422" t="inlineStr">
        <is>
          <t>55,28</t>
        </is>
      </c>
      <c r="Z4422" t="inlineStr">
        <is>
          <t>55,28</t>
        </is>
      </c>
      <c r="AA4422" t="inlineStr">
        <is>
          <t>27,18</t>
        </is>
      </c>
      <c r="AB4422" t="inlineStr">
        <is>
          <t>193,02</t>
        </is>
      </c>
      <c r="AC4422" t="inlineStr">
        <is>
          <t>40,53</t>
        </is>
      </c>
      <c r="AD4422" t="inlineStr">
        <is>
          <t>10,04</t>
        </is>
      </c>
      <c r="AE4422" t="inlineStr">
        <is>
          <t>243,59</t>
        </is>
      </c>
      <c r="AF4422" t="n">
        <v>0</v>
      </c>
      <c r="AG4422" t="n">
        <v>0</v>
      </c>
      <c r="AH4422" t="n">
        <v>0</v>
      </c>
      <c r="AI4422" t="inlineStr">
        <is>
          <t>6,91</t>
        </is>
      </c>
      <c r="AJ4422" t="inlineStr">
        <is>
          <t>SEPA 30 días // IBAN: ES74 0182 2079 4502 0160 8173</t>
        </is>
      </c>
      <c r="AK4422" t="inlineStr">
        <is>
          <t>4,53</t>
        </is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</row>
    <row r="4426">
      <c r="A4426" t="n">
        <v>1075</v>
      </c>
      <c r="B4426" t="inlineStr">
        <is>
          <t>Orgánica Palencia (REPOSICIÓN)</t>
        </is>
      </c>
      <c r="C4426" t="inlineStr">
        <is>
          <t>Mirian</t>
        </is>
      </c>
      <c r="D4426" t="inlineStr">
        <is>
          <t>MIRIAN FRONTELA SERNA</t>
        </is>
      </c>
      <c r="E4426" t="inlineStr">
        <is>
          <t>71943552N</t>
        </is>
      </c>
      <c r="F4426" t="inlineStr">
        <is>
          <t>CALLE BURGOS 2 PALENCIA</t>
        </is>
      </c>
      <c r="G4426" t="n">
        <v>34001</v>
      </c>
      <c r="H4426" t="inlineStr">
        <is>
          <t>Burgos</t>
        </is>
      </c>
      <c r="I4426" t="n">
        <v>1</v>
      </c>
      <c r="J4426" t="n">
        <v>0</v>
      </c>
      <c r="K4426" t="inlineStr">
        <is>
          <t>organicapalencia@gmail.com</t>
        </is>
      </c>
      <c r="L4426">
        <f>+34606570301</f>
        <v/>
      </c>
      <c r="M4426" t="n">
        <v>1</v>
      </c>
      <c r="N4426" t="n">
        <v>10</v>
      </c>
      <c r="O4426" t="n">
        <v>10</v>
      </c>
      <c r="P4426" t="n">
        <v>0</v>
      </c>
      <c r="Q4426" t="n">
        <v>0</v>
      </c>
      <c r="R4426" t="inlineStr">
        <is>
          <t>VJ10</t>
        </is>
      </c>
      <c r="S4426" t="inlineStr">
        <is>
          <t>SE Castilla León</t>
        </is>
      </c>
      <c r="T4426" t="b">
        <v>1</v>
      </c>
      <c r="U4426" t="inlineStr">
        <is>
          <t>13/09/2023</t>
        </is>
      </c>
      <c r="V4426" t="inlineStr">
        <is>
          <t>c7q4c115ilh868l80ewc7q4c178q0apy</t>
        </is>
      </c>
      <c r="W4426" t="inlineStr">
        <is>
          <t>https://docs.google.com/open?id=1bTtk5vDD82TVd4VZ39nOoo1U4EBzGoDjSRj6gLM3xCM</t>
        </is>
      </c>
      <c r="X4426" t="inlineStr">
        <is>
          <t>69,10</t>
        </is>
      </c>
      <c r="Y4426" t="inlineStr">
        <is>
          <t>69,1</t>
        </is>
      </c>
      <c r="Z4426" t="n">
        <v>0</v>
      </c>
      <c r="AA4426" t="n">
        <v>0</v>
      </c>
      <c r="AB4426" t="inlineStr">
        <is>
          <t>138,20</t>
        </is>
      </c>
      <c r="AC4426" t="inlineStr">
        <is>
          <t>29,02</t>
        </is>
      </c>
      <c r="AD4426" t="inlineStr">
        <is>
          <t>7,19</t>
        </is>
      </c>
      <c r="AE4426" t="inlineStr">
        <is>
          <t>174,41</t>
        </is>
      </c>
      <c r="AF4426" t="n">
        <v>0</v>
      </c>
      <c r="AG4426" t="n">
        <v>0</v>
      </c>
      <c r="AH4426" t="n">
        <v>0</v>
      </c>
      <c r="AI4426" t="inlineStr">
        <is>
          <t>6,91</t>
        </is>
      </c>
      <c r="AJ4426" t="inlineStr">
        <is>
          <t>Giro 30 días // IBAN: ES75 0182 0496 6702 0174 7628</t>
        </is>
      </c>
      <c r="AK4426" t="inlineStr">
        <is>
          <t>4,5</t>
        </is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</row>
    <row r="4430">
      <c r="A4430" t="n">
        <v>1076</v>
      </c>
      <c r="B4430" t="inlineStr">
        <is>
          <t>LA BALANZA A GRANEL</t>
        </is>
      </c>
      <c r="C4430" t="inlineStr">
        <is>
          <t>ANA MORENO</t>
        </is>
      </c>
      <c r="D4430" t="inlineStr">
        <is>
          <t>ANA MORENO SANZ</t>
        </is>
      </c>
      <c r="E4430" t="inlineStr">
        <is>
          <t>53540360V</t>
        </is>
      </c>
      <c r="F4430" t="inlineStr">
        <is>
          <t>CALLE MARCELINO BLASCO 12. BAJO</t>
        </is>
      </c>
      <c r="G4430" t="n">
        <v>12400</v>
      </c>
      <c r="H4430" t="inlineStr">
        <is>
          <t>SEGORBE</t>
        </is>
      </c>
      <c r="I4430" t="n">
        <v>1</v>
      </c>
      <c r="J4430" t="n">
        <v>0</v>
      </c>
      <c r="K4430" t="inlineStr">
        <is>
          <t>la.balanza.a.granel@gmail.com</t>
        </is>
      </c>
      <c r="L4430">
        <f>+34722861998</f>
        <v/>
      </c>
      <c r="M4430" t="n">
        <v>1</v>
      </c>
      <c r="N4430" t="n">
        <v>10</v>
      </c>
      <c r="O4430" t="n">
        <v>0</v>
      </c>
      <c r="P4430" t="n">
        <v>10</v>
      </c>
      <c r="Q4430" t="n">
        <v>0</v>
      </c>
      <c r="R4430" t="inlineStr">
        <is>
          <t>FL3 tarjetas selladas</t>
        </is>
      </c>
      <c r="S4430" t="inlineStr">
        <is>
          <t>VJ2</t>
        </is>
      </c>
      <c r="T4430" t="b">
        <v>0</v>
      </c>
      <c r="U4430" t="inlineStr">
        <is>
          <t>13/09/2023</t>
        </is>
      </c>
      <c r="V4430" t="inlineStr">
        <is>
          <t>gynq0jimlnbmo8lkeqnabmtpgynq08ls</t>
        </is>
      </c>
      <c r="W4430" t="inlineStr">
        <is>
          <t>https://docs.google.com/open?id=1RHNo-FQUu4UhAhFqJ_1-pFsErfaPapIQlHKSOyg-LIg</t>
        </is>
      </c>
      <c r="X4430" t="inlineStr">
        <is>
          <t>0,00</t>
        </is>
      </c>
      <c r="Y4430" t="n">
        <v>65</v>
      </c>
      <c r="Z4430" t="n">
        <v>65</v>
      </c>
      <c r="AA4430" t="n">
        <v>0</v>
      </c>
      <c r="AB4430" t="inlineStr">
        <is>
          <t>130,00</t>
        </is>
      </c>
      <c r="AC4430" t="inlineStr">
        <is>
          <t>27,30</t>
        </is>
      </c>
      <c r="AD4430" t="inlineStr">
        <is>
          <t>6,76</t>
        </is>
      </c>
      <c r="AE4430" t="inlineStr">
        <is>
          <t>164,06</t>
        </is>
      </c>
      <c r="AF4430" t="n">
        <v>0</v>
      </c>
      <c r="AG4430" t="n">
        <v>0</v>
      </c>
      <c r="AH4430" t="n">
        <v>0</v>
      </c>
      <c r="AI4430" t="inlineStr">
        <is>
          <t>6,5</t>
        </is>
      </c>
      <c r="AJ4430" t="inlineStr">
        <is>
          <t>Transfer</t>
        </is>
      </c>
      <c r="AK4430" t="inlineStr">
        <is>
          <t>4,5</t>
        </is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</row>
    <row r="4434">
      <c r="A4434" t="n">
        <v>1077</v>
      </c>
      <c r="B4434" t="inlineStr">
        <is>
          <t>El Almacén de Marta</t>
        </is>
      </c>
      <c r="C4434" t="inlineStr">
        <is>
          <t>MARTA SÁNCHEZ PERERA</t>
        </is>
      </c>
      <c r="D4434" t="inlineStr">
        <is>
          <t>MARTA SÁNCHEZ PERERA</t>
        </is>
      </c>
      <c r="E4434" t="inlineStr">
        <is>
          <t>78481064G</t>
        </is>
      </c>
      <c r="F4434" t="inlineStr">
        <is>
          <t>C/Los Naranjos, 36 Bajo (La Galera)</t>
        </is>
      </c>
      <c r="G4434" t="n">
        <v>35018</v>
      </c>
      <c r="H4434" t="inlineStr">
        <is>
          <t>Las Palmas de Gran Canaria</t>
        </is>
      </c>
      <c r="I4434" t="n">
        <v>1</v>
      </c>
      <c r="J4434" t="n">
        <v>0</v>
      </c>
      <c r="K4434" t="inlineStr">
        <is>
          <t>elalmacendemarta@hotmail.es</t>
        </is>
      </c>
      <c r="L4434">
        <f>+34646554585</f>
        <v/>
      </c>
      <c r="M4434" t="n">
        <v>0</v>
      </c>
      <c r="N4434" t="n">
        <v>90</v>
      </c>
      <c r="O4434" t="n">
        <v>40</v>
      </c>
      <c r="P4434" t="n">
        <v>40</v>
      </c>
      <c r="Q4434" t="n">
        <v>40</v>
      </c>
      <c r="R4434" t="inlineStr">
        <is>
          <t>VJ90</t>
        </is>
      </c>
      <c r="S4434" t="n">
        <v>0</v>
      </c>
      <c r="T4434" t="b">
        <v>0</v>
      </c>
      <c r="U4434" t="inlineStr">
        <is>
          <t>15/09/2023</t>
        </is>
      </c>
      <c r="V4434" t="inlineStr">
        <is>
          <t>xa585g2s4p6am00bkr6xa5853yxoue8c</t>
        </is>
      </c>
      <c r="W4434" t="inlineStr">
        <is>
          <t>https://docs.google.com/open?id=1veTdbeWZOh3pczAzD08zt-ts5_Qu13KDmgOKWPkjeIQ</t>
        </is>
      </c>
      <c r="X4434" t="inlineStr">
        <is>
          <t>200,00</t>
        </is>
      </c>
      <c r="Y4434" t="n">
        <v>450</v>
      </c>
      <c r="Z4434" t="n">
        <v>200</v>
      </c>
      <c r="AA4434" t="n">
        <v>146</v>
      </c>
      <c r="AB4434" t="inlineStr">
        <is>
          <t>996,00</t>
        </is>
      </c>
      <c r="AC4434" t="inlineStr">
        <is>
          <t>209,16</t>
        </is>
      </c>
      <c r="AD4434" t="inlineStr">
        <is>
          <t>0,00</t>
        </is>
      </c>
      <c r="AE4434" t="inlineStr">
        <is>
          <t>1205,16</t>
        </is>
      </c>
      <c r="AF4434" t="n">
        <v>0</v>
      </c>
      <c r="AG4434" t="n">
        <v>0</v>
      </c>
      <c r="AH4434" t="n">
        <v>0</v>
      </c>
      <c r="AI4434" t="n">
        <v>5</v>
      </c>
      <c r="AJ4434" t="inlineStr">
        <is>
          <t>Transfer</t>
        </is>
      </c>
      <c r="AK4434" t="inlineStr">
        <is>
          <t>3,65</t>
        </is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</row>
    <row r="4438">
      <c r="A4438" t="n">
        <v>1078</v>
      </c>
      <c r="B4438" t="inlineStr">
        <is>
          <t>SAPONINA</t>
        </is>
      </c>
      <c r="C4438" t="inlineStr">
        <is>
          <t>NATALIA PIÑÓN PENELA</t>
        </is>
      </c>
      <c r="D4438" t="inlineStr">
        <is>
          <t>NATALIA PIÑÓN PENELA</t>
        </is>
      </c>
      <c r="E4438" t="inlineStr">
        <is>
          <t>44.080.865-P</t>
        </is>
      </c>
      <c r="F4438" t="inlineStr">
        <is>
          <t>PASEO DE COLÓN, 15 BAJO C</t>
        </is>
      </c>
      <c r="G4438" t="n">
        <v>36002</v>
      </c>
      <c r="H4438" t="inlineStr">
        <is>
          <t>PONTEVEDRA</t>
        </is>
      </c>
      <c r="I4438" t="n">
        <v>1</v>
      </c>
      <c r="J4438" t="n">
        <v>0</v>
      </c>
      <c r="K4438" t="inlineStr">
        <is>
          <t>saponinapontevedra@gmail.com</t>
        </is>
      </c>
      <c r="L4438">
        <f>+34626785885</f>
        <v/>
      </c>
      <c r="M4438" t="n">
        <v>1</v>
      </c>
      <c r="N4438" t="n">
        <v>10</v>
      </c>
      <c r="O4438" t="n">
        <v>5</v>
      </c>
      <c r="P4438" t="n">
        <v>10</v>
      </c>
      <c r="Q4438" t="n">
        <v>0</v>
      </c>
      <c r="R4438" t="n">
        <v>0</v>
      </c>
      <c r="S4438" t="n">
        <v>0</v>
      </c>
      <c r="T4438" t="b">
        <v>0</v>
      </c>
      <c r="U4438" t="inlineStr">
        <is>
          <t>13/09/2023</t>
        </is>
      </c>
      <c r="V4438" t="inlineStr">
        <is>
          <t>jnkeqa97csa510w2s4jnkeq4l7xztl10</t>
        </is>
      </c>
      <c r="W4438" t="inlineStr">
        <is>
          <t>https://docs.google.com/open?id=151jcydXuLJbLNj3s90PElu0POd-dpuX3rODLKHeo-08</t>
        </is>
      </c>
      <c r="X4438" t="inlineStr">
        <is>
          <t>32,50</t>
        </is>
      </c>
      <c r="Y4438" t="n">
        <v>65</v>
      </c>
      <c r="Z4438" t="n">
        <v>65</v>
      </c>
      <c r="AA4438" t="n">
        <v>0</v>
      </c>
      <c r="AB4438" t="inlineStr">
        <is>
          <t>162,50</t>
        </is>
      </c>
      <c r="AC4438" t="inlineStr">
        <is>
          <t>34,13</t>
        </is>
      </c>
      <c r="AD4438" t="inlineStr">
        <is>
          <t>8,45</t>
        </is>
      </c>
      <c r="AE4438" t="inlineStr">
        <is>
          <t>205,08</t>
        </is>
      </c>
      <c r="AF4438" t="n">
        <v>0</v>
      </c>
      <c r="AG4438" t="n">
        <v>0</v>
      </c>
      <c r="AH4438" t="n">
        <v>0</v>
      </c>
      <c r="AI4438" t="inlineStr">
        <is>
          <t>6,5</t>
        </is>
      </c>
      <c r="AJ4438" t="inlineStr">
        <is>
          <t>Transfer</t>
        </is>
      </c>
      <c r="AK4438" t="inlineStr">
        <is>
          <t>4,5</t>
        </is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</row>
    <row r="4442">
      <c r="A4442" t="n">
        <v>1079</v>
      </c>
      <c r="B4442" t="inlineStr">
        <is>
          <t>SHAMBALA C.B.</t>
        </is>
      </c>
      <c r="C4442" t="inlineStr">
        <is>
          <t>SUSANA</t>
        </is>
      </c>
      <c r="D4442" t="inlineStr">
        <is>
          <t>SHAMBALA C.B.</t>
        </is>
      </c>
      <c r="E4442" t="inlineStr">
        <is>
          <t>E-49265812</t>
        </is>
      </c>
      <c r="F4442" t="inlineStr">
        <is>
          <t>AVENIDA DE VICTOR GALLEGO 11</t>
        </is>
      </c>
      <c r="G4442" t="n">
        <v>49009</v>
      </c>
      <c r="H4442" t="inlineStr">
        <is>
          <t>ZAMORA</t>
        </is>
      </c>
      <c r="I4442" t="n">
        <v>1</v>
      </c>
      <c r="J4442" t="n">
        <v>0</v>
      </c>
      <c r="K4442" t="inlineStr">
        <is>
          <t>CENTROSHAMBALANATURAL@GMAIL.COM</t>
        </is>
      </c>
      <c r="L4442">
        <f>+34980511219</f>
        <v/>
      </c>
      <c r="M4442" t="n">
        <v>1</v>
      </c>
      <c r="N4442" t="n">
        <v>9</v>
      </c>
      <c r="O4442" t="n">
        <v>3</v>
      </c>
      <c r="P4442" t="n">
        <v>10</v>
      </c>
      <c r="Q4442" t="n">
        <v>0</v>
      </c>
      <c r="R4442" t="inlineStr">
        <is>
          <t>VJ5</t>
        </is>
      </c>
      <c r="S4442" t="inlineStr">
        <is>
          <t>1) recibo vista: ES5530850055742436825117, 2) móvil: 691243819, 3) Sector Eco Castilla León</t>
        </is>
      </c>
      <c r="T4442" t="b">
        <v>1</v>
      </c>
      <c r="U4442" t="inlineStr">
        <is>
          <t>13/09/2023</t>
        </is>
      </c>
      <c r="V4442" t="inlineStr">
        <is>
          <t>wlk6uhgxrgrr0ngxot9ncowlk6uhgyob</t>
        </is>
      </c>
      <c r="W4442" t="inlineStr">
        <is>
          <t>https://docs.google.com/open?id=1xw_GCJGLNS4aupOHQz5zQgIETf-WMM2Eopg3FE3XIsE</t>
        </is>
      </c>
      <c r="X4442" t="inlineStr">
        <is>
          <t>20,73</t>
        </is>
      </c>
      <c r="Y4442" t="inlineStr">
        <is>
          <t>62,19</t>
        </is>
      </c>
      <c r="Z4442" t="inlineStr">
        <is>
          <t>69,1</t>
        </is>
      </c>
      <c r="AA4442" t="n">
        <v>0</v>
      </c>
      <c r="AB4442" t="inlineStr">
        <is>
          <t>152,02</t>
        </is>
      </c>
      <c r="AC4442" t="inlineStr">
        <is>
          <t>31,92</t>
        </is>
      </c>
      <c r="AD4442" t="inlineStr">
        <is>
          <t>7,91</t>
        </is>
      </c>
      <c r="AE4442" t="inlineStr">
        <is>
          <t>191,85</t>
        </is>
      </c>
      <c r="AF4442" t="n">
        <v>0</v>
      </c>
      <c r="AG4442" t="n">
        <v>0</v>
      </c>
      <c r="AH4442" t="n">
        <v>0</v>
      </c>
      <c r="AI4442" t="inlineStr">
        <is>
          <t>6,91</t>
        </is>
      </c>
      <c r="AJ4442" t="inlineStr">
        <is>
          <t>Transfer</t>
        </is>
      </c>
      <c r="AK4442" t="inlineStr">
        <is>
          <t>4,5</t>
        </is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</row>
    <row r="4446">
      <c r="A4446" t="n">
        <v>1080</v>
      </c>
      <c r="B4446" t="inlineStr">
        <is>
          <t>MisCanguritos</t>
        </is>
      </c>
      <c r="C4446" t="inlineStr">
        <is>
          <t>Marta González Fernández</t>
        </is>
      </c>
      <c r="D4446" t="inlineStr">
        <is>
          <t>Marta González Fernández</t>
        </is>
      </c>
      <c r="E4446" t="inlineStr">
        <is>
          <t>71936852M</t>
        </is>
      </c>
      <c r="F4446" t="inlineStr">
        <is>
          <t>Historiador Julio González 6 Bajo</t>
        </is>
      </c>
      <c r="G4446" t="n">
        <v>34100</v>
      </c>
      <c r="H4446" t="inlineStr">
        <is>
          <t>Saldaña</t>
        </is>
      </c>
      <c r="I4446" t="n">
        <v>1</v>
      </c>
      <c r="J4446" t="n">
        <v>0</v>
      </c>
      <c r="K4446" t="inlineStr">
        <is>
          <t>miscanguritos@gmail.com</t>
        </is>
      </c>
      <c r="L4446">
        <f>+34646259458</f>
        <v/>
      </c>
      <c r="M4446" t="n">
        <v>0</v>
      </c>
      <c r="N4446" t="n">
        <v>6</v>
      </c>
      <c r="O4446" t="n">
        <v>4</v>
      </c>
      <c r="P4446" t="n">
        <v>5</v>
      </c>
      <c r="Q4446" t="n">
        <v>4</v>
      </c>
      <c r="R4446" t="inlineStr">
        <is>
          <t>PackD2-VJ4</t>
        </is>
      </c>
      <c r="S4446" t="n">
        <v>0</v>
      </c>
      <c r="T4446" t="b">
        <v>0</v>
      </c>
      <c r="U4446" t="inlineStr">
        <is>
          <t>13/09/2023</t>
        </is>
      </c>
      <c r="V4446" t="inlineStr">
        <is>
          <t>brve7wxydwtj0gqoo6gbrve7qpknyvhy</t>
        </is>
      </c>
      <c r="W4446" t="inlineStr">
        <is>
          <t>https://docs.google.com/document/d/1A_3EyG0oMoZEsDiIAd_1z7SedboRLz4ewc3D-JObJyQ/edit#heading=h.gjdgxs</t>
        </is>
      </c>
      <c r="X4446" t="inlineStr">
        <is>
          <t>26,00</t>
        </is>
      </c>
      <c r="Y4446" t="n">
        <v>39</v>
      </c>
      <c r="Z4446" t="inlineStr">
        <is>
          <t>32,5</t>
        </is>
      </c>
      <c r="AA4446" t="n">
        <v>18</v>
      </c>
      <c r="AB4446" t="inlineStr">
        <is>
          <t>115,50</t>
        </is>
      </c>
      <c r="AC4446" t="inlineStr">
        <is>
          <t>24,26</t>
        </is>
      </c>
      <c r="AD4446" t="inlineStr">
        <is>
          <t>0,00</t>
        </is>
      </c>
      <c r="AE4446" t="inlineStr">
        <is>
          <t>139,76</t>
        </is>
      </c>
      <c r="AF4446" t="n">
        <v>0</v>
      </c>
      <c r="AG4446" t="n">
        <v>0</v>
      </c>
      <c r="AH4446" t="n">
        <v>0</v>
      </c>
      <c r="AI4446" t="inlineStr">
        <is>
          <t>6,5</t>
        </is>
      </c>
      <c r="AJ4446" t="inlineStr">
        <is>
          <t>Transfer</t>
        </is>
      </c>
      <c r="AK4446" t="inlineStr">
        <is>
          <t>4,5</t>
        </is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</row>
    <row r="4450">
      <c r="A4450" t="n">
        <v>1081</v>
      </c>
      <c r="B4450" t="inlineStr">
        <is>
          <t>Naturitas</t>
        </is>
      </c>
      <c r="C4450" t="inlineStr">
        <is>
          <t>Sandra Geremias</t>
        </is>
      </c>
      <c r="D4450" t="inlineStr">
        <is>
          <t>AMCORE BALANCE, S.L.</t>
        </is>
      </c>
      <c r="E4450" t="inlineStr">
        <is>
          <t>B66291097</t>
        </is>
      </c>
      <c r="F4450" t="inlineStr">
        <is>
          <t>CALLE POLLANCRE N 10</t>
        </is>
      </c>
      <c r="G4450" t="n">
        <v>17452</v>
      </c>
      <c r="H4450" t="inlineStr">
        <is>
          <t>MASSANES (GIRONA)</t>
        </is>
      </c>
      <c r="I4450" t="n">
        <v>1</v>
      </c>
      <c r="J4450" t="n">
        <v>0</v>
      </c>
      <c r="K4450" t="inlineStr">
        <is>
          <t>sandra.geremias@naturitas.com</t>
        </is>
      </c>
      <c r="L4450" t="inlineStr">
        <is>
          <t>691 390 659</t>
        </is>
      </c>
      <c r="M4450" t="n">
        <v>0</v>
      </c>
      <c r="N4450" t="n">
        <v>0</v>
      </c>
      <c r="O4450" t="n">
        <v>0</v>
      </c>
      <c r="P4450" t="n">
        <v>50</v>
      </c>
      <c r="Q4450" t="n">
        <v>0</v>
      </c>
      <c r="R4450" t="n">
        <v>0</v>
      </c>
      <c r="S4450" t="n">
        <v>0</v>
      </c>
      <c r="T4450" t="n">
        <v>0</v>
      </c>
      <c r="U4450" t="inlineStr">
        <is>
          <t>14/09/2023</t>
        </is>
      </c>
      <c r="V4450" t="n">
        <v>0</v>
      </c>
      <c r="W4450" t="inlineStr">
        <is>
          <t>https://docs.google.com/open?id=1ra18w8NojF6X2eXtgBwAb_aEz9NrMwkX6YLmZJYj8Jk</t>
        </is>
      </c>
      <c r="X4450" t="inlineStr">
        <is>
          <t>0,00</t>
        </is>
      </c>
      <c r="Y4450" t="n">
        <v>0</v>
      </c>
      <c r="Z4450" t="n">
        <v>325</v>
      </c>
      <c r="AA4450" t="n">
        <v>0</v>
      </c>
      <c r="AB4450" t="inlineStr">
        <is>
          <t>325,00</t>
        </is>
      </c>
      <c r="AC4450" t="inlineStr">
        <is>
          <t>68,25</t>
        </is>
      </c>
      <c r="AD4450" t="inlineStr">
        <is>
          <t>0,00</t>
        </is>
      </c>
      <c r="AE4450" t="inlineStr">
        <is>
          <t>393,25</t>
        </is>
      </c>
      <c r="AF4450" t="n">
        <v>0</v>
      </c>
      <c r="AG4450" t="n">
        <v>0</v>
      </c>
      <c r="AH4450" t="n">
        <v>0</v>
      </c>
      <c r="AI4450" t="inlineStr">
        <is>
          <t>6,5</t>
        </is>
      </c>
      <c r="AJ4450" t="inlineStr">
        <is>
          <t>Confirming La Caixa (60 días)</t>
        </is>
      </c>
      <c r="AK4450" t="inlineStr">
        <is>
          <t>4,5</t>
        </is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</row>
    <row r="4454">
      <c r="A4454" t="n">
        <v>1082</v>
      </c>
      <c r="B4454" t="inlineStr">
        <is>
          <t>ECOBIOFOC</t>
        </is>
      </c>
      <c r="C4454" t="inlineStr">
        <is>
          <t>ISABEL GARCIA GONZALEZ</t>
        </is>
      </c>
      <c r="D4454" t="inlineStr">
        <is>
          <t>ISABEL GARCIA GONZALEZ</t>
        </is>
      </c>
      <c r="E4454" t="inlineStr">
        <is>
          <t>77739878Q</t>
        </is>
      </c>
      <c r="F4454" t="inlineStr">
        <is>
          <t>C/COS, 21, 3r LOCAL (ECOBIOFOC)</t>
        </is>
      </c>
      <c r="G4454" t="n">
        <v>8650</v>
      </c>
      <c r="H4454" t="inlineStr">
        <is>
          <t>SALLENT</t>
        </is>
      </c>
      <c r="I4454" t="n">
        <v>1</v>
      </c>
      <c r="J4454" t="n">
        <v>0</v>
      </c>
      <c r="K4454" t="inlineStr">
        <is>
          <t>administracion@ecobiofoc.com</t>
        </is>
      </c>
      <c r="L4454">
        <f>+34628613737</f>
        <v/>
      </c>
      <c r="M4454" t="n">
        <v>1</v>
      </c>
      <c r="N4454" t="n">
        <v>10</v>
      </c>
      <c r="O4454" t="n">
        <v>6</v>
      </c>
      <c r="P4454" t="n">
        <v>10</v>
      </c>
      <c r="Q4454" t="n">
        <v>6</v>
      </c>
      <c r="R4454" t="inlineStr">
        <is>
          <t>FL4= tarjetas selladas</t>
        </is>
      </c>
      <c r="S4454" t="inlineStr">
        <is>
          <t>PackD6 + VJ1 -&gt; Muestra</t>
        </is>
      </c>
      <c r="T4454" t="b">
        <v>0</v>
      </c>
      <c r="U4454" t="inlineStr">
        <is>
          <t>15/09/2023</t>
        </is>
      </c>
      <c r="V4454" t="inlineStr">
        <is>
          <t>hsjvtzx320p96qwc12e2cnzd7zhsjvtz</t>
        </is>
      </c>
      <c r="W4454" t="inlineStr">
        <is>
          <t>https://docs.google.com/open?id=15GjornEEBoitPVsJ_Bj_lu-zSoRygGAif8We-PHHQpA</t>
        </is>
      </c>
      <c r="X4454" t="inlineStr">
        <is>
          <t>39,00</t>
        </is>
      </c>
      <c r="Y4454" t="n">
        <v>65</v>
      </c>
      <c r="Z4454" t="n">
        <v>65</v>
      </c>
      <c r="AA4454" t="n">
        <v>27</v>
      </c>
      <c r="AB4454" t="inlineStr">
        <is>
          <t>196,00</t>
        </is>
      </c>
      <c r="AC4454" t="inlineStr">
        <is>
          <t>41,16</t>
        </is>
      </c>
      <c r="AD4454" t="inlineStr">
        <is>
          <t>10,19</t>
        </is>
      </c>
      <c r="AE4454" t="inlineStr">
        <is>
          <t>247,35</t>
        </is>
      </c>
      <c r="AF4454" t="n">
        <v>0</v>
      </c>
      <c r="AG4454" t="n">
        <v>0</v>
      </c>
      <c r="AH4454" t="n">
        <v>0</v>
      </c>
      <c r="AI4454" t="inlineStr">
        <is>
          <t>6,5</t>
        </is>
      </c>
      <c r="AJ4454" t="inlineStr">
        <is>
          <t>Giro 30 días // IBAN: ES1301823830590201734047</t>
        </is>
      </c>
      <c r="AK4454" t="inlineStr">
        <is>
          <t>4,5</t>
        </is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</row>
    <row r="4458">
      <c r="A4458" t="n">
        <v>1083</v>
      </c>
      <c r="B4458" t="inlineStr">
        <is>
          <t>L'ecomoguda</t>
        </is>
      </c>
      <c r="C4458" t="inlineStr">
        <is>
          <t>Mercè Ferrer</t>
        </is>
      </c>
      <c r="D4458" t="inlineStr">
        <is>
          <t>Mercè Ferrer Martí</t>
        </is>
      </c>
      <c r="E4458" t="inlineStr">
        <is>
          <t>39432292B</t>
        </is>
      </c>
      <c r="F4458" t="inlineStr">
        <is>
          <t>Passeig Valldaura 154-156 tenda D</t>
        </is>
      </c>
      <c r="G4458" t="n">
        <v>8042</v>
      </c>
      <c r="H4458" t="inlineStr">
        <is>
          <t>Barcelona</t>
        </is>
      </c>
      <c r="I4458" t="n">
        <v>1</v>
      </c>
      <c r="J4458" t="n">
        <v>0</v>
      </c>
      <c r="K4458" t="inlineStr">
        <is>
          <t>info@lecomoguda.com</t>
        </is>
      </c>
      <c r="L4458">
        <f>+34622306285</f>
        <v/>
      </c>
      <c r="M4458" t="n">
        <v>1</v>
      </c>
      <c r="N4458" t="n">
        <v>10</v>
      </c>
      <c r="O4458" t="n">
        <v>10</v>
      </c>
      <c r="P4458" t="n">
        <v>10</v>
      </c>
      <c r="Q4458" t="n">
        <v>0</v>
      </c>
      <c r="R4458" t="inlineStr">
        <is>
          <t>PackD1-VJ2</t>
        </is>
      </c>
      <c r="S4458" t="n">
        <v>0</v>
      </c>
      <c r="T4458" t="b">
        <v>0</v>
      </c>
      <c r="U4458" t="inlineStr">
        <is>
          <t>15/09/2023</t>
        </is>
      </c>
      <c r="V4458" t="inlineStr">
        <is>
          <t>wzvjwqq66ui8d5jedx9wzvjw2mc04t4l</t>
        </is>
      </c>
      <c r="W4458" t="inlineStr">
        <is>
          <t>https://docs.google.com/open?id=1I54QwXOeimT6yO7Wa04ikttSZbGGpwDcNudRmRrmNNc</t>
        </is>
      </c>
      <c r="X4458" t="inlineStr">
        <is>
          <t>65,00</t>
        </is>
      </c>
      <c r="Y4458" t="n">
        <v>65</v>
      </c>
      <c r="Z4458" t="n">
        <v>65</v>
      </c>
      <c r="AA4458" t="n">
        <v>0</v>
      </c>
      <c r="AB4458" t="inlineStr">
        <is>
          <t>195,00</t>
        </is>
      </c>
      <c r="AC4458" t="inlineStr">
        <is>
          <t>40,95</t>
        </is>
      </c>
      <c r="AD4458" t="inlineStr">
        <is>
          <t>10,14</t>
        </is>
      </c>
      <c r="AE4458" t="inlineStr">
        <is>
          <t>246,09</t>
        </is>
      </c>
      <c r="AF4458" t="n">
        <v>0</v>
      </c>
      <c r="AG4458" t="n">
        <v>0</v>
      </c>
      <c r="AH4458" t="n">
        <v>0</v>
      </c>
      <c r="AI4458" t="inlineStr">
        <is>
          <t>6,5</t>
        </is>
      </c>
      <c r="AJ4458" t="inlineStr">
        <is>
          <t>Transfer</t>
        </is>
      </c>
      <c r="AK4458" t="inlineStr">
        <is>
          <t>4,5</t>
        </is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</row>
    <row r="4462">
      <c r="A4462" t="n">
        <v>1084</v>
      </c>
      <c r="B4462" t="inlineStr">
        <is>
          <t>Herbolario Navarro</t>
        </is>
      </c>
      <c r="C4462" t="inlineStr">
        <is>
          <t>Encargada de compras: Sonia</t>
        </is>
      </c>
      <c r="D4462" t="inlineStr">
        <is>
          <t>PEPE NAVARRO, SL</t>
        </is>
      </c>
      <c r="E4462" t="inlineStr">
        <is>
          <t>B-46432852</t>
        </is>
      </c>
      <c r="F4462" t="inlineStr">
        <is>
          <t>C/Partida de la Dama, 25</t>
        </is>
      </c>
      <c r="G4462" t="n">
        <v>46470</v>
      </c>
      <c r="H4462" t="inlineStr">
        <is>
          <t>Massanassa</t>
        </is>
      </c>
      <c r="I4462" t="n">
        <v>0</v>
      </c>
      <c r="J4462" t="inlineStr">
        <is>
          <t>ARZOBISPO MAYORAL, 20    46002 VALENCIA.</t>
        </is>
      </c>
      <c r="K4462" t="inlineStr">
        <is>
          <t>facturacion.logistica@herbolarionavarro.es</t>
        </is>
      </c>
      <c r="L4462" t="n">
        <v>34664644917</v>
      </c>
      <c r="M4462" t="n">
        <v>0</v>
      </c>
      <c r="N4462" t="n">
        <v>20</v>
      </c>
      <c r="O4462" t="n">
        <v>30</v>
      </c>
      <c r="P4462" t="n">
        <v>0</v>
      </c>
      <c r="Q4462" t="n">
        <v>60</v>
      </c>
      <c r="R4462" t="n">
        <v>0</v>
      </c>
      <c r="S4462" t="inlineStr">
        <is>
          <t>Referencias por separado. Incluir su número de pedido en las cajas.</t>
        </is>
      </c>
      <c r="T4462" t="n">
        <v>1</v>
      </c>
      <c r="U4462" t="inlineStr">
        <is>
          <t>15/09/2023</t>
        </is>
      </c>
      <c r="V4462" t="n">
        <v>44714</v>
      </c>
      <c r="W4462" t="inlineStr">
        <is>
          <t>https://docs.google.com/open?id=1CpnWINRv_z4Uj9O-ViQYlk8NtE8-VqMqrWXgohxINPA</t>
        </is>
      </c>
      <c r="X4462" t="inlineStr">
        <is>
          <t>162,90</t>
        </is>
      </c>
      <c r="Y4462" t="inlineStr">
        <is>
          <t>108,6</t>
        </is>
      </c>
      <c r="Z4462" t="n">
        <v>0</v>
      </c>
      <c r="AA4462" t="n">
        <v>252</v>
      </c>
      <c r="AB4462" t="inlineStr">
        <is>
          <t>523,50</t>
        </is>
      </c>
      <c r="AC4462" t="inlineStr">
        <is>
          <t>109,94</t>
        </is>
      </c>
      <c r="AD4462" t="inlineStr">
        <is>
          <t>0,00</t>
        </is>
      </c>
      <c r="AE4462" t="inlineStr">
        <is>
          <t>633,44</t>
        </is>
      </c>
      <c r="AF4462" t="n">
        <v>0</v>
      </c>
      <c r="AG4462" t="n">
        <v>0</v>
      </c>
      <c r="AH4462" t="n">
        <v>0</v>
      </c>
      <c r="AI4462" t="inlineStr">
        <is>
          <t>5,43</t>
        </is>
      </c>
      <c r="AJ4462" t="inlineStr">
        <is>
          <t>Transfer 60 días // IBAN: ES58 0081 1518 9300 0157 6563</t>
        </is>
      </c>
      <c r="AK4462" t="inlineStr">
        <is>
          <t>4,2</t>
        </is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</row>
    <row r="4466">
      <c r="A4466" t="n">
        <v>1085</v>
      </c>
      <c r="B4466" t="inlineStr">
        <is>
          <t>Cero Residuo</t>
        </is>
      </c>
      <c r="C4466" t="inlineStr">
        <is>
          <t>Xavier</t>
        </is>
      </c>
      <c r="D4466" t="inlineStr">
        <is>
          <t>Zero Waste Group S.L.</t>
        </is>
      </c>
      <c r="E4466" t="inlineStr">
        <is>
          <t>B67624577</t>
        </is>
      </c>
      <c r="F4466" t="inlineStr">
        <is>
          <t>c/Congost 49 local</t>
        </is>
      </c>
      <c r="G4466" t="n">
        <v>8024</v>
      </c>
      <c r="H4466" t="inlineStr">
        <is>
          <t>Barcelona</t>
        </is>
      </c>
      <c r="I4466" t="n">
        <v>1</v>
      </c>
      <c r="J4466" t="n">
        <v>0</v>
      </c>
      <c r="K4466" t="inlineStr">
        <is>
          <t>facturas@ceroresiduo.com</t>
        </is>
      </c>
      <c r="L4466">
        <f>+34622957098</f>
        <v/>
      </c>
      <c r="M4466" t="n">
        <v>0</v>
      </c>
      <c r="N4466" t="n">
        <v>35</v>
      </c>
      <c r="O4466" t="n">
        <v>30</v>
      </c>
      <c r="P4466" t="n">
        <v>35</v>
      </c>
      <c r="Q4466" t="n">
        <v>0</v>
      </c>
      <c r="R4466" t="n">
        <v>0</v>
      </c>
      <c r="S4466" t="inlineStr">
        <is>
          <t>-5% en detergente</t>
        </is>
      </c>
      <c r="T4466" t="b">
        <v>0</v>
      </c>
      <c r="U4466" t="inlineStr">
        <is>
          <t>15/9/2023</t>
        </is>
      </c>
      <c r="V4466" t="inlineStr">
        <is>
          <t>p8hl9d97lcgkbfp8hl9ddndc1g0j598u</t>
        </is>
      </c>
      <c r="W4466" t="inlineStr">
        <is>
          <t>https://docs.google.com/open?id=10uUT-ZnO3pSuKbOpv8S6z8A4Un6iPZXYVZO9_9GGj8I</t>
        </is>
      </c>
      <c r="X4466" t="inlineStr">
        <is>
          <t>196,80</t>
        </is>
      </c>
      <c r="Y4466" t="inlineStr">
        <is>
          <t>229,6</t>
        </is>
      </c>
      <c r="Z4466" t="inlineStr">
        <is>
          <t>229,6</t>
        </is>
      </c>
      <c r="AA4466" t="n">
        <v>0</v>
      </c>
      <c r="AB4466" t="inlineStr">
        <is>
          <t>656,00</t>
        </is>
      </c>
      <c r="AC4466" t="inlineStr">
        <is>
          <t>137,76</t>
        </is>
      </c>
      <c r="AD4466" t="inlineStr">
        <is>
          <t>0,00</t>
        </is>
      </c>
      <c r="AE4466" t="inlineStr">
        <is>
          <t>793,76</t>
        </is>
      </c>
      <c r="AF4466" t="n">
        <v>0</v>
      </c>
      <c r="AG4466" t="n">
        <v>0</v>
      </c>
      <c r="AH4466" t="n">
        <v>0</v>
      </c>
      <c r="AI4466" t="inlineStr">
        <is>
          <t>6,56</t>
        </is>
      </c>
      <c r="AJ4466" t="inlineStr">
        <is>
          <t>Giro 30 días // IBAN: ES9421000811700201451744</t>
        </is>
      </c>
      <c r="AK4466" t="inlineStr">
        <is>
          <t>4,5</t>
        </is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</row>
    <row r="4470">
      <c r="A4470" t="n">
        <v>1086</v>
      </c>
      <c r="B4470" t="inlineStr">
        <is>
          <t>Associació el menjador - Xarxa Agroecològica d'Alcoi</t>
        </is>
      </c>
      <c r="C4470" t="inlineStr">
        <is>
          <t>Vicent Galbis</t>
        </is>
      </c>
      <c r="D4470" t="inlineStr">
        <is>
          <t>Associació El Menjador</t>
        </is>
      </c>
      <c r="E4470" t="inlineStr">
        <is>
          <t>G54163407</t>
        </is>
      </c>
      <c r="F4470" t="inlineStr">
        <is>
          <t>C/Murillo, 5 baixos</t>
        </is>
      </c>
      <c r="G4470" t="n">
        <v>3802</v>
      </c>
      <c r="H4470" t="inlineStr">
        <is>
          <t>Alcoy</t>
        </is>
      </c>
      <c r="I4470" t="n">
        <v>1</v>
      </c>
      <c r="J4470" t="n">
        <v>0</v>
      </c>
      <c r="K4470" t="inlineStr">
        <is>
          <t>laxarxaagroecologica@gmail.com</t>
        </is>
      </c>
      <c r="L4470">
        <f>+34626992789</f>
        <v/>
      </c>
      <c r="M4470" t="n">
        <v>0</v>
      </c>
      <c r="N4470" t="n">
        <v>15</v>
      </c>
      <c r="O4470" t="n">
        <v>5</v>
      </c>
      <c r="P4470" t="n">
        <v>10</v>
      </c>
      <c r="Q4470" t="n">
        <v>0</v>
      </c>
      <c r="R4470" t="n">
        <v>0</v>
      </c>
      <c r="S4470" t="n">
        <v>0</v>
      </c>
      <c r="T4470" t="b">
        <v>0</v>
      </c>
      <c r="U4470" t="inlineStr">
        <is>
          <t>15/09/2023</t>
        </is>
      </c>
      <c r="V4470" t="inlineStr">
        <is>
          <t>ecvqfb56701fxgh9p4ecvqfb2ci8vo56</t>
        </is>
      </c>
      <c r="W4470" t="inlineStr">
        <is>
          <t>https://docs.google.com/open?id=1tbla2xNQM3mM9M8twpHV2jV8z_NYw_hz-nuEdwqJmvg</t>
        </is>
      </c>
      <c r="X4470" t="inlineStr">
        <is>
          <t>32,50</t>
        </is>
      </c>
      <c r="Y4470" t="inlineStr">
        <is>
          <t>97,5</t>
        </is>
      </c>
      <c r="Z4470" t="n">
        <v>65</v>
      </c>
      <c r="AA4470" t="n">
        <v>0</v>
      </c>
      <c r="AB4470" t="inlineStr">
        <is>
          <t>195,00</t>
        </is>
      </c>
      <c r="AC4470" t="inlineStr">
        <is>
          <t>40,95</t>
        </is>
      </c>
      <c r="AD4470" t="inlineStr">
        <is>
          <t>0,00</t>
        </is>
      </c>
      <c r="AE4470" t="inlineStr">
        <is>
          <t>235,95</t>
        </is>
      </c>
      <c r="AF4470" t="n">
        <v>0</v>
      </c>
      <c r="AG4470" t="n">
        <v>0</v>
      </c>
      <c r="AH4470" t="n">
        <v>0</v>
      </c>
      <c r="AI4470" t="inlineStr">
        <is>
          <t>6,5</t>
        </is>
      </c>
      <c r="AJ4470" t="inlineStr">
        <is>
          <t>Transfer</t>
        </is>
      </c>
      <c r="AK4470" t="inlineStr">
        <is>
          <t>4,5</t>
        </is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n">
        <v>1087</v>
      </c>
      <c r="B4474" t="inlineStr">
        <is>
          <t>Natura productes naturals</t>
        </is>
      </c>
      <c r="C4474" t="inlineStr">
        <is>
          <t>Mª TERESA LLACH MONTOLIU</t>
        </is>
      </c>
      <c r="D4474" t="inlineStr">
        <is>
          <t>Mª TERESA LLACH MONTOLIU</t>
        </is>
      </c>
      <c r="E4474" t="inlineStr">
        <is>
          <t>18970892-D</t>
        </is>
      </c>
      <c r="F4474" t="inlineStr">
        <is>
          <t>AVD. REI EN JAUME 14</t>
        </is>
      </c>
      <c r="G4474" t="n">
        <v>12001</v>
      </c>
      <c r="H4474" t="inlineStr">
        <is>
          <t>Castelló</t>
        </is>
      </c>
      <c r="I4474" t="n">
        <v>1</v>
      </c>
      <c r="J4474" t="n">
        <v>0</v>
      </c>
      <c r="K4474" t="inlineStr">
        <is>
          <t>naturadietetica@hotmail.es</t>
        </is>
      </c>
      <c r="L4474" t="n">
        <v>619889502</v>
      </c>
      <c r="M4474" t="n">
        <v>1</v>
      </c>
      <c r="N4474" t="n">
        <v>10</v>
      </c>
      <c r="O4474" t="n">
        <v>0</v>
      </c>
      <c r="P4474" t="n">
        <v>4</v>
      </c>
      <c r="Q4474" t="n">
        <v>7</v>
      </c>
      <c r="R4474" t="inlineStr">
        <is>
          <t>PackD2-VJ2</t>
        </is>
      </c>
      <c r="S4474" t="inlineStr">
        <is>
          <t>SectorEco (central)</t>
        </is>
      </c>
      <c r="T4474" t="b">
        <v>1</v>
      </c>
      <c r="U4474" t="inlineStr">
        <is>
          <t>15/09/2023</t>
        </is>
      </c>
      <c r="V4474" t="n">
        <v>0</v>
      </c>
      <c r="W4474" t="inlineStr">
        <is>
          <t>https://docs.google.com/open?id=1e4p8YASDQR2E91Gf7565xD88xhT7ZSNfU7lntdSPefk</t>
        </is>
      </c>
      <c r="X4474" t="inlineStr">
        <is>
          <t>0,00</t>
        </is>
      </c>
      <c r="Y4474" t="inlineStr">
        <is>
          <t>69,1</t>
        </is>
      </c>
      <c r="Z4474" t="inlineStr">
        <is>
          <t>27,64</t>
        </is>
      </c>
      <c r="AA4474" t="inlineStr">
        <is>
          <t>31,71</t>
        </is>
      </c>
      <c r="AB4474" t="inlineStr">
        <is>
          <t>128,45</t>
        </is>
      </c>
      <c r="AC4474" t="inlineStr">
        <is>
          <t>26,97</t>
        </is>
      </c>
      <c r="AD4474" t="inlineStr">
        <is>
          <t>6,68</t>
        </is>
      </c>
      <c r="AE4474" t="inlineStr">
        <is>
          <t>162,10</t>
        </is>
      </c>
      <c r="AF4474" t="n">
        <v>0</v>
      </c>
      <c r="AG4474" t="n">
        <v>0</v>
      </c>
      <c r="AH4474" t="n">
        <v>0</v>
      </c>
      <c r="AI4474" t="inlineStr">
        <is>
          <t>6,91</t>
        </is>
      </c>
      <c r="AJ4474" t="inlineStr">
        <is>
          <t>Transfer</t>
        </is>
      </c>
      <c r="AK4474" t="inlineStr">
        <is>
          <t>4,53</t>
        </is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</row>
    <row r="4478">
      <c r="A4478" t="n">
        <v>1088</v>
      </c>
      <c r="B4478" t="inlineStr">
        <is>
          <t>Marcris</t>
        </is>
      </c>
      <c r="C4478" t="inlineStr">
        <is>
          <t>Marino</t>
        </is>
      </c>
      <c r="D4478" t="inlineStr">
        <is>
          <t>Sánchez García Cristina 00280286L S.L.N.E</t>
        </is>
      </c>
      <c r="E4478" t="inlineStr">
        <is>
          <t>B35770528</t>
        </is>
      </c>
      <c r="F4478" t="inlineStr">
        <is>
          <t>Calle Aigües, 11</t>
        </is>
      </c>
      <c r="G4478" t="n">
        <v>8391</v>
      </c>
      <c r="H4478" t="inlineStr">
        <is>
          <t>Tiana</t>
        </is>
      </c>
      <c r="I4478" t="n">
        <v>1</v>
      </c>
      <c r="J4478" t="n">
        <v>0</v>
      </c>
      <c r="K4478" t="inlineStr">
        <is>
          <t>info@marcris.net</t>
        </is>
      </c>
      <c r="L4478">
        <f>+34678868735</f>
        <v/>
      </c>
      <c r="M4478" t="n">
        <v>0</v>
      </c>
      <c r="N4478" t="n">
        <v>333</v>
      </c>
      <c r="O4478" t="n">
        <v>167</v>
      </c>
      <c r="P4478" t="n">
        <v>0</v>
      </c>
      <c r="Q4478" t="n">
        <v>75</v>
      </c>
      <c r="R4478" t="inlineStr">
        <is>
          <t>VJ176</t>
        </is>
      </c>
      <c r="S4478" t="inlineStr">
        <is>
          <t>Muestras 7-3-2-4</t>
        </is>
      </c>
      <c r="T4478" t="inlineStr">
        <is>
          <t>cambiar SU27 chafadas</t>
        </is>
      </c>
      <c r="U4478" t="inlineStr">
        <is>
          <t>18/09/2023</t>
        </is>
      </c>
      <c r="V4478" t="n">
        <v>0</v>
      </c>
      <c r="W4478" t="inlineStr">
        <is>
          <t>https://docs.google.com/open?id=15iN3JmJ_PrzvJ-fHt_QogMclEHP_aVs2NRpuuKoIuNw</t>
        </is>
      </c>
      <c r="X4478" t="inlineStr">
        <is>
          <t>726,45</t>
        </is>
      </c>
      <c r="Y4478" t="inlineStr">
        <is>
          <t>1448,55</t>
        </is>
      </c>
      <c r="Z4478" t="n">
        <v>0</v>
      </c>
      <c r="AA4478" t="inlineStr">
        <is>
          <t>247,5</t>
        </is>
      </c>
      <c r="AB4478" t="inlineStr">
        <is>
          <t>2.422,50</t>
        </is>
      </c>
      <c r="AC4478" t="inlineStr">
        <is>
          <t>508,73</t>
        </is>
      </c>
      <c r="AD4478" t="inlineStr">
        <is>
          <t>0,00</t>
        </is>
      </c>
      <c r="AE4478" t="inlineStr">
        <is>
          <t>2931,23</t>
        </is>
      </c>
      <c r="AF4478" t="n">
        <v>0</v>
      </c>
      <c r="AG4478" t="n">
        <v>0</v>
      </c>
      <c r="AH4478" t="n">
        <v>0</v>
      </c>
      <c r="AI4478" t="inlineStr">
        <is>
          <t>4,35</t>
        </is>
      </c>
      <c r="AJ4478" t="inlineStr">
        <is>
          <t>Transfer 60 dias // IBAN: ES03 2100 0877 8502 0021 6962</t>
        </is>
      </c>
      <c r="AK4478" t="inlineStr">
        <is>
          <t>3,3</t>
        </is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</row>
    <row r="4482">
      <c r="A4482" t="n">
        <v>1089</v>
      </c>
      <c r="B4482" t="inlineStr">
        <is>
          <t>María Jabones</t>
        </is>
      </c>
      <c r="C4482" t="inlineStr">
        <is>
          <t>María Jesús Luna Reche</t>
        </is>
      </c>
      <c r="D4482" t="inlineStr">
        <is>
          <t>María Jesús Luna Reche</t>
        </is>
      </c>
      <c r="E4482" t="inlineStr">
        <is>
          <t>17732107g</t>
        </is>
      </c>
      <c r="F4482" t="inlineStr">
        <is>
          <t>Valderribas, 30 (puesto 26)</t>
        </is>
      </c>
      <c r="G4482" t="n">
        <v>28007</v>
      </c>
      <c r="H4482" t="inlineStr">
        <is>
          <t>Madrid</t>
        </is>
      </c>
      <c r="I4482" t="n">
        <v>1</v>
      </c>
      <c r="J4482" t="n">
        <v>0</v>
      </c>
      <c r="K4482" t="inlineStr">
        <is>
          <t>info.mariajabones@gmail.com</t>
        </is>
      </c>
      <c r="L4482">
        <f>+34677450440</f>
        <v/>
      </c>
      <c r="M4482" t="n">
        <v>1</v>
      </c>
      <c r="N4482" t="n">
        <v>8</v>
      </c>
      <c r="O4482" t="n">
        <v>8</v>
      </c>
      <c r="P4482" t="n">
        <v>7</v>
      </c>
      <c r="Q4482" t="n">
        <v>0</v>
      </c>
      <c r="R4482" t="inlineStr">
        <is>
          <t>LA3NA2 = tarjetas selladas + 20 tarjetas enviadas a parte</t>
        </is>
      </c>
      <c r="S4482" t="inlineStr">
        <is>
          <t>PackD2</t>
        </is>
      </c>
      <c r="T4482" t="b">
        <v>0</v>
      </c>
      <c r="U4482" t="inlineStr">
        <is>
          <t>18/09/2023</t>
        </is>
      </c>
      <c r="V4482" t="inlineStr">
        <is>
          <t>2rir6srfx4i9k2rir00uocn9gtfcr5al</t>
        </is>
      </c>
      <c r="W4482" t="inlineStr">
        <is>
          <t>https://docs.google.com/open?id=1oesxx9tIYaSSxQzugxO_Ze_CoyXY2fWz_DivHwO2za4</t>
        </is>
      </c>
      <c r="X4482" t="inlineStr">
        <is>
          <t>52,00</t>
        </is>
      </c>
      <c r="Y4482" t="n">
        <v>52</v>
      </c>
      <c r="Z4482" t="inlineStr">
        <is>
          <t>45,5</t>
        </is>
      </c>
      <c r="AA4482" t="n">
        <v>0</v>
      </c>
      <c r="AB4482" t="inlineStr">
        <is>
          <t>149,50</t>
        </is>
      </c>
      <c r="AC4482" t="inlineStr">
        <is>
          <t>31,40</t>
        </is>
      </c>
      <c r="AD4482" t="inlineStr">
        <is>
          <t>7,77</t>
        </is>
      </c>
      <c r="AE4482" t="inlineStr">
        <is>
          <t>188,67</t>
        </is>
      </c>
      <c r="AF4482" t="n">
        <v>0</v>
      </c>
      <c r="AG4482" t="n">
        <v>0</v>
      </c>
      <c r="AH4482" t="n">
        <v>0</v>
      </c>
      <c r="AI4482" t="inlineStr">
        <is>
          <t>6,5</t>
        </is>
      </c>
      <c r="AJ4482" t="inlineStr">
        <is>
          <t>Transfer</t>
        </is>
      </c>
      <c r="AK4482" t="inlineStr">
        <is>
          <t>4,5</t>
        </is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</row>
    <row r="4486">
      <c r="A4486" t="n">
        <v>1090</v>
      </c>
      <c r="B4486" t="inlineStr">
        <is>
          <t>Svetlana Rud / ecoarroyos</t>
        </is>
      </c>
      <c r="C4486" t="inlineStr">
        <is>
          <t>Svitlana</t>
        </is>
      </c>
      <c r="D4486" t="inlineStr">
        <is>
          <t>Svitlana Rud</t>
        </is>
      </c>
      <c r="E4486" t="inlineStr">
        <is>
          <t>55193494A</t>
        </is>
      </c>
      <c r="F4486" t="inlineStr">
        <is>
          <t>Cañada de las merinas,22 (herbolario ecosierra)</t>
        </is>
      </c>
      <c r="G4486" t="n">
        <v>28270</v>
      </c>
      <c r="H4486" t="inlineStr">
        <is>
          <t>Colmenarejo</t>
        </is>
      </c>
      <c r="I4486" t="n">
        <v>0</v>
      </c>
      <c r="J4486" t="inlineStr">
        <is>
          <t>Calle del molino, 13, Colmenarejo</t>
        </is>
      </c>
      <c r="K4486" t="inlineStr">
        <is>
          <t>ahorasv@gmail.com</t>
        </is>
      </c>
      <c r="L4486">
        <f>+34678838149</f>
        <v/>
      </c>
      <c r="M4486" t="n">
        <v>0</v>
      </c>
      <c r="N4486" t="n">
        <v>6</v>
      </c>
      <c r="O4486" t="n">
        <v>4</v>
      </c>
      <c r="P4486" t="n">
        <v>1</v>
      </c>
      <c r="Q4486" t="n">
        <v>2</v>
      </c>
      <c r="R4486" t="inlineStr">
        <is>
          <t>VJ3</t>
        </is>
      </c>
      <c r="S4486" t="n">
        <v>0</v>
      </c>
      <c r="T4486" t="b">
        <v>0</v>
      </c>
      <c r="U4486" t="inlineStr">
        <is>
          <t>18/09/2023</t>
        </is>
      </c>
      <c r="V4486" t="inlineStr">
        <is>
          <t>qzllpps1vqzl9hxfrsvxmiq2fnvylmlt</t>
        </is>
      </c>
      <c r="W4486" t="inlineStr">
        <is>
          <t>https://docs.google.com/open?id=1LqWt09XhSwnabFuQVaT9Jg_xIGl5fYSN7maVCs3dqS4</t>
        </is>
      </c>
      <c r="X4486" t="inlineStr">
        <is>
          <t>28,08</t>
        </is>
      </c>
      <c r="Y4486" t="inlineStr">
        <is>
          <t>42,12</t>
        </is>
      </c>
      <c r="Z4486" t="inlineStr">
        <is>
          <t>7,02</t>
        </is>
      </c>
      <c r="AA4486" t="inlineStr">
        <is>
          <t>10,42</t>
        </is>
      </c>
      <c r="AB4486" t="inlineStr">
        <is>
          <t>87,64</t>
        </is>
      </c>
      <c r="AC4486" t="inlineStr">
        <is>
          <t>18,40</t>
        </is>
      </c>
      <c r="AD4486" t="inlineStr">
        <is>
          <t>0,00</t>
        </is>
      </c>
      <c r="AE4486" t="inlineStr">
        <is>
          <t>106,04</t>
        </is>
      </c>
      <c r="AF4486" t="n">
        <v>0</v>
      </c>
      <c r="AG4486" t="n">
        <v>0</v>
      </c>
      <c r="AH4486" t="n">
        <v>0</v>
      </c>
      <c r="AI4486" t="inlineStr">
        <is>
          <t>7,02</t>
        </is>
      </c>
      <c r="AJ4486" t="inlineStr">
        <is>
          <t>Transfer</t>
        </is>
      </c>
      <c r="AK4486" t="inlineStr">
        <is>
          <t>5,21</t>
        </is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</row>
    <row r="4490">
      <c r="A4490" t="n">
        <v>1091</v>
      </c>
      <c r="B4490" t="inlineStr">
        <is>
          <t>ACTIVA'T ECO</t>
        </is>
      </c>
      <c r="C4490" t="inlineStr">
        <is>
          <t>NÚRIA BERGÉ PEIRÓ</t>
        </is>
      </c>
      <c r="D4490" t="inlineStr">
        <is>
          <t>Nuria Luisa Bergé Peiró</t>
        </is>
      </c>
      <c r="E4490" t="inlineStr">
        <is>
          <t>35029810M</t>
        </is>
      </c>
      <c r="F4490" t="inlineStr">
        <is>
          <t>Taquígraf Garriga, n. 21 Local</t>
        </is>
      </c>
      <c r="G4490" t="n">
        <v>8292</v>
      </c>
      <c r="H4490" t="inlineStr">
        <is>
          <t>ESPARREGUERA, Barcelona</t>
        </is>
      </c>
      <c r="I4490" t="n">
        <v>1</v>
      </c>
      <c r="J4490" t="n">
        <v>0</v>
      </c>
      <c r="K4490" t="inlineStr">
        <is>
          <t>activateco.esparreguera@gmail.com</t>
        </is>
      </c>
      <c r="L4490">
        <f>+34610309050</f>
        <v/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inlineStr">
        <is>
          <t>15 tarjetas</t>
        </is>
      </c>
      <c r="S4490" t="inlineStr">
        <is>
          <t>VJ20</t>
        </is>
      </c>
      <c r="T4490" t="b">
        <v>0</v>
      </c>
      <c r="U4490" t="inlineStr">
        <is>
          <t>18/09/2023</t>
        </is>
      </c>
      <c r="V4490" t="inlineStr">
        <is>
          <t>5mmuc07rwub1dcby5mmuc9n9z9w41fbi</t>
        </is>
      </c>
      <c r="W4490" t="inlineStr">
        <is>
          <t>https://docs.google.com/open?id=1LL8zSEvRv9kX7-PgaaYEVwFEaMKqm3c-P89tOjm4COQ</t>
        </is>
      </c>
      <c r="X4490" t="inlineStr">
        <is>
          <t>0,00</t>
        </is>
      </c>
      <c r="Y4490" t="n">
        <v>0</v>
      </c>
      <c r="Z4490" t="n">
        <v>0</v>
      </c>
      <c r="AA4490" t="n">
        <v>0</v>
      </c>
      <c r="AB4490" t="inlineStr">
        <is>
          <t>0,00</t>
        </is>
      </c>
      <c r="AC4490" t="inlineStr">
        <is>
          <t>0,00</t>
        </is>
      </c>
      <c r="AD4490" t="inlineStr">
        <is>
          <t>0,00</t>
        </is>
      </c>
      <c r="AE4490" t="inlineStr">
        <is>
          <t>0,00</t>
        </is>
      </c>
      <c r="AF4490" t="n">
        <v>0</v>
      </c>
      <c r="AG4490" t="n">
        <v>0</v>
      </c>
      <c r="AH4490" t="n">
        <v>0</v>
      </c>
      <c r="AI4490" t="inlineStr">
        <is>
          <t>6,5</t>
        </is>
      </c>
      <c r="AJ4490" t="inlineStr">
        <is>
          <t>Giro 30 días // IBAN: ES64 0182 1527 5202 0470 7018</t>
        </is>
      </c>
      <c r="AK4490" t="inlineStr">
        <is>
          <t>4,5</t>
        </is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</row>
    <row r="4494">
      <c r="A4494" t="n">
        <v>1092</v>
      </c>
      <c r="B4494" t="inlineStr">
        <is>
          <t>Can Sixte Alzina</t>
        </is>
      </c>
      <c r="C4494" t="inlineStr">
        <is>
          <t>Joan</t>
        </is>
      </c>
      <c r="D4494" t="inlineStr">
        <is>
          <t>Sixtealsina sl</t>
        </is>
      </c>
      <c r="E4494" t="inlineStr">
        <is>
          <t>B01794759</t>
        </is>
      </c>
      <c r="F4494" t="inlineStr">
        <is>
          <t>Carretera de Juià, 55</t>
        </is>
      </c>
      <c r="G4494" t="n">
        <v>17460</v>
      </c>
      <c r="H4494" t="inlineStr">
        <is>
          <t>Celrà, Girona</t>
        </is>
      </c>
      <c r="I4494" t="n">
        <v>1</v>
      </c>
      <c r="J4494" t="n">
        <v>0</v>
      </c>
      <c r="K4494" t="inlineStr">
        <is>
          <t>sixtealzina@gmail.com</t>
        </is>
      </c>
      <c r="L4494">
        <f>+34644252463</f>
        <v/>
      </c>
      <c r="M4494" t="n">
        <v>0</v>
      </c>
      <c r="N4494" t="n">
        <v>10</v>
      </c>
      <c r="O4494" t="n">
        <v>2</v>
      </c>
      <c r="P4494" t="n">
        <v>8</v>
      </c>
      <c r="Q4494" t="n">
        <v>0</v>
      </c>
      <c r="R4494" t="inlineStr">
        <is>
          <t>VJ6</t>
        </is>
      </c>
      <c r="S4494" t="n">
        <v>0</v>
      </c>
      <c r="T4494" t="b">
        <v>0</v>
      </c>
      <c r="U4494" t="inlineStr">
        <is>
          <t>19/09/2023</t>
        </is>
      </c>
      <c r="V4494" t="inlineStr">
        <is>
          <t>yy7jye53m3ovnxk9786syy7jyeg0py67</t>
        </is>
      </c>
      <c r="W4494" t="inlineStr">
        <is>
          <t>https://docs.google.com/open?id=1OFSgb_WnsvLH1NqrnhJZPM7hUULN0H9Td4mJmN5aLgw</t>
        </is>
      </c>
      <c r="X4494" t="inlineStr">
        <is>
          <t>13,00</t>
        </is>
      </c>
      <c r="Y4494" t="n">
        <v>65</v>
      </c>
      <c r="Z4494" t="n">
        <v>52</v>
      </c>
      <c r="AA4494" t="n">
        <v>0</v>
      </c>
      <c r="AB4494" t="inlineStr">
        <is>
          <t>130,00</t>
        </is>
      </c>
      <c r="AC4494" t="inlineStr">
        <is>
          <t>27,30</t>
        </is>
      </c>
      <c r="AD4494" t="inlineStr">
        <is>
          <t>0,00</t>
        </is>
      </c>
      <c r="AE4494" t="inlineStr">
        <is>
          <t>157,30</t>
        </is>
      </c>
      <c r="AF4494" t="n">
        <v>0</v>
      </c>
      <c r="AG4494" t="n">
        <v>0</v>
      </c>
      <c r="AH4494" t="n">
        <v>0</v>
      </c>
      <c r="AI4494" t="inlineStr">
        <is>
          <t>6,5</t>
        </is>
      </c>
      <c r="AJ4494" t="inlineStr">
        <is>
          <t>Transfer</t>
        </is>
      </c>
      <c r="AK4494" t="inlineStr">
        <is>
          <t>4,5</t>
        </is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</row>
    <row r="4498">
      <c r="A4498" t="n">
        <v>1093</v>
      </c>
      <c r="B4498" t="inlineStr">
        <is>
          <t>Pangea</t>
        </is>
      </c>
      <c r="C4498" t="inlineStr">
        <is>
          <t>Conchi, Marimar, Alicia</t>
        </is>
      </c>
      <c r="D4498" t="inlineStr">
        <is>
          <t>Pangea Ecotienda</t>
        </is>
      </c>
      <c r="E4498" t="inlineStr">
        <is>
          <t>E10476570</t>
        </is>
      </c>
      <c r="F4498" t="inlineStr">
        <is>
          <t>Avda. la Salle 11</t>
        </is>
      </c>
      <c r="G4498" t="n">
        <v>10600</v>
      </c>
      <c r="H4498" t="inlineStr">
        <is>
          <t>Plasencia, Cáceres</t>
        </is>
      </c>
      <c r="I4498" t="n">
        <v>1</v>
      </c>
      <c r="J4498" t="n">
        <v>0</v>
      </c>
      <c r="K4498" t="inlineStr">
        <is>
          <t>pangeaecotienda@hotmail.com</t>
        </is>
      </c>
      <c r="L4498">
        <f>+34639904444</f>
        <v/>
      </c>
      <c r="M4498" t="n">
        <v>1</v>
      </c>
      <c r="N4498" t="n">
        <v>20</v>
      </c>
      <c r="O4498" t="n">
        <v>20</v>
      </c>
      <c r="P4498" t="n">
        <v>0</v>
      </c>
      <c r="Q4498" t="n">
        <v>0</v>
      </c>
      <c r="R4498" t="inlineStr">
        <is>
          <t>VJ3</t>
        </is>
      </c>
      <c r="S4498" t="inlineStr">
        <is>
          <t>SE Castilla la Mancha</t>
        </is>
      </c>
      <c r="T4498" t="b">
        <v>1</v>
      </c>
      <c r="U4498" t="inlineStr">
        <is>
          <t>19/09/2023</t>
        </is>
      </c>
      <c r="V4498" t="inlineStr">
        <is>
          <t>v6ubej58iwlc216mabg3v6ubmj63ztxj</t>
        </is>
      </c>
      <c r="W4498" t="inlineStr">
        <is>
          <t>https://docs.google.com/open?id=1abyoVwA7qsmMBkjnxssAgwsn5ekRPOT10xosNT38Xzg</t>
        </is>
      </c>
      <c r="X4498" t="inlineStr">
        <is>
          <t>138,20</t>
        </is>
      </c>
      <c r="Y4498" t="inlineStr">
        <is>
          <t>138,2</t>
        </is>
      </c>
      <c r="Z4498" t="n">
        <v>0</v>
      </c>
      <c r="AA4498" t="n">
        <v>0</v>
      </c>
      <c r="AB4498" t="inlineStr">
        <is>
          <t>276,40</t>
        </is>
      </c>
      <c r="AC4498" t="inlineStr">
        <is>
          <t>58,04</t>
        </is>
      </c>
      <c r="AD4498" t="inlineStr">
        <is>
          <t>14,37</t>
        </is>
      </c>
      <c r="AE4498" t="inlineStr">
        <is>
          <t>348,82</t>
        </is>
      </c>
      <c r="AF4498" t="n">
        <v>0</v>
      </c>
      <c r="AG4498" t="n">
        <v>0</v>
      </c>
      <c r="AH4498" t="n">
        <v>0</v>
      </c>
      <c r="AI4498" t="inlineStr">
        <is>
          <t>6,91</t>
        </is>
      </c>
      <c r="AJ4498" t="inlineStr">
        <is>
          <t>Transfer</t>
        </is>
      </c>
      <c r="AK4498" t="inlineStr">
        <is>
          <t>4,53</t>
        </is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</row>
    <row r="4502">
      <c r="A4502" t="n">
        <v>1094</v>
      </c>
      <c r="B4502" t="inlineStr">
        <is>
          <t>Cuarto de Kilo</t>
        </is>
      </c>
      <c r="C4502" t="inlineStr">
        <is>
          <t>Amaia Basilio</t>
        </is>
      </c>
      <c r="D4502" t="inlineStr">
        <is>
          <t>Amaia Basilio</t>
        </is>
      </c>
      <c r="E4502" t="inlineStr">
        <is>
          <t>72830718E</t>
        </is>
      </c>
      <c r="F4502" t="inlineStr">
        <is>
          <t>Santa Lucía, 4</t>
        </is>
      </c>
      <c r="G4502" t="n">
        <v>1003</v>
      </c>
      <c r="H4502" t="inlineStr">
        <is>
          <t>Vitoria-Gasteiz</t>
        </is>
      </c>
      <c r="I4502" t="n">
        <v>1</v>
      </c>
      <c r="J4502" t="n">
        <v>0</v>
      </c>
      <c r="K4502" t="inlineStr">
        <is>
          <t>cuartodekilogranel@gmail.com</t>
        </is>
      </c>
      <c r="L4502">
        <f>+34685184018</f>
        <v/>
      </c>
      <c r="M4502" t="n">
        <v>1</v>
      </c>
      <c r="N4502" t="n">
        <v>10</v>
      </c>
      <c r="O4502" t="n">
        <v>8</v>
      </c>
      <c r="P4502" t="n">
        <v>8</v>
      </c>
      <c r="Q4502" t="n">
        <v>0</v>
      </c>
      <c r="R4502" t="inlineStr">
        <is>
          <t>VJ8</t>
        </is>
      </c>
      <c r="S4502" t="n">
        <v>0</v>
      </c>
      <c r="T4502" t="b">
        <v>0</v>
      </c>
      <c r="U4502" t="inlineStr">
        <is>
          <t>19/09/2023</t>
        </is>
      </c>
      <c r="V4502" t="inlineStr">
        <is>
          <t>en0zdwda4eiwv6xkk5nen0zdghqgae3m</t>
        </is>
      </c>
      <c r="W4502" t="inlineStr">
        <is>
          <t>https://docs.google.com/open?id=1aj81bkD-cmSK97RXtOBFpIue4XwT-HZHTtPEyIF6YRg</t>
        </is>
      </c>
      <c r="X4502" t="inlineStr">
        <is>
          <t>52,00</t>
        </is>
      </c>
      <c r="Y4502" t="n">
        <v>65</v>
      </c>
      <c r="Z4502" t="n">
        <v>52</v>
      </c>
      <c r="AA4502" t="n">
        <v>0</v>
      </c>
      <c r="AB4502" t="inlineStr">
        <is>
          <t>169,00</t>
        </is>
      </c>
      <c r="AC4502" t="inlineStr">
        <is>
          <t>35,49</t>
        </is>
      </c>
      <c r="AD4502" t="inlineStr">
        <is>
          <t>8,79</t>
        </is>
      </c>
      <c r="AE4502" t="inlineStr">
        <is>
          <t>213,28</t>
        </is>
      </c>
      <c r="AF4502" t="n">
        <v>0</v>
      </c>
      <c r="AG4502" t="n">
        <v>0</v>
      </c>
      <c r="AH4502" t="n">
        <v>0</v>
      </c>
      <c r="AI4502" t="inlineStr">
        <is>
          <t>6,5</t>
        </is>
      </c>
      <c r="AJ4502" t="inlineStr">
        <is>
          <t>Transfer</t>
        </is>
      </c>
      <c r="AK4502" t="inlineStr">
        <is>
          <t>4,5</t>
        </is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</row>
    <row r="4506">
      <c r="A4506" t="n">
        <v>1095</v>
      </c>
      <c r="B4506" t="inlineStr">
        <is>
          <t>ZeroWasteMad</t>
        </is>
      </c>
      <c r="C4506" t="inlineStr">
        <is>
          <t>Juanjo Leza</t>
        </is>
      </c>
      <c r="D4506" t="inlineStr">
        <is>
          <t>Juan José Leza Sánchez</t>
        </is>
      </c>
      <c r="E4506" t="inlineStr">
        <is>
          <t>44677416P</t>
        </is>
      </c>
      <c r="F4506" t="inlineStr">
        <is>
          <t>García de Paredes 35</t>
        </is>
      </c>
      <c r="G4506" t="n">
        <v>28010</v>
      </c>
      <c r="H4506" t="inlineStr">
        <is>
          <t>Madrid</t>
        </is>
      </c>
      <c r="I4506" t="n">
        <v>0</v>
      </c>
      <c r="J4506" t="inlineStr">
        <is>
          <t>Calle Rodas 5 5 3</t>
        </is>
      </c>
      <c r="K4506" t="inlineStr">
        <is>
          <t>juanjoleza@hotmail.com</t>
        </is>
      </c>
      <c r="L4506">
        <f>+34626800346</f>
        <v/>
      </c>
      <c r="M4506" t="n">
        <v>1</v>
      </c>
      <c r="N4506" t="n">
        <v>10</v>
      </c>
      <c r="O4506" t="n">
        <v>6</v>
      </c>
      <c r="P4506" t="n">
        <v>4</v>
      </c>
      <c r="Q4506" t="n">
        <v>0</v>
      </c>
      <c r="R4506" t="n">
        <v>0</v>
      </c>
      <c r="S4506" t="n">
        <v>0</v>
      </c>
      <c r="T4506" t="b">
        <v>0</v>
      </c>
      <c r="U4506" t="inlineStr">
        <is>
          <t>19/09/2023</t>
        </is>
      </c>
      <c r="V4506" t="inlineStr">
        <is>
          <t>x6psez7xknw0n3h2u3jxkix6pse49229</t>
        </is>
      </c>
      <c r="W4506" t="inlineStr">
        <is>
          <t>https://docs.google.com/open?id=118cPxR7sq2eXPOonqGtcOwda6EHjgTOQA2RWvjV7Ng0</t>
        </is>
      </c>
      <c r="X4506" t="inlineStr">
        <is>
          <t>39,00</t>
        </is>
      </c>
      <c r="Y4506" t="n">
        <v>65</v>
      </c>
      <c r="Z4506" t="n">
        <v>26</v>
      </c>
      <c r="AA4506" t="n">
        <v>0</v>
      </c>
      <c r="AB4506" t="inlineStr">
        <is>
          <t>130,00</t>
        </is>
      </c>
      <c r="AC4506" t="inlineStr">
        <is>
          <t>27,30</t>
        </is>
      </c>
      <c r="AD4506" t="inlineStr">
        <is>
          <t>6,76</t>
        </is>
      </c>
      <c r="AE4506" t="inlineStr">
        <is>
          <t>164,06</t>
        </is>
      </c>
      <c r="AF4506" t="n">
        <v>0</v>
      </c>
      <c r="AG4506" t="n">
        <v>0</v>
      </c>
      <c r="AH4506" t="n">
        <v>0</v>
      </c>
      <c r="AI4506" t="inlineStr">
        <is>
          <t>6,5</t>
        </is>
      </c>
      <c r="AJ4506" t="inlineStr">
        <is>
          <t>Transfer</t>
        </is>
      </c>
      <c r="AK4506" t="inlineStr">
        <is>
          <t>4,5</t>
        </is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</row>
    <row r="4510">
      <c r="A4510" t="n">
        <v>1096</v>
      </c>
      <c r="B4510" t="inlineStr">
        <is>
          <t>Rocaguinarda</t>
        </is>
      </c>
      <c r="C4510" t="inlineStr">
        <is>
          <t>Teresa</t>
        </is>
      </c>
      <c r="D4510" t="inlineStr">
        <is>
          <t>Cultural Rocaguinarda SCCL</t>
        </is>
      </c>
      <c r="E4510" t="inlineStr">
        <is>
          <t>F08525610</t>
        </is>
      </c>
      <c r="F4510" t="inlineStr">
        <is>
          <t>C/ Xiprer 13, local</t>
        </is>
      </c>
      <c r="G4510" t="n">
        <v>8041</v>
      </c>
      <c r="H4510" t="inlineStr">
        <is>
          <t>Barcelona</t>
        </is>
      </c>
      <c r="I4510" t="n">
        <v>1</v>
      </c>
      <c r="J4510" t="n">
        <v>0</v>
      </c>
      <c r="K4510" t="inlineStr">
        <is>
          <t>cooperativarocaguinarda@gmail.com</t>
        </is>
      </c>
      <c r="L4510">
        <f>+34601452403</f>
        <v/>
      </c>
      <c r="M4510" t="n">
        <v>0</v>
      </c>
      <c r="N4510" t="n">
        <v>10</v>
      </c>
      <c r="O4510" t="n">
        <v>6</v>
      </c>
      <c r="P4510" t="n">
        <v>6</v>
      </c>
      <c r="Q4510" t="n">
        <v>8</v>
      </c>
      <c r="R4510" t="inlineStr">
        <is>
          <t>VJ1</t>
        </is>
      </c>
      <c r="S4510" t="n">
        <v>0</v>
      </c>
      <c r="T4510" t="b">
        <v>0</v>
      </c>
      <c r="U4510" t="inlineStr">
        <is>
          <t>19/9/2023</t>
        </is>
      </c>
      <c r="V4510" t="inlineStr">
        <is>
          <t>gryuhevajvlk62bmlkbqgryuhny41a4d</t>
        </is>
      </c>
      <c r="W4510" t="inlineStr">
        <is>
          <t>https://docs.google.com/open?id=1m7-7ERt4cchdlGbRTk0LPMO5LmAW9JrTap2h2OY7mhE</t>
        </is>
      </c>
      <c r="X4510" t="inlineStr">
        <is>
          <t>39,00</t>
        </is>
      </c>
      <c r="Y4510" t="n">
        <v>65</v>
      </c>
      <c r="Z4510" t="n">
        <v>39</v>
      </c>
      <c r="AA4510" t="n">
        <v>36</v>
      </c>
      <c r="AB4510" t="inlineStr">
        <is>
          <t>179,00</t>
        </is>
      </c>
      <c r="AC4510" t="inlineStr">
        <is>
          <t>37,59</t>
        </is>
      </c>
      <c r="AD4510" t="inlineStr">
        <is>
          <t>0,00</t>
        </is>
      </c>
      <c r="AE4510" t="inlineStr">
        <is>
          <t>216,59</t>
        </is>
      </c>
      <c r="AF4510" t="n">
        <v>0</v>
      </c>
      <c r="AG4510" t="n">
        <v>0</v>
      </c>
      <c r="AH4510" t="n">
        <v>0</v>
      </c>
      <c r="AI4510" t="inlineStr">
        <is>
          <t>6,5</t>
        </is>
      </c>
      <c r="AJ4510" t="inlineStr">
        <is>
          <t>Transfer</t>
        </is>
      </c>
      <c r="AK4510" t="inlineStr">
        <is>
          <t>4,5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</row>
    <row r="4514">
      <c r="A4514" t="n">
        <v>1097</v>
      </c>
      <c r="B4514" t="inlineStr">
        <is>
          <t>La Bajoca</t>
        </is>
      </c>
      <c r="C4514" t="inlineStr">
        <is>
          <t>Medir</t>
        </is>
      </c>
      <c r="D4514" t="inlineStr">
        <is>
          <t>Associació Cultural l'Aleta</t>
        </is>
      </c>
      <c r="E4514" t="inlineStr">
        <is>
          <t>G43519966</t>
        </is>
      </c>
      <c r="F4514" t="inlineStr">
        <is>
          <t>C/ Carnisseria 23</t>
        </is>
      </c>
      <c r="G4514" t="n">
        <v>43800</v>
      </c>
      <c r="H4514" t="inlineStr">
        <is>
          <t>Valls</t>
        </is>
      </c>
      <c r="I4514" t="n">
        <v>0</v>
      </c>
      <c r="J4514" t="inlineStr">
        <is>
          <t>C/ dels metges 14</t>
        </is>
      </c>
      <c r="K4514" t="inlineStr">
        <is>
          <t>labajocadevalls@gmail.com</t>
        </is>
      </c>
      <c r="L4514">
        <f>+34621285221</f>
        <v/>
      </c>
      <c r="M4514" t="n">
        <v>0</v>
      </c>
      <c r="N4514" t="n">
        <v>8</v>
      </c>
      <c r="O4514" t="n">
        <v>5</v>
      </c>
      <c r="P4514" t="n">
        <v>8</v>
      </c>
      <c r="Q4514" t="n">
        <v>5</v>
      </c>
      <c r="R4514" t="inlineStr">
        <is>
          <t>VJ5-PackD2</t>
        </is>
      </c>
      <c r="S4514" t="n">
        <v>0</v>
      </c>
      <c r="T4514" t="b">
        <v>0</v>
      </c>
      <c r="U4514" t="inlineStr">
        <is>
          <t>19/9/2023</t>
        </is>
      </c>
      <c r="V4514" t="inlineStr">
        <is>
          <t>b1b5ll7edd7h2syyr1sb1b5llrs9r0gz</t>
        </is>
      </c>
      <c r="W4514" t="inlineStr">
        <is>
          <t>https://docs.google.com/open?id=1Rk5u2iC0aDUac5j3arj0dwDsX5S7zWE3UD9-sif3my0</t>
        </is>
      </c>
      <c r="X4514" t="inlineStr">
        <is>
          <t>32,50</t>
        </is>
      </c>
      <c r="Y4514" t="n">
        <v>52</v>
      </c>
      <c r="Z4514" t="n">
        <v>52</v>
      </c>
      <c r="AA4514" t="inlineStr">
        <is>
          <t>22,5</t>
        </is>
      </c>
      <c r="AB4514" t="inlineStr">
        <is>
          <t>159,00</t>
        </is>
      </c>
      <c r="AC4514" t="inlineStr">
        <is>
          <t>33,39</t>
        </is>
      </c>
      <c r="AD4514" t="inlineStr">
        <is>
          <t>0,00</t>
        </is>
      </c>
      <c r="AE4514" t="inlineStr">
        <is>
          <t>192,39</t>
        </is>
      </c>
      <c r="AF4514" t="n">
        <v>0</v>
      </c>
      <c r="AG4514" t="n">
        <v>0</v>
      </c>
      <c r="AH4514" t="n">
        <v>0</v>
      </c>
      <c r="AI4514" t="inlineStr">
        <is>
          <t>6,5</t>
        </is>
      </c>
      <c r="AJ4514" t="inlineStr">
        <is>
          <t>Transfer</t>
        </is>
      </c>
      <c r="AK4514" t="inlineStr">
        <is>
          <t>4,5</t>
        </is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</row>
    <row r="4518">
      <c r="A4518" t="n">
        <v>1098</v>
      </c>
      <c r="B4518" t="inlineStr">
        <is>
          <t>Esencia</t>
        </is>
      </c>
      <c r="C4518" t="inlineStr">
        <is>
          <t>David</t>
        </is>
      </c>
      <c r="D4518" t="inlineStr">
        <is>
          <t>Aragonesa de Productos Aromáticos, s.l.</t>
        </is>
      </c>
      <c r="E4518" t="inlineStr">
        <is>
          <t>B22168264</t>
        </is>
      </c>
      <c r="F4518" t="inlineStr">
        <is>
          <t>La Magantina, 36, nave 17 a</t>
        </is>
      </c>
      <c r="G4518" t="n">
        <v>22006</v>
      </c>
      <c r="H4518" t="inlineStr">
        <is>
          <t>Huesca</t>
        </is>
      </c>
      <c r="I4518" t="n">
        <v>1</v>
      </c>
      <c r="J4518" t="n">
        <v>0</v>
      </c>
      <c r="K4518" t="inlineStr">
        <is>
          <t>info@productosaromaticos.com</t>
        </is>
      </c>
      <c r="L4518">
        <f>+34647641703</f>
        <v/>
      </c>
      <c r="M4518" t="n">
        <v>0</v>
      </c>
      <c r="N4518" t="n">
        <v>15</v>
      </c>
      <c r="O4518" t="n">
        <v>0</v>
      </c>
      <c r="P4518" t="n">
        <v>15</v>
      </c>
      <c r="Q4518" t="n">
        <v>0</v>
      </c>
      <c r="R4518" t="inlineStr">
        <is>
          <t>VJ10</t>
        </is>
      </c>
      <c r="S4518" t="n">
        <v>0</v>
      </c>
      <c r="T4518" t="n">
        <v>0</v>
      </c>
      <c r="U4518" t="inlineStr">
        <is>
          <t>19/09/2023</t>
        </is>
      </c>
      <c r="V4518" t="n">
        <v>0</v>
      </c>
      <c r="W4518" t="inlineStr">
        <is>
          <t>https://docs.google.com/open?id=11HRgisQwsXwONwiTPPiKGj0V9o6H91Cb-sZ227Ekex4</t>
        </is>
      </c>
      <c r="X4518" t="inlineStr">
        <is>
          <t>0,00</t>
        </is>
      </c>
      <c r="Y4518" t="inlineStr">
        <is>
          <t>97,5</t>
        </is>
      </c>
      <c r="Z4518" t="inlineStr">
        <is>
          <t>97,5</t>
        </is>
      </c>
      <c r="AA4518" t="n">
        <v>0</v>
      </c>
      <c r="AB4518" t="inlineStr">
        <is>
          <t>195,00</t>
        </is>
      </c>
      <c r="AC4518" t="inlineStr">
        <is>
          <t>40,95</t>
        </is>
      </c>
      <c r="AD4518" t="inlineStr">
        <is>
          <t>0,00</t>
        </is>
      </c>
      <c r="AE4518" t="inlineStr">
        <is>
          <t>235,95</t>
        </is>
      </c>
      <c r="AF4518" t="n">
        <v>0</v>
      </c>
      <c r="AG4518" t="n">
        <v>0</v>
      </c>
      <c r="AH4518" t="n">
        <v>0</v>
      </c>
      <c r="AI4518" t="inlineStr">
        <is>
          <t>6,5</t>
        </is>
      </c>
      <c r="AJ4518" t="inlineStr">
        <is>
          <t>Transfer</t>
        </is>
      </c>
      <c r="AK4518" t="inlineStr">
        <is>
          <t>4,5</t>
        </is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</row>
    <row r="4522">
      <c r="A4522" t="n">
        <v>1099</v>
      </c>
      <c r="B4522" t="inlineStr">
        <is>
          <t>Mamasunción</t>
        </is>
      </c>
      <c r="C4522" t="inlineStr">
        <is>
          <t>Xosé</t>
        </is>
      </c>
      <c r="D4522" t="inlineStr">
        <is>
          <t>Xosé Filloy González</t>
        </is>
      </c>
      <c r="E4522" t="inlineStr">
        <is>
          <t>76822838D</t>
        </is>
      </c>
      <c r="F4522" t="inlineStr">
        <is>
          <t>Rúa Trasdeza,96, Baixo</t>
        </is>
      </c>
      <c r="G4522" t="n">
        <v>36540</v>
      </c>
      <c r="H4522" t="inlineStr">
        <is>
          <t>Silleda, Pontevedra</t>
        </is>
      </c>
      <c r="I4522" t="n">
        <v>1</v>
      </c>
      <c r="J4522" t="n">
        <v>0</v>
      </c>
      <c r="K4522" t="inlineStr">
        <is>
          <t>mamasuncion.silleda@gmail.com</t>
        </is>
      </c>
      <c r="L4522">
        <f>+34604082463</f>
        <v/>
      </c>
      <c r="M4522" t="n">
        <v>1</v>
      </c>
      <c r="N4522" t="n">
        <v>15</v>
      </c>
      <c r="O4522" t="n">
        <v>0</v>
      </c>
      <c r="P4522" t="n">
        <v>15</v>
      </c>
      <c r="Q4522" t="n">
        <v>0</v>
      </c>
      <c r="R4522" t="inlineStr">
        <is>
          <t>VJ10</t>
        </is>
      </c>
      <c r="S4522" t="inlineStr">
        <is>
          <t>20 tarjetas</t>
        </is>
      </c>
      <c r="T4522" t="b">
        <v>0</v>
      </c>
      <c r="U4522" t="inlineStr">
        <is>
          <t>19/09/2023</t>
        </is>
      </c>
      <c r="V4522" t="inlineStr">
        <is>
          <t>70qgeb9rdlmkgoltx870qgebvm6ooim4</t>
        </is>
      </c>
      <c r="W4522" t="inlineStr">
        <is>
          <t>https://docs.google.com/open?id=1JeMUo9PN93yQHDzG2qdYessM1JjZdvCD6gnoj1IDer0</t>
        </is>
      </c>
      <c r="X4522" t="inlineStr">
        <is>
          <t>0,00</t>
        </is>
      </c>
      <c r="Y4522" t="inlineStr">
        <is>
          <t>97,5</t>
        </is>
      </c>
      <c r="Z4522" t="inlineStr">
        <is>
          <t>97,5</t>
        </is>
      </c>
      <c r="AA4522" t="n">
        <v>0</v>
      </c>
      <c r="AB4522" t="inlineStr">
        <is>
          <t>195,00</t>
        </is>
      </c>
      <c r="AC4522" t="inlineStr">
        <is>
          <t>40,95</t>
        </is>
      </c>
      <c r="AD4522" t="inlineStr">
        <is>
          <t>10,14</t>
        </is>
      </c>
      <c r="AE4522" t="inlineStr">
        <is>
          <t>246,09</t>
        </is>
      </c>
      <c r="AF4522" t="n">
        <v>0</v>
      </c>
      <c r="AG4522" t="n">
        <v>0</v>
      </c>
      <c r="AH4522" t="n">
        <v>0</v>
      </c>
      <c r="AI4522" t="inlineStr">
        <is>
          <t>6,5</t>
        </is>
      </c>
      <c r="AJ4522" t="inlineStr">
        <is>
          <t>Transfer</t>
        </is>
      </c>
      <c r="AK4522" t="inlineStr">
        <is>
          <t>4,5</t>
        </is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</row>
    <row r="4526">
      <c r="A4526" t="n">
        <v>1100</v>
      </c>
      <c r="B4526" t="inlineStr">
        <is>
          <t>DROGUERIA VELLVE</t>
        </is>
      </c>
      <c r="C4526" t="inlineStr">
        <is>
          <t>MONTSE VELLVÉ PINART</t>
        </is>
      </c>
      <c r="D4526" t="inlineStr">
        <is>
          <t>MONTSE VELLVE PINART</t>
        </is>
      </c>
      <c r="E4526" t="inlineStr">
        <is>
          <t>77611027B</t>
        </is>
      </c>
      <c r="F4526" t="inlineStr">
        <is>
          <t>DR.SAMSÓ, 21</t>
        </is>
      </c>
      <c r="G4526" t="n">
        <v>8310</v>
      </c>
      <c r="H4526" t="inlineStr">
        <is>
          <t>ARGENTONA</t>
        </is>
      </c>
      <c r="I4526" t="n">
        <v>1</v>
      </c>
      <c r="J4526" t="n">
        <v>0</v>
      </c>
      <c r="K4526" t="inlineStr">
        <is>
          <t>MVELLVEP@HOTMAIL.COM</t>
        </is>
      </c>
      <c r="L4526">
        <f>+34656847276</f>
        <v/>
      </c>
      <c r="M4526" t="n">
        <v>1</v>
      </c>
      <c r="N4526" t="n">
        <v>15</v>
      </c>
      <c r="O4526" t="n">
        <v>5</v>
      </c>
      <c r="P4526" t="n">
        <v>15</v>
      </c>
      <c r="Q4526" t="n">
        <v>5</v>
      </c>
      <c r="R4526" t="n">
        <v>0</v>
      </c>
      <c r="S4526" t="inlineStr">
        <is>
          <t>enviar en CAT</t>
        </is>
      </c>
      <c r="T4526" t="b">
        <v>0</v>
      </c>
      <c r="U4526" t="inlineStr">
        <is>
          <t>19/09/2023</t>
        </is>
      </c>
      <c r="V4526" t="inlineStr">
        <is>
          <t>vv5hqicwm5jb1yluvv5hqo2nlrwtsoqc</t>
        </is>
      </c>
      <c r="W4526" t="inlineStr">
        <is>
          <t>https://docs.google.com/open?id=1i4M1MHIX-GPGZo74tWvaHkCcSRcUH2oUIF6mR7XkCuA</t>
        </is>
      </c>
      <c r="X4526" t="inlineStr">
        <is>
          <t>32,50</t>
        </is>
      </c>
      <c r="Y4526" t="inlineStr">
        <is>
          <t>97,5</t>
        </is>
      </c>
      <c r="Z4526" t="inlineStr">
        <is>
          <t>97,5</t>
        </is>
      </c>
      <c r="AA4526" t="inlineStr">
        <is>
          <t>22,5</t>
        </is>
      </c>
      <c r="AB4526" t="inlineStr">
        <is>
          <t>250,00</t>
        </is>
      </c>
      <c r="AC4526" t="inlineStr">
        <is>
          <t>52,50</t>
        </is>
      </c>
      <c r="AD4526" t="inlineStr">
        <is>
          <t>13,00</t>
        </is>
      </c>
      <c r="AE4526" t="inlineStr">
        <is>
          <t>315,50</t>
        </is>
      </c>
      <c r="AF4526" t="n">
        <v>0</v>
      </c>
      <c r="AG4526" t="n">
        <v>0</v>
      </c>
      <c r="AH4526" t="n">
        <v>0</v>
      </c>
      <c r="AI4526" t="inlineStr">
        <is>
          <t>6,5</t>
        </is>
      </c>
      <c r="AJ4526" t="inlineStr">
        <is>
          <t>Transfer</t>
        </is>
      </c>
      <c r="AK4526" t="inlineStr">
        <is>
          <t>4,5</t>
        </is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</row>
    <row r="4530">
      <c r="A4530" t="n">
        <v>1101</v>
      </c>
      <c r="B4530" t="inlineStr">
        <is>
          <t>MILAR GRANVIA</t>
        </is>
      </c>
      <c r="C4530" t="inlineStr">
        <is>
          <t>JOSE MIGUEL</t>
        </is>
      </c>
      <c r="D4530" t="inlineStr">
        <is>
          <t>GRANVIA JOSDAR S.L.</t>
        </is>
      </c>
      <c r="E4530" t="inlineStr">
        <is>
          <t>B98615016</t>
        </is>
      </c>
      <c r="F4530" t="inlineStr">
        <is>
          <t>G.V. FERNANDO EL CATOLICO 3-BAJO</t>
        </is>
      </c>
      <c r="G4530" t="n">
        <v>46008</v>
      </c>
      <c r="H4530" t="inlineStr">
        <is>
          <t>VALENCIA</t>
        </is>
      </c>
      <c r="I4530" t="n">
        <v>1</v>
      </c>
      <c r="J4530" t="n">
        <v>0</v>
      </c>
      <c r="K4530" t="inlineStr">
        <is>
          <t>electrogranvia@gmail.com</t>
        </is>
      </c>
      <c r="L4530">
        <f>+34696245350</f>
        <v/>
      </c>
      <c r="M4530" t="n">
        <v>0</v>
      </c>
      <c r="N4530" t="n">
        <v>7</v>
      </c>
      <c r="O4530" t="n">
        <v>7</v>
      </c>
      <c r="P4530" t="n">
        <v>7</v>
      </c>
      <c r="Q4530" t="n">
        <v>0</v>
      </c>
      <c r="R4530" t="n">
        <v>0</v>
      </c>
      <c r="S4530" t="n">
        <v>0</v>
      </c>
      <c r="T4530" t="b">
        <v>0</v>
      </c>
      <c r="U4530" t="inlineStr">
        <is>
          <t>19/09/2023</t>
        </is>
      </c>
      <c r="V4530" t="inlineStr">
        <is>
          <t>zk5dtvpf3b1pxzxjmhpqzk5dtvpkbm7l</t>
        </is>
      </c>
      <c r="W4530" t="inlineStr">
        <is>
          <t>https://docs.google.com/open?id=1gXUxU9hlT9OhbzK6i_klSwxegFnVVw3rjmTEO-bVisg</t>
        </is>
      </c>
      <c r="X4530" t="inlineStr">
        <is>
          <t>45,50</t>
        </is>
      </c>
      <c r="Y4530" t="inlineStr">
        <is>
          <t>45,5</t>
        </is>
      </c>
      <c r="Z4530" t="inlineStr">
        <is>
          <t>45,5</t>
        </is>
      </c>
      <c r="AA4530" t="n">
        <v>0</v>
      </c>
      <c r="AB4530" t="inlineStr">
        <is>
          <t>136,50</t>
        </is>
      </c>
      <c r="AC4530" t="inlineStr">
        <is>
          <t>28,67</t>
        </is>
      </c>
      <c r="AD4530" t="inlineStr">
        <is>
          <t>0,00</t>
        </is>
      </c>
      <c r="AE4530" t="inlineStr">
        <is>
          <t>165,17</t>
        </is>
      </c>
      <c r="AF4530" t="n">
        <v>0</v>
      </c>
      <c r="AG4530" t="n">
        <v>0</v>
      </c>
      <c r="AH4530" t="n">
        <v>0</v>
      </c>
      <c r="AI4530" t="inlineStr">
        <is>
          <t>6,5</t>
        </is>
      </c>
      <c r="AJ4530" t="inlineStr">
        <is>
          <t>Transfer</t>
        </is>
      </c>
      <c r="AK4530" t="inlineStr">
        <is>
          <t>4,5</t>
        </is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</row>
    <row r="4534">
      <c r="A4534" t="n">
        <v>1102</v>
      </c>
      <c r="B4534" t="inlineStr">
        <is>
          <t>PADIY MI TIENDECITA SL</t>
        </is>
      </c>
      <c r="C4534" t="inlineStr">
        <is>
          <t>MAR ESPINOSA</t>
        </is>
      </c>
      <c r="D4534" t="inlineStr">
        <is>
          <t>PADIY MI TIENDECITA SL</t>
        </is>
      </c>
      <c r="E4534" t="inlineStr">
        <is>
          <t>B42961102</t>
        </is>
      </c>
      <c r="F4534" t="inlineStr">
        <is>
          <t>CALLE MOTA DEL CUERVO 72 L10</t>
        </is>
      </c>
      <c r="G4534" t="n">
        <v>28043</v>
      </c>
      <c r="H4534" t="inlineStr">
        <is>
          <t>Madrid</t>
        </is>
      </c>
      <c r="I4534" t="n">
        <v>1</v>
      </c>
      <c r="J4534" t="n">
        <v>0</v>
      </c>
      <c r="K4534" t="inlineStr">
        <is>
          <t>proveedores@padiy-mitiendecita.com</t>
        </is>
      </c>
      <c r="L4534">
        <f>+34685675931</f>
        <v/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inlineStr">
        <is>
          <t>VJ2 promoción +2</t>
        </is>
      </c>
      <c r="S4534" t="inlineStr">
        <is>
          <t>VJ20</t>
        </is>
      </c>
      <c r="T4534" t="b">
        <v>1</v>
      </c>
      <c r="U4534" t="inlineStr">
        <is>
          <t>20/09/2023</t>
        </is>
      </c>
      <c r="V4534" t="inlineStr">
        <is>
          <t>vlphcvueoi3ote7bxyebkvlphgrn5ivs</t>
        </is>
      </c>
      <c r="W4534" t="inlineStr">
        <is>
          <t>https://docs.google.com/open?id=1Y0aw-zSALb_vZUGO8o1VQUG48QwEH0HTNX2mmAP_lBQ</t>
        </is>
      </c>
      <c r="X4534" t="inlineStr">
        <is>
          <t>0,00</t>
        </is>
      </c>
      <c r="Y4534" t="n">
        <v>0</v>
      </c>
      <c r="Z4534" t="n">
        <v>0</v>
      </c>
      <c r="AA4534" t="n">
        <v>0</v>
      </c>
      <c r="AB4534" t="inlineStr">
        <is>
          <t>0,00</t>
        </is>
      </c>
      <c r="AC4534" t="inlineStr">
        <is>
          <t>0,00</t>
        </is>
      </c>
      <c r="AD4534" t="inlineStr">
        <is>
          <t>0,00</t>
        </is>
      </c>
      <c r="AE4534" t="inlineStr">
        <is>
          <t>0,00</t>
        </is>
      </c>
      <c r="AF4534" t="n">
        <v>0</v>
      </c>
      <c r="AG4534" t="n">
        <v>0</v>
      </c>
      <c r="AH4534" t="n">
        <v>0</v>
      </c>
      <c r="AI4534" t="inlineStr">
        <is>
          <t>6,5</t>
        </is>
      </c>
      <c r="AJ4534" t="inlineStr">
        <is>
          <t>Giro 30 días // IBAN: ES5201824077920201629459</t>
        </is>
      </c>
      <c r="AK4534" t="inlineStr">
        <is>
          <t>4,5</t>
        </is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</row>
    <row r="4538">
      <c r="A4538" t="n">
        <v>1103</v>
      </c>
      <c r="B4538" t="inlineStr">
        <is>
          <t>Naturalment</t>
        </is>
      </c>
      <c r="C4538" t="inlineStr">
        <is>
          <t>Anna Moreno Estrada</t>
        </is>
      </c>
      <c r="D4538" t="inlineStr">
        <is>
          <t>Associació naturalment de l'Anoia</t>
        </is>
      </c>
      <c r="E4538" t="inlineStr">
        <is>
          <t>G65946808</t>
        </is>
      </c>
      <c r="F4538" t="inlineStr">
        <is>
          <t>Avinguda Unió, 72</t>
        </is>
      </c>
      <c r="G4538" t="n">
        <v>8719</v>
      </c>
      <c r="H4538" t="inlineStr">
        <is>
          <t>Castellolí</t>
        </is>
      </c>
      <c r="I4538" t="n">
        <v>1</v>
      </c>
      <c r="J4538" t="n">
        <v>0</v>
      </c>
      <c r="K4538" t="inlineStr">
        <is>
          <t>cooperativa.consum.naturalment@gmail.com</t>
        </is>
      </c>
      <c r="L4538" t="n">
        <v>626711289</v>
      </c>
      <c r="M4538" t="n">
        <v>0</v>
      </c>
      <c r="N4538" t="n">
        <v>24</v>
      </c>
      <c r="O4538" t="n">
        <v>1</v>
      </c>
      <c r="P4538" t="n">
        <v>8</v>
      </c>
      <c r="Q4538" t="n">
        <v>6</v>
      </c>
      <c r="R4538" t="inlineStr">
        <is>
          <t>VJ5</t>
        </is>
      </c>
      <c r="S4538" t="n">
        <v>0</v>
      </c>
      <c r="T4538" t="n">
        <v>0</v>
      </c>
      <c r="U4538" t="inlineStr">
        <is>
          <t>20/09/2023</t>
        </is>
      </c>
      <c r="V4538" t="n">
        <v>0</v>
      </c>
      <c r="W4538" t="inlineStr">
        <is>
          <t>https://docs.google.com/open?id=1_1QKuIw3VUV5V0i7vKqhtYKnjQIKqKypi0ameDT_gVQ</t>
        </is>
      </c>
      <c r="X4538" t="inlineStr">
        <is>
          <t>6,50</t>
        </is>
      </c>
      <c r="Y4538" t="n">
        <v>156</v>
      </c>
      <c r="Z4538" t="n">
        <v>52</v>
      </c>
      <c r="AA4538" t="n">
        <v>27</v>
      </c>
      <c r="AB4538" t="inlineStr">
        <is>
          <t>241,50</t>
        </is>
      </c>
      <c r="AC4538" t="inlineStr">
        <is>
          <t>50,72</t>
        </is>
      </c>
      <c r="AD4538" t="inlineStr">
        <is>
          <t>0,00</t>
        </is>
      </c>
      <c r="AE4538" t="inlineStr">
        <is>
          <t>292,22</t>
        </is>
      </c>
      <c r="AF4538" t="n">
        <v>0</v>
      </c>
      <c r="AG4538" t="n">
        <v>0</v>
      </c>
      <c r="AH4538" t="n">
        <v>0</v>
      </c>
      <c r="AI4538" t="inlineStr">
        <is>
          <t>6,5</t>
        </is>
      </c>
      <c r="AJ4538" t="inlineStr">
        <is>
          <t>Transfer</t>
        </is>
      </c>
      <c r="AK4538" t="inlineStr">
        <is>
          <t>4,5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</row>
    <row r="4542">
      <c r="A4542" t="n">
        <v>1104</v>
      </c>
      <c r="B4542" t="inlineStr">
        <is>
          <t>Menorca Neta</t>
        </is>
      </c>
      <c r="C4542" t="inlineStr">
        <is>
          <t>Jordi</t>
        </is>
      </c>
      <c r="D4542" t="inlineStr">
        <is>
          <t>Menorca Neta S.L.</t>
        </is>
      </c>
      <c r="E4542" t="inlineStr">
        <is>
          <t>B57259962</t>
        </is>
      </c>
      <c r="F4542" t="inlineStr">
        <is>
          <t>C/ Cap de Cavalleria nº 15-B</t>
        </is>
      </c>
      <c r="G4542" t="n">
        <v>7714</v>
      </c>
      <c r="H4542" t="inlineStr">
        <is>
          <t>Maó</t>
        </is>
      </c>
      <c r="I4542" t="n">
        <v>1</v>
      </c>
      <c r="J4542" t="n">
        <v>0</v>
      </c>
      <c r="K4542" t="inlineStr">
        <is>
          <t>info@menorcaneta.com</t>
        </is>
      </c>
      <c r="L4542">
        <f>+34683633853</f>
        <v/>
      </c>
      <c r="M4542" t="n">
        <v>0</v>
      </c>
      <c r="N4542" t="n">
        <v>100</v>
      </c>
      <c r="O4542" t="n">
        <v>0</v>
      </c>
      <c r="P4542" t="n">
        <v>200</v>
      </c>
      <c r="Q4542" t="n">
        <v>50</v>
      </c>
      <c r="R4542" t="n">
        <v>0</v>
      </c>
      <c r="S4542" t="n">
        <v>0</v>
      </c>
      <c r="T4542" t="b">
        <v>0</v>
      </c>
      <c r="U4542" t="inlineStr">
        <is>
          <t>20/09/2023</t>
        </is>
      </c>
      <c r="V4542" t="inlineStr">
        <is>
          <t>ebytwi2esdzojvajebytwdvmwk6gr02t</t>
        </is>
      </c>
      <c r="W4542" t="inlineStr">
        <is>
          <t>https://docs.google.com/open?id=1s22f0-BxNJGonmWF-lOrRbl5AdTdDqos3lsM0dlYasg</t>
        </is>
      </c>
      <c r="X4542" t="inlineStr">
        <is>
          <t>0,00</t>
        </is>
      </c>
      <c r="Y4542" t="n">
        <v>550</v>
      </c>
      <c r="Z4542" t="n">
        <v>1100</v>
      </c>
      <c r="AA4542" t="n">
        <v>225</v>
      </c>
      <c r="AB4542" t="inlineStr">
        <is>
          <t>1.875,00</t>
        </is>
      </c>
      <c r="AC4542" t="inlineStr">
        <is>
          <t>393,75</t>
        </is>
      </c>
      <c r="AD4542" t="inlineStr">
        <is>
          <t>0,00</t>
        </is>
      </c>
      <c r="AE4542" t="inlineStr">
        <is>
          <t>2268,75</t>
        </is>
      </c>
      <c r="AF4542" t="n">
        <v>0</v>
      </c>
      <c r="AG4542" t="n">
        <v>0</v>
      </c>
      <c r="AH4542" t="n">
        <v>0</v>
      </c>
      <c r="AI4542" t="inlineStr">
        <is>
          <t>5,5</t>
        </is>
      </c>
      <c r="AJ4542" t="inlineStr">
        <is>
          <t>Giro 30 dias // IBAN: ES27 0061 0145 1400 5187 0401</t>
        </is>
      </c>
      <c r="AK4542" t="inlineStr">
        <is>
          <t>4,5</t>
        </is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</row>
    <row r="4546">
      <c r="A4546" t="inlineStr">
        <is>
          <t>PL_1</t>
        </is>
      </c>
      <c r="B4546" t="inlineStr">
        <is>
          <t>Gaj SP.  z o.o.</t>
        </is>
      </c>
      <c r="C4546" t="n">
        <v>0</v>
      </c>
      <c r="D4546" t="n">
        <v>0</v>
      </c>
      <c r="E4546" t="n">
        <v>9131611335</v>
      </c>
      <c r="F4546" t="inlineStr">
        <is>
          <t>Marszowicka 12</t>
        </is>
      </c>
      <c r="G4546" t="inlineStr">
        <is>
          <t>55-330</t>
        </is>
      </c>
      <c r="H4546" t="inlineStr">
        <is>
          <t>Wilkszyn</t>
        </is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inlineStr">
        <is>
          <t>21/09/2023</t>
        </is>
      </c>
      <c r="V4546" t="n">
        <v>0</v>
      </c>
      <c r="W4546" t="inlineStr">
        <is>
          <t>https://docs.google.com/open?id=13Cq4Oi_FUMRQC_h7_5bhR4W9EzNlJ_tAIstAanSlCrs</t>
        </is>
      </c>
      <c r="X4546" t="inlineStr">
        <is>
          <t>0,00</t>
        </is>
      </c>
      <c r="Y4546" t="n">
        <v>0</v>
      </c>
      <c r="Z4546" t="n">
        <v>0</v>
      </c>
      <c r="AA4546" t="n">
        <v>0</v>
      </c>
      <c r="AB4546" t="inlineStr">
        <is>
          <t>0,00</t>
        </is>
      </c>
      <c r="AC4546" t="inlineStr">
        <is>
          <t>0,00</t>
        </is>
      </c>
      <c r="AD4546" t="inlineStr">
        <is>
          <t>0,00</t>
        </is>
      </c>
      <c r="AE4546" t="inlineStr">
        <is>
          <t>0,00</t>
        </is>
      </c>
      <c r="AF4546" t="n">
        <v>0</v>
      </c>
      <c r="AG4546" t="n">
        <v>0</v>
      </c>
      <c r="AH4546" t="n">
        <v>0</v>
      </c>
      <c r="AI4546" t="inlineStr">
        <is>
          <t>6,5</t>
        </is>
      </c>
      <c r="AJ4546" t="n">
        <v>0</v>
      </c>
      <c r="AK4546" t="inlineStr">
        <is>
          <t>4,5</t>
        </is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</row>
    <row r="4550">
      <c r="A4550" t="n">
        <v>1105</v>
      </c>
      <c r="B4550" t="inlineStr">
        <is>
          <t>COVALDROPER, S.L.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inlineStr">
        <is>
          <t>SIN ENVIAR FACTURA</t>
        </is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s="2" t="n">
        <v>0</v>
      </c>
      <c r="V4550" t="n">
        <v>0</v>
      </c>
      <c r="W4550" t="n">
        <v>1</v>
      </c>
      <c r="X4550" t="inlineStr">
        <is>
          <t>0,00</t>
        </is>
      </c>
      <c r="Y4550" t="n">
        <v>0</v>
      </c>
      <c r="Z4550" t="n">
        <v>0</v>
      </c>
      <c r="AA4550" t="n">
        <v>0</v>
      </c>
      <c r="AB4550" t="inlineStr">
        <is>
          <t>0,00</t>
        </is>
      </c>
      <c r="AC4550" t="inlineStr">
        <is>
          <t>0,00</t>
        </is>
      </c>
      <c r="AD4550" t="inlineStr">
        <is>
          <t>0,00</t>
        </is>
      </c>
      <c r="AE4550" t="inlineStr">
        <is>
          <t>0,00</t>
        </is>
      </c>
      <c r="AF4550" t="n">
        <v>0</v>
      </c>
      <c r="AG4550" t="n">
        <v>0</v>
      </c>
      <c r="AH4550" t="n">
        <v>0</v>
      </c>
      <c r="AI4550" t="inlineStr">
        <is>
          <t>6,5</t>
        </is>
      </c>
      <c r="AJ4550" t="n">
        <v>0</v>
      </c>
      <c r="AK4550" t="inlineStr">
        <is>
          <t>4,5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</row>
    <row r="4554">
      <c r="A4554" t="n">
        <v>1106</v>
      </c>
      <c r="B4554" t="inlineStr">
        <is>
          <t>molsa santa maria</t>
        </is>
      </c>
      <c r="C4554" t="inlineStr">
        <is>
          <t>montse</t>
        </is>
      </c>
      <c r="D4554" t="inlineStr">
        <is>
          <t>Fem Molsa 2020 S.L</t>
        </is>
      </c>
      <c r="E4554" t="inlineStr">
        <is>
          <t>B25860354</t>
        </is>
      </c>
      <c r="F4554" t="inlineStr">
        <is>
          <t>c. sta maria 9</t>
        </is>
      </c>
      <c r="G4554" t="n">
        <v>8301</v>
      </c>
      <c r="H4554" t="inlineStr">
        <is>
          <t>Mataró</t>
        </is>
      </c>
      <c r="I4554" t="n">
        <v>0</v>
      </c>
      <c r="J4554" t="inlineStr">
        <is>
          <t>c. plaça pagesos 11</t>
        </is>
      </c>
      <c r="K4554" t="inlineStr">
        <is>
          <t>santamaria@molsa.bio</t>
        </is>
      </c>
      <c r="L4554">
        <f>+34616910967</f>
        <v/>
      </c>
      <c r="M4554" t="n">
        <v>0</v>
      </c>
      <c r="N4554" t="n">
        <v>4</v>
      </c>
      <c r="O4554" t="n">
        <v>4</v>
      </c>
      <c r="P4554" t="n">
        <v>0</v>
      </c>
      <c r="Q4554" t="n">
        <v>4</v>
      </c>
      <c r="R4554" t="n">
        <v>0</v>
      </c>
      <c r="S4554" t="n">
        <v>0</v>
      </c>
      <c r="T4554" t="b">
        <v>0</v>
      </c>
      <c r="U4554" t="inlineStr">
        <is>
          <t>21/09/2023</t>
        </is>
      </c>
      <c r="V4554" t="inlineStr">
        <is>
          <t>dfsaw1vg2hqjqfigrdfsaw6dpykctbog</t>
        </is>
      </c>
      <c r="W4554" t="inlineStr">
        <is>
          <t>https://docs.google.com/open?id=1JGKvnJt6VuLtxpTtIN6KM2kpyjzFgAVzSFAw5NcOr9k</t>
        </is>
      </c>
      <c r="X4554" t="inlineStr">
        <is>
          <t>28,08</t>
        </is>
      </c>
      <c r="Y4554" t="inlineStr">
        <is>
          <t>28,08</t>
        </is>
      </c>
      <c r="Z4554" t="n">
        <v>0</v>
      </c>
      <c r="AA4554" t="inlineStr">
        <is>
          <t>20,84</t>
        </is>
      </c>
      <c r="AB4554" t="inlineStr">
        <is>
          <t>77,00</t>
        </is>
      </c>
      <c r="AC4554" t="inlineStr">
        <is>
          <t>16,17</t>
        </is>
      </c>
      <c r="AD4554" t="inlineStr">
        <is>
          <t>0,00</t>
        </is>
      </c>
      <c r="AE4554" t="inlineStr">
        <is>
          <t>93,17</t>
        </is>
      </c>
      <c r="AF4554" t="n">
        <v>0</v>
      </c>
      <c r="AG4554" t="n">
        <v>0</v>
      </c>
      <c r="AH4554" t="n">
        <v>0</v>
      </c>
      <c r="AI4554" t="inlineStr">
        <is>
          <t>7,02</t>
        </is>
      </c>
      <c r="AJ4554" t="inlineStr">
        <is>
          <t>Transfer</t>
        </is>
      </c>
      <c r="AK4554" t="inlineStr">
        <is>
          <t>5,21</t>
        </is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</row>
    <row r="4558">
      <c r="A4558" t="n">
        <v>1107</v>
      </c>
      <c r="B4558" t="inlineStr">
        <is>
          <t>Dietisur</t>
        </is>
      </c>
      <c r="C4558" t="inlineStr">
        <is>
          <t>Umar Jimenez</t>
        </is>
      </c>
      <c r="D4558" t="inlineStr">
        <is>
          <t>Dietisur SL</t>
        </is>
      </c>
      <c r="E4558" t="inlineStr">
        <is>
          <t>B41478298</t>
        </is>
      </c>
      <c r="F4558" t="inlineStr">
        <is>
          <t>Ctra.Sevilla-Cádiz Km.555-7</t>
        </is>
      </c>
      <c r="G4558" t="n">
        <v>41703</v>
      </c>
      <c r="H4558" t="inlineStr">
        <is>
          <t>Dos Hermanas - Sevilla</t>
        </is>
      </c>
      <c r="I4558" t="n">
        <v>1</v>
      </c>
      <c r="J4558" t="n">
        <v>0</v>
      </c>
      <c r="K4558" t="inlineStr">
        <is>
          <t>dietisur@dietisur.es</t>
        </is>
      </c>
      <c r="L4558">
        <f>+34954692158</f>
        <v/>
      </c>
      <c r="M4558" t="n">
        <v>0</v>
      </c>
      <c r="N4558" t="n">
        <v>36</v>
      </c>
      <c r="O4558" t="n">
        <v>12</v>
      </c>
      <c r="P4558" t="n">
        <v>12</v>
      </c>
      <c r="Q4558" t="n">
        <v>0</v>
      </c>
      <c r="R4558" t="inlineStr">
        <is>
          <t>VJ12</t>
        </is>
      </c>
      <c r="S4558" t="n">
        <v>0</v>
      </c>
      <c r="T4558" t="b">
        <v>0</v>
      </c>
      <c r="U4558" t="inlineStr">
        <is>
          <t>21/09/2023</t>
        </is>
      </c>
      <c r="V4558" t="inlineStr">
        <is>
          <t>13ydar6w7iss6zls13ydard40b67m4zr</t>
        </is>
      </c>
      <c r="W4558" t="inlineStr">
        <is>
          <t>https://docs.google.com/open?id=1B7xxatKq6qHSA9Q97jVR_R27oKVyvp0mISVkMrc-5fM</t>
        </is>
      </c>
      <c r="X4558" t="inlineStr">
        <is>
          <t>60,00</t>
        </is>
      </c>
      <c r="Y4558" t="n">
        <v>180</v>
      </c>
      <c r="Z4558" t="n">
        <v>60</v>
      </c>
      <c r="AA4558" t="n">
        <v>0</v>
      </c>
      <c r="AB4558" t="inlineStr">
        <is>
          <t>300,00</t>
        </is>
      </c>
      <c r="AC4558" t="inlineStr">
        <is>
          <t>63,00</t>
        </is>
      </c>
      <c r="AD4558" t="inlineStr">
        <is>
          <t>0,00</t>
        </is>
      </c>
      <c r="AE4558" t="inlineStr">
        <is>
          <t>363,00</t>
        </is>
      </c>
      <c r="AF4558" t="n">
        <v>0</v>
      </c>
      <c r="AG4558" t="n">
        <v>0</v>
      </c>
      <c r="AH4558" t="n">
        <v>0</v>
      </c>
      <c r="AI4558" t="n">
        <v>5</v>
      </c>
      <c r="AJ4558" t="inlineStr">
        <is>
          <t>Transfer</t>
        </is>
      </c>
      <c r="AK4558" t="inlineStr">
        <is>
          <t>4,5</t>
        </is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</row>
    <row r="4562">
      <c r="A4562" t="n">
        <v>1108</v>
      </c>
      <c r="B4562" t="inlineStr">
        <is>
          <t>TinaNatur</t>
        </is>
      </c>
      <c r="C4562" t="inlineStr">
        <is>
          <t>Tina</t>
        </is>
      </c>
      <c r="D4562" t="inlineStr">
        <is>
          <t>Tina Peñalver Valverde</t>
        </is>
      </c>
      <c r="E4562" t="inlineStr">
        <is>
          <t>34819880L</t>
        </is>
      </c>
      <c r="F4562" t="inlineStr">
        <is>
          <t>Tercera travesía del azarbe 10</t>
        </is>
      </c>
      <c r="G4562" t="n">
        <v>30564</v>
      </c>
      <c r="H4562" t="inlineStr">
        <is>
          <t>Lorquí</t>
        </is>
      </c>
      <c r="I4562" t="n">
        <v>1</v>
      </c>
      <c r="J4562" t="n">
        <v>0</v>
      </c>
      <c r="K4562" t="inlineStr">
        <is>
          <t>tinanatur.tkunde@gmail.com</t>
        </is>
      </c>
      <c r="L4562">
        <f>+34670791244</f>
        <v/>
      </c>
      <c r="M4562" t="n">
        <v>1</v>
      </c>
      <c r="N4562" t="n">
        <v>0</v>
      </c>
      <c r="O4562" t="n">
        <v>0</v>
      </c>
      <c r="P4562" t="n">
        <v>50</v>
      </c>
      <c r="Q4562" t="n">
        <v>0</v>
      </c>
      <c r="R4562" t="n">
        <v>0</v>
      </c>
      <c r="S4562" t="n">
        <v>0</v>
      </c>
      <c r="T4562" t="b">
        <v>0</v>
      </c>
      <c r="U4562" t="inlineStr">
        <is>
          <t>22/09/2023</t>
        </is>
      </c>
      <c r="V4562" t="inlineStr">
        <is>
          <t>2rwgwh41mhgi68239ylpzcaziundvj1u</t>
        </is>
      </c>
      <c r="W4562" t="inlineStr">
        <is>
          <t>https://docs.google.com/open?id=128l2iQHcj_Rd1cjabpZWlzrrYZi_b2naAwtiIX0f6pk</t>
        </is>
      </c>
      <c r="X4562" t="inlineStr">
        <is>
          <t>0,00</t>
        </is>
      </c>
      <c r="Y4562" t="n">
        <v>0</v>
      </c>
      <c r="Z4562" t="n">
        <v>225</v>
      </c>
      <c r="AA4562" t="n">
        <v>0</v>
      </c>
      <c r="AB4562" t="inlineStr">
        <is>
          <t>225,00</t>
        </is>
      </c>
      <c r="AC4562" t="inlineStr">
        <is>
          <t>47,25</t>
        </is>
      </c>
      <c r="AD4562" t="inlineStr">
        <is>
          <t>11,70</t>
        </is>
      </c>
      <c r="AE4562" t="inlineStr">
        <is>
          <t>283,95</t>
        </is>
      </c>
      <c r="AF4562" t="n">
        <v>0</v>
      </c>
      <c r="AG4562" t="n">
        <v>0</v>
      </c>
      <c r="AH4562" t="n">
        <v>0</v>
      </c>
      <c r="AI4562" t="inlineStr">
        <is>
          <t>4,5</t>
        </is>
      </c>
      <c r="AJ4562" t="inlineStr">
        <is>
          <t>Transfer</t>
        </is>
      </c>
      <c r="AK4562" t="inlineStr">
        <is>
          <t>4,5</t>
        </is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</row>
    <row r="4566">
      <c r="A4566" t="n">
        <v>1109</v>
      </c>
      <c r="B4566" t="inlineStr">
        <is>
          <t>Espacio Orgánico</t>
        </is>
      </c>
      <c r="C4566" t="inlineStr">
        <is>
          <t>Blanca</t>
        </is>
      </c>
      <c r="D4566" t="inlineStr">
        <is>
          <t>Proyecto Bio Espacio Orgánico, s.l.</t>
        </is>
      </c>
      <c r="E4566" t="inlineStr">
        <is>
          <t>B86770898</t>
        </is>
      </c>
      <c r="F4566" t="inlineStr">
        <is>
          <t>Centro Comercial Río Norte. Ctra. De fuencarral km 1 local 2A</t>
        </is>
      </c>
      <c r="G4566" t="n">
        <v>28108</v>
      </c>
      <c r="H4566" t="inlineStr">
        <is>
          <t>Alcobendas. Madrid</t>
        </is>
      </c>
      <c r="I4566" t="n">
        <v>1</v>
      </c>
      <c r="J4566" t="n">
        <v>0</v>
      </c>
      <c r="K4566" t="inlineStr">
        <is>
          <t>administracion@espacioorganico.com</t>
        </is>
      </c>
      <c r="L4566">
        <f>+34673953074</f>
        <v/>
      </c>
      <c r="M4566" t="n">
        <v>0</v>
      </c>
      <c r="N4566" t="n">
        <v>6</v>
      </c>
      <c r="O4566" t="n">
        <v>4</v>
      </c>
      <c r="P4566" t="n">
        <v>10</v>
      </c>
      <c r="Q4566" t="n">
        <v>0</v>
      </c>
      <c r="R4566" t="inlineStr">
        <is>
          <t>LA2 (20 +2)</t>
        </is>
      </c>
      <c r="S4566" t="inlineStr">
        <is>
          <t>SectorEco</t>
        </is>
      </c>
      <c r="T4566" t="b">
        <v>1</v>
      </c>
      <c r="U4566" t="inlineStr">
        <is>
          <t>22/09/2023</t>
        </is>
      </c>
      <c r="V4566" t="inlineStr">
        <is>
          <t>3tbtqyp6mayaa0a4m43tbtqk3rvi27dp</t>
        </is>
      </c>
      <c r="W4566" t="inlineStr">
        <is>
          <t>https://docs.google.com/open?id=1eV8cNRq9xzLRb54eeq9zzI9dPSB86AlZUEbW5htO_RI</t>
        </is>
      </c>
      <c r="X4566" t="inlineStr">
        <is>
          <t>27,64</t>
        </is>
      </c>
      <c r="Y4566" t="inlineStr">
        <is>
          <t>41,46</t>
        </is>
      </c>
      <c r="Z4566" t="inlineStr">
        <is>
          <t>69,1</t>
        </is>
      </c>
      <c r="AA4566" t="n">
        <v>0</v>
      </c>
      <c r="AB4566" t="inlineStr">
        <is>
          <t>138,20</t>
        </is>
      </c>
      <c r="AC4566" t="inlineStr">
        <is>
          <t>29,02</t>
        </is>
      </c>
      <c r="AD4566" t="inlineStr">
        <is>
          <t>0,00</t>
        </is>
      </c>
      <c r="AE4566" t="inlineStr">
        <is>
          <t>167,22</t>
        </is>
      </c>
      <c r="AF4566" t="n">
        <v>0</v>
      </c>
      <c r="AG4566" t="n">
        <v>0</v>
      </c>
      <c r="AH4566" t="n">
        <v>0</v>
      </c>
      <c r="AI4566" t="inlineStr">
        <is>
          <t>6,91</t>
        </is>
      </c>
      <c r="AJ4566" t="inlineStr">
        <is>
          <t>Giro 30 días // IBAN: ES88 0081 0309 7900 0163 6965</t>
        </is>
      </c>
      <c r="AK4566" t="inlineStr">
        <is>
          <t>4,5</t>
        </is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</row>
    <row r="4570">
      <c r="A4570" t="n">
        <v>1110</v>
      </c>
      <c r="B4570" t="inlineStr">
        <is>
          <t>Eurosegur</t>
        </is>
      </c>
      <c r="C4570" t="inlineStr">
        <is>
          <t>Francesc</t>
        </is>
      </c>
      <c r="D4570" t="inlineStr">
        <is>
          <t>Delfon Food´s, sl</t>
        </is>
      </c>
      <c r="E4570" t="inlineStr">
        <is>
          <t>B 42837492</t>
        </is>
      </c>
      <c r="F4570" t="inlineStr">
        <is>
          <t>c/. Fortuny, 21 4º1ª</t>
        </is>
      </c>
      <c r="G4570" t="n">
        <v>43001</v>
      </c>
      <c r="H4570" t="inlineStr">
        <is>
          <t>Tarragona</t>
        </is>
      </c>
      <c r="I4570" t="n">
        <v>1</v>
      </c>
      <c r="J4570" t="n">
        <v>0</v>
      </c>
      <c r="K4570" t="inlineStr">
        <is>
          <t>eurosegur@hotmail.com</t>
        </is>
      </c>
      <c r="L4570" t="n">
        <v>34630378052</v>
      </c>
      <c r="M4570" t="n">
        <v>0</v>
      </c>
      <c r="N4570" t="n">
        <v>0</v>
      </c>
      <c r="O4570" t="n">
        <v>0</v>
      </c>
      <c r="P4570" t="n">
        <v>20</v>
      </c>
      <c r="Q4570" t="n">
        <v>0</v>
      </c>
      <c r="R4570" t="inlineStr">
        <is>
          <t>MONFL40</t>
        </is>
      </c>
      <c r="S4570" t="n">
        <v>0</v>
      </c>
      <c r="T4570" t="b">
        <v>0</v>
      </c>
      <c r="U4570" t="inlineStr">
        <is>
          <t>22/9/2023</t>
        </is>
      </c>
      <c r="V4570" t="inlineStr">
        <is>
          <t>rlqfr4nenqchxzrlqfesw7aewo9hfvbe</t>
        </is>
      </c>
      <c r="W4570" t="inlineStr">
        <is>
          <t>https://docs.google.com/open?id=1kGYfF5j_pWtAmGpWcnqpMkJIP38z0Oh1-4eeOWBjLec</t>
        </is>
      </c>
      <c r="X4570" t="inlineStr">
        <is>
          <t>0,00</t>
        </is>
      </c>
      <c r="Y4570" t="n">
        <v>0</v>
      </c>
      <c r="Z4570" t="n">
        <v>130</v>
      </c>
      <c r="AA4570" t="n">
        <v>0</v>
      </c>
      <c r="AB4570" t="inlineStr">
        <is>
          <t>130,00</t>
        </is>
      </c>
      <c r="AC4570" t="inlineStr">
        <is>
          <t>27,30</t>
        </is>
      </c>
      <c r="AD4570" t="inlineStr">
        <is>
          <t>0,00</t>
        </is>
      </c>
      <c r="AE4570" t="inlineStr">
        <is>
          <t>157,30</t>
        </is>
      </c>
      <c r="AF4570" t="n">
        <v>0</v>
      </c>
      <c r="AG4570" t="n">
        <v>0</v>
      </c>
      <c r="AH4570" t="n">
        <v>0</v>
      </c>
      <c r="AI4570" t="inlineStr">
        <is>
          <t>6,5</t>
        </is>
      </c>
      <c r="AJ4570" t="inlineStr">
        <is>
          <t>Transfer</t>
        </is>
      </c>
      <c r="AK4570" t="inlineStr">
        <is>
          <t>4,5</t>
        </is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</row>
    <row r="4574">
      <c r="A4574" t="n">
        <v>1111</v>
      </c>
      <c r="B4574" t="inlineStr">
        <is>
          <t>A Despensa que Pensa</t>
        </is>
      </c>
      <c r="C4574" t="inlineStr">
        <is>
          <t>Ana Mª Recarey Regueira</t>
        </is>
      </c>
      <c r="D4574" t="inlineStr">
        <is>
          <t>Ana M Recarey Regueira</t>
        </is>
      </c>
      <c r="E4574" t="inlineStr">
        <is>
          <t>47377996C</t>
        </is>
      </c>
      <c r="F4574" t="inlineStr">
        <is>
          <t>Avda Balneario, nº 31 Baixo, Arteixo</t>
        </is>
      </c>
      <c r="G4574" t="n">
        <v>15142</v>
      </c>
      <c r="H4574" t="inlineStr">
        <is>
          <t>A Coruña</t>
        </is>
      </c>
      <c r="I4574" t="n">
        <v>1</v>
      </c>
      <c r="J4574" t="n">
        <v>0</v>
      </c>
      <c r="K4574" t="inlineStr">
        <is>
          <t>pensa@adespensa.gal</t>
        </is>
      </c>
      <c r="L4574">
        <f>+34604044793</f>
        <v/>
      </c>
      <c r="M4574" t="n">
        <v>1</v>
      </c>
      <c r="N4574" t="n">
        <v>5</v>
      </c>
      <c r="O4574" t="n">
        <v>5</v>
      </c>
      <c r="P4574" t="n">
        <v>5</v>
      </c>
      <c r="Q4574" t="n">
        <v>0</v>
      </c>
      <c r="R4574" t="inlineStr">
        <is>
          <t>VJ5</t>
        </is>
      </c>
      <c r="S4574" t="inlineStr">
        <is>
          <t>15 tarjetas + 2 cajas vacías</t>
        </is>
      </c>
      <c r="T4574" t="n">
        <v>0</v>
      </c>
      <c r="U4574" t="inlineStr">
        <is>
          <t>25/09/2023</t>
        </is>
      </c>
      <c r="V4574" t="inlineStr">
        <is>
          <t>3syhhyklaqcwklt7thlyo3syq3eux8ok</t>
        </is>
      </c>
      <c r="W4574" t="inlineStr">
        <is>
          <t>https://docs.google.com/open?id=1LdGiS71CDrSzWz-ouht6znKCWVBR5-k-e44-Iab7TcA</t>
        </is>
      </c>
      <c r="X4574" t="inlineStr">
        <is>
          <t>32,50</t>
        </is>
      </c>
      <c r="Y4574" t="inlineStr">
        <is>
          <t>32,5</t>
        </is>
      </c>
      <c r="Z4574" t="inlineStr">
        <is>
          <t>32,5</t>
        </is>
      </c>
      <c r="AA4574" t="n">
        <v>0</v>
      </c>
      <c r="AB4574" t="inlineStr">
        <is>
          <t>97,50</t>
        </is>
      </c>
      <c r="AC4574" t="inlineStr">
        <is>
          <t>20,48</t>
        </is>
      </c>
      <c r="AD4574" t="inlineStr">
        <is>
          <t>5,07</t>
        </is>
      </c>
      <c r="AE4574" t="inlineStr">
        <is>
          <t>123,05</t>
        </is>
      </c>
      <c r="AF4574" t="n">
        <v>0</v>
      </c>
      <c r="AG4574" t="n">
        <v>0</v>
      </c>
      <c r="AH4574" t="n">
        <v>0</v>
      </c>
      <c r="AI4574" t="inlineStr">
        <is>
          <t>6,5</t>
        </is>
      </c>
      <c r="AJ4574" t="inlineStr">
        <is>
          <t>Transfer</t>
        </is>
      </c>
      <c r="AK4574" t="inlineStr">
        <is>
          <t>4,5</t>
        </is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</row>
    <row r="4578">
      <c r="A4578" t="n">
        <v>1112</v>
      </c>
      <c r="B4578" t="inlineStr">
        <is>
          <t>Marcris</t>
        </is>
      </c>
      <c r="C4578" t="inlineStr">
        <is>
          <t>Marino</t>
        </is>
      </c>
      <c r="D4578" t="inlineStr">
        <is>
          <t>Sánchez García Cristina 00280286L S.L.N.E</t>
        </is>
      </c>
      <c r="E4578" t="inlineStr">
        <is>
          <t>B35770528</t>
        </is>
      </c>
      <c r="F4578" t="inlineStr">
        <is>
          <t>Calle Aigües, 11</t>
        </is>
      </c>
      <c r="G4578" t="n">
        <v>8391</v>
      </c>
      <c r="H4578" t="inlineStr">
        <is>
          <t>Tiana</t>
        </is>
      </c>
      <c r="I4578" t="n">
        <v>1</v>
      </c>
      <c r="J4578" t="n">
        <v>0</v>
      </c>
      <c r="K4578" t="inlineStr">
        <is>
          <t>info@marcris.net</t>
        </is>
      </c>
      <c r="L4578">
        <f>+34678868735</f>
        <v/>
      </c>
      <c r="M4578" t="n">
        <v>0</v>
      </c>
      <c r="N4578" t="n">
        <v>333</v>
      </c>
      <c r="O4578" t="n">
        <v>167</v>
      </c>
      <c r="P4578" t="n">
        <v>333</v>
      </c>
      <c r="Q4578" t="n">
        <v>75</v>
      </c>
      <c r="R4578" t="inlineStr">
        <is>
          <t>PackD35-VJ353</t>
        </is>
      </c>
      <c r="S4578" t="inlineStr">
        <is>
          <t>Muestras 7-3-7-2-1-7</t>
        </is>
      </c>
      <c r="T4578" t="n">
        <v>0</v>
      </c>
      <c r="U4578" t="inlineStr">
        <is>
          <t>26/09/2023</t>
        </is>
      </c>
      <c r="V4578" t="n">
        <v>0</v>
      </c>
      <c r="W4578" t="inlineStr">
        <is>
          <t>https://docs.google.com/open?id=1UnhnIIQHIxIO13mnOPwyjvqE52KtsmpT2RRZ99UOJJU</t>
        </is>
      </c>
      <c r="X4578" t="inlineStr">
        <is>
          <t>726,45</t>
        </is>
      </c>
      <c r="Y4578" t="inlineStr">
        <is>
          <t>1448,55</t>
        </is>
      </c>
      <c r="Z4578" t="inlineStr">
        <is>
          <t>1448,55</t>
        </is>
      </c>
      <c r="AA4578" t="inlineStr">
        <is>
          <t>247,5</t>
        </is>
      </c>
      <c r="AB4578" t="inlineStr">
        <is>
          <t>3.871,05</t>
        </is>
      </c>
      <c r="AC4578" t="inlineStr">
        <is>
          <t>812,92</t>
        </is>
      </c>
      <c r="AD4578" t="inlineStr">
        <is>
          <t>0,00</t>
        </is>
      </c>
      <c r="AE4578" t="inlineStr">
        <is>
          <t>4683,97</t>
        </is>
      </c>
      <c r="AF4578" t="n">
        <v>0</v>
      </c>
      <c r="AG4578" t="n">
        <v>0</v>
      </c>
      <c r="AH4578" t="n">
        <v>0</v>
      </c>
      <c r="AI4578" t="inlineStr">
        <is>
          <t>4,35</t>
        </is>
      </c>
      <c r="AJ4578" t="inlineStr">
        <is>
          <t>Transfer 60 dias // IBAN: ES03 2100 0877 8502 0021 6962</t>
        </is>
      </c>
      <c r="AK4578" t="inlineStr">
        <is>
          <t>3,3</t>
        </is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</row>
    <row r="4582">
      <c r="A4582" t="n">
        <v>1113</v>
      </c>
      <c r="B4582" t="inlineStr">
        <is>
          <t>La botiga de l,Hermi</t>
        </is>
      </c>
      <c r="C4582" t="inlineStr">
        <is>
          <t>Hermi Amenós Ramon</t>
        </is>
      </c>
      <c r="D4582" t="inlineStr">
        <is>
          <t>Herminia Amenós Ramon</t>
        </is>
      </c>
      <c r="E4582" t="inlineStr">
        <is>
          <t>40876392X</t>
        </is>
      </c>
      <c r="F4582" t="inlineStr">
        <is>
          <t>C/ La Creu, 12</t>
        </is>
      </c>
      <c r="G4582" t="n">
        <v>25266</v>
      </c>
      <c r="H4582" t="inlineStr">
        <is>
          <t>Belianes, Lérida</t>
        </is>
      </c>
      <c r="I4582" t="n">
        <v>1</v>
      </c>
      <c r="J4582" t="n">
        <v>0</v>
      </c>
      <c r="K4582" t="inlineStr">
        <is>
          <t>hermi1911@gmail.com</t>
        </is>
      </c>
      <c r="L4582">
        <f>+34635471224</f>
        <v/>
      </c>
      <c r="M4582" t="n">
        <v>1</v>
      </c>
      <c r="N4582" t="n">
        <v>5</v>
      </c>
      <c r="O4582" t="n">
        <v>0</v>
      </c>
      <c r="P4582" t="n">
        <v>15</v>
      </c>
      <c r="Q4582" t="n">
        <v>0</v>
      </c>
      <c r="R4582" t="n">
        <v>0</v>
      </c>
      <c r="S4582" t="n">
        <v>0</v>
      </c>
      <c r="T4582" t="b">
        <v>0</v>
      </c>
      <c r="U4582" t="inlineStr">
        <is>
          <t>26/09/2023</t>
        </is>
      </c>
      <c r="V4582" t="inlineStr">
        <is>
          <t>xu2u9fduw985axu2dkjpaqvjiqeekwn8</t>
        </is>
      </c>
      <c r="W4582" t="inlineStr">
        <is>
          <t>https://docs.google.com/open?id=1JMo0ZhhtYFiyGO0O-ySQpP_oGx6v8qHbDY2elV4wCSM</t>
        </is>
      </c>
      <c r="X4582" t="inlineStr">
        <is>
          <t>0,00</t>
        </is>
      </c>
      <c r="Y4582" t="inlineStr">
        <is>
          <t>32,5</t>
        </is>
      </c>
      <c r="Z4582" t="inlineStr">
        <is>
          <t>97,5</t>
        </is>
      </c>
      <c r="AA4582" t="n">
        <v>0</v>
      </c>
      <c r="AB4582" t="inlineStr">
        <is>
          <t>130,00</t>
        </is>
      </c>
      <c r="AC4582" t="inlineStr">
        <is>
          <t>27,30</t>
        </is>
      </c>
      <c r="AD4582" t="inlineStr">
        <is>
          <t>6,76</t>
        </is>
      </c>
      <c r="AE4582" t="inlineStr">
        <is>
          <t>164,06</t>
        </is>
      </c>
      <c r="AF4582" t="n">
        <v>0</v>
      </c>
      <c r="AG4582" t="n">
        <v>0</v>
      </c>
      <c r="AH4582" t="n">
        <v>0</v>
      </c>
      <c r="AI4582" t="inlineStr">
        <is>
          <t>6,5</t>
        </is>
      </c>
      <c r="AJ4582" t="inlineStr">
        <is>
          <t>Transfer</t>
        </is>
      </c>
      <c r="AK4582" t="inlineStr">
        <is>
          <t>4,5</t>
        </is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</row>
    <row r="4586">
      <c r="A4586" t="n">
        <v>1114</v>
      </c>
      <c r="B4586" t="inlineStr">
        <is>
          <t>Froitas e Verduras "LOURDES"</t>
        </is>
      </c>
      <c r="C4586" t="inlineStr">
        <is>
          <t>María del Carmen</t>
        </is>
      </c>
      <c r="D4586" t="inlineStr">
        <is>
          <t>María del Carmen Santiso Lage</t>
        </is>
      </c>
      <c r="E4586" t="inlineStr">
        <is>
          <t>76.906.435.R</t>
        </is>
      </c>
      <c r="F4586" t="inlineStr">
        <is>
          <t>Praza de Abastos s/n</t>
        </is>
      </c>
      <c r="G4586" t="n">
        <v>36870</v>
      </c>
      <c r="H4586" t="inlineStr">
        <is>
          <t>Mondariz, Pontevedra</t>
        </is>
      </c>
      <c r="I4586" t="n">
        <v>1</v>
      </c>
      <c r="J4586" t="n">
        <v>0</v>
      </c>
      <c r="K4586" t="inlineStr">
        <is>
          <t>chiquibernardez@gmail.com</t>
        </is>
      </c>
      <c r="L4586">
        <f>+34619584795</f>
        <v/>
      </c>
      <c r="M4586" t="n">
        <v>1</v>
      </c>
      <c r="N4586" t="n">
        <v>20</v>
      </c>
      <c r="O4586" t="n">
        <v>0</v>
      </c>
      <c r="P4586" t="n">
        <v>0</v>
      </c>
      <c r="Q4586" t="n">
        <v>5</v>
      </c>
      <c r="R4586" t="n">
        <v>0</v>
      </c>
      <c r="S4586" t="n">
        <v>0</v>
      </c>
      <c r="T4586" t="b">
        <v>0</v>
      </c>
      <c r="U4586" t="inlineStr">
        <is>
          <t>26/09/2023</t>
        </is>
      </c>
      <c r="V4586" t="inlineStr">
        <is>
          <t>rb43srb3otkxcp8eis7brb43srdvc1l5</t>
        </is>
      </c>
      <c r="W4586" t="inlineStr">
        <is>
          <t>https://docs.google.com/open?id=1fJbrd_00Fm2DNrGj9NUqRMaiSabIFpvNn1RsmQ-DDOw</t>
        </is>
      </c>
      <c r="X4586" t="inlineStr">
        <is>
          <t>0,00</t>
        </is>
      </c>
      <c r="Y4586" t="n">
        <v>130</v>
      </c>
      <c r="Z4586" t="n">
        <v>0</v>
      </c>
      <c r="AA4586" t="inlineStr">
        <is>
          <t>22,5</t>
        </is>
      </c>
      <c r="AB4586" t="inlineStr">
        <is>
          <t>152,50</t>
        </is>
      </c>
      <c r="AC4586" t="inlineStr">
        <is>
          <t>32,03</t>
        </is>
      </c>
      <c r="AD4586" t="inlineStr">
        <is>
          <t>7,93</t>
        </is>
      </c>
      <c r="AE4586" t="inlineStr">
        <is>
          <t>192,46</t>
        </is>
      </c>
      <c r="AF4586" t="n">
        <v>0</v>
      </c>
      <c r="AG4586" t="n">
        <v>0</v>
      </c>
      <c r="AH4586" t="n">
        <v>0</v>
      </c>
      <c r="AI4586" t="inlineStr">
        <is>
          <t>6,5</t>
        </is>
      </c>
      <c r="AJ4586" t="inlineStr">
        <is>
          <t>Transfer</t>
        </is>
      </c>
      <c r="AK4586" t="inlineStr">
        <is>
          <t>4,5</t>
        </is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</row>
    <row r="4590">
      <c r="A4590" t="n">
        <v>1115</v>
      </c>
      <c r="B4590" t="inlineStr">
        <is>
          <t>TOTEKO</t>
        </is>
      </c>
      <c r="C4590" t="inlineStr">
        <is>
          <t>OLGA</t>
        </is>
      </c>
      <c r="D4590" t="inlineStr">
        <is>
          <t>OLGA ROSA MARTI CABANES</t>
        </is>
      </c>
      <c r="E4590" t="inlineStr">
        <is>
          <t>18921045A</t>
        </is>
      </c>
      <c r="F4590" t="inlineStr">
        <is>
          <t>PLAZA SAN ANTONIO, 38</t>
        </is>
      </c>
      <c r="G4590" t="n">
        <v>12500</v>
      </c>
      <c r="H4590" t="inlineStr">
        <is>
          <t>VINAROS, Castellón</t>
        </is>
      </c>
      <c r="I4590" t="n">
        <v>1</v>
      </c>
      <c r="J4590" t="n">
        <v>0</v>
      </c>
      <c r="K4590" t="inlineStr">
        <is>
          <t>olmarcab@live.com</t>
        </is>
      </c>
      <c r="L4590">
        <f>+34964456629</f>
        <v/>
      </c>
      <c r="M4590" t="n">
        <v>1</v>
      </c>
      <c r="N4590" t="n">
        <v>2</v>
      </c>
      <c r="O4590" t="n">
        <v>3</v>
      </c>
      <c r="P4590" t="n">
        <v>0</v>
      </c>
      <c r="Q4590" t="n">
        <v>1</v>
      </c>
      <c r="R4590" t="inlineStr">
        <is>
          <t>PackD1-VJ3</t>
        </is>
      </c>
      <c r="S4590" t="n">
        <v>0</v>
      </c>
      <c r="T4590" t="b">
        <v>0</v>
      </c>
      <c r="U4590" t="inlineStr">
        <is>
          <t>26/09/2023</t>
        </is>
      </c>
      <c r="V4590" t="inlineStr">
        <is>
          <t>zlt1vigsdabmysp0pizlt1rt4avqjhng</t>
        </is>
      </c>
      <c r="W4590" t="inlineStr">
        <is>
          <t>https://docs.google.com/open?id=1LxV_3X-Is8djUQFbGuEXmcosztsP6EgtCXthVG0Yulw</t>
        </is>
      </c>
      <c r="X4590" t="inlineStr">
        <is>
          <t>19,50</t>
        </is>
      </c>
      <c r="Y4590" t="n">
        <v>13</v>
      </c>
      <c r="Z4590" t="n">
        <v>0</v>
      </c>
      <c r="AA4590" t="inlineStr">
        <is>
          <t>4,5</t>
        </is>
      </c>
      <c r="AB4590" t="inlineStr">
        <is>
          <t>37,00</t>
        </is>
      </c>
      <c r="AC4590" t="inlineStr">
        <is>
          <t>7,77</t>
        </is>
      </c>
      <c r="AD4590" t="inlineStr">
        <is>
          <t>1,92</t>
        </is>
      </c>
      <c r="AE4590" t="inlineStr">
        <is>
          <t>46,69</t>
        </is>
      </c>
      <c r="AF4590" t="n">
        <v>0</v>
      </c>
      <c r="AG4590" t="n">
        <v>0</v>
      </c>
      <c r="AH4590" t="n">
        <v>0</v>
      </c>
      <c r="AI4590" t="inlineStr">
        <is>
          <t>6,5</t>
        </is>
      </c>
      <c r="AJ4590" t="inlineStr">
        <is>
          <t>Transfer</t>
        </is>
      </c>
      <c r="AK4590" t="inlineStr">
        <is>
          <t>4,5</t>
        </is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</row>
    <row r="4594">
      <c r="A4594" t="n">
        <v>1116</v>
      </c>
      <c r="B4594" t="inlineStr">
        <is>
          <t>Veganizan</t>
        </is>
      </c>
      <c r="C4594" t="inlineStr">
        <is>
          <t>Antonio López Borras</t>
        </is>
      </c>
      <c r="D4594" t="inlineStr">
        <is>
          <t>Antonio López Borras</t>
        </is>
      </c>
      <c r="E4594" t="inlineStr">
        <is>
          <t>26235246C</t>
        </is>
      </c>
      <c r="F4594" t="inlineStr">
        <is>
          <t>C/ Dels Sants Just i Pastor, 105</t>
        </is>
      </c>
      <c r="G4594" t="n">
        <v>46022</v>
      </c>
      <c r="H4594" t="inlineStr">
        <is>
          <t>Valencia</t>
        </is>
      </c>
      <c r="I4594" t="n">
        <v>1</v>
      </c>
      <c r="J4594" t="n">
        <v>0</v>
      </c>
      <c r="K4594" t="inlineStr">
        <is>
          <t>info@veganizan.com</t>
        </is>
      </c>
      <c r="L4594" t="n">
        <v>622931243</v>
      </c>
      <c r="M4594" t="n">
        <v>1</v>
      </c>
      <c r="N4594" t="n">
        <v>10</v>
      </c>
      <c r="O4594" t="n">
        <v>0</v>
      </c>
      <c r="P4594" t="n">
        <v>4</v>
      </c>
      <c r="Q4594" t="n">
        <v>0</v>
      </c>
      <c r="R4594" t="inlineStr">
        <is>
          <t>PackD3-VJ3</t>
        </is>
      </c>
      <c r="S4594" t="inlineStr">
        <is>
          <t>Horario comercial de 11 a 19 - Miércoles cerrado</t>
        </is>
      </c>
      <c r="T4594" t="n">
        <v>1</v>
      </c>
      <c r="U4594" t="inlineStr">
        <is>
          <t>26/9/2023</t>
        </is>
      </c>
      <c r="V4594" t="n">
        <v>0</v>
      </c>
      <c r="W4594" t="inlineStr">
        <is>
          <t>https://docs.google.com/open?id=1Xwv690f93PrftqS9fpvpxOuBPOshNpoXpC-woWWXCws</t>
        </is>
      </c>
      <c r="X4594" t="inlineStr">
        <is>
          <t>0,00</t>
        </is>
      </c>
      <c r="Y4594" t="inlineStr">
        <is>
          <t>69,1</t>
        </is>
      </c>
      <c r="Z4594" t="inlineStr">
        <is>
          <t>27,64</t>
        </is>
      </c>
      <c r="AA4594" t="n">
        <v>0</v>
      </c>
      <c r="AB4594" t="inlineStr">
        <is>
          <t>96,74</t>
        </is>
      </c>
      <c r="AC4594" t="inlineStr">
        <is>
          <t>20,32</t>
        </is>
      </c>
      <c r="AD4594" t="inlineStr">
        <is>
          <t>5,03</t>
        </is>
      </c>
      <c r="AE4594" t="inlineStr">
        <is>
          <t>122,09</t>
        </is>
      </c>
      <c r="AF4594" t="n">
        <v>0</v>
      </c>
      <c r="AG4594" t="n">
        <v>0</v>
      </c>
      <c r="AH4594" t="n">
        <v>0</v>
      </c>
      <c r="AI4594" t="inlineStr">
        <is>
          <t>6,91</t>
        </is>
      </c>
      <c r="AJ4594" t="inlineStr">
        <is>
          <t>SEPA 30 dias // IBAN: ES8700492821232614203157</t>
        </is>
      </c>
      <c r="AK4594" t="inlineStr">
        <is>
          <t>4,5</t>
        </is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</row>
    <row r="4598">
      <c r="A4598" t="n">
        <v>1117</v>
      </c>
      <c r="B4598" t="inlineStr">
        <is>
          <t>Buva Concept</t>
        </is>
      </c>
      <c r="C4598" t="inlineStr">
        <is>
          <t>Ainhoa Romero</t>
        </is>
      </c>
      <c r="D4598" t="inlineStr">
        <is>
          <t>Ainhoa Romero Bujo</t>
        </is>
      </c>
      <c r="E4598" t="inlineStr">
        <is>
          <t>71346051M</t>
        </is>
      </c>
      <c r="F4598" t="inlineStr">
        <is>
          <t>Gutierre de Hevia 8</t>
        </is>
      </c>
      <c r="G4598" t="n">
        <v>33310</v>
      </c>
      <c r="H4598" t="inlineStr">
        <is>
          <t>Santolaya de Cabranes</t>
        </is>
      </c>
      <c r="I4598" t="n">
        <v>1</v>
      </c>
      <c r="J4598" t="n">
        <v>0</v>
      </c>
      <c r="K4598" t="inlineStr">
        <is>
          <t>buvaconcept@gmail.com</t>
        </is>
      </c>
      <c r="L4598">
        <f>+34646150195</f>
        <v/>
      </c>
      <c r="M4598" t="n">
        <v>0</v>
      </c>
      <c r="N4598" t="n">
        <v>15</v>
      </c>
      <c r="O4598" t="n">
        <v>1</v>
      </c>
      <c r="P4598" t="n">
        <v>11</v>
      </c>
      <c r="Q4598" t="n">
        <v>0</v>
      </c>
      <c r="R4598" t="inlineStr">
        <is>
          <t>VJ5</t>
        </is>
      </c>
      <c r="S4598" t="n">
        <v>0</v>
      </c>
      <c r="T4598" t="b">
        <v>0</v>
      </c>
      <c r="U4598" t="inlineStr">
        <is>
          <t>26/9/2023</t>
        </is>
      </c>
      <c r="V4598" t="n">
        <v>0</v>
      </c>
      <c r="W4598" t="inlineStr">
        <is>
          <t>https://docs.google.com/open?id=1tLvmLXSurl3g3i3Ryt4Kbyiglg1wFKIomRHr-lRjU0k</t>
        </is>
      </c>
      <c r="X4598" t="inlineStr">
        <is>
          <t>6,50</t>
        </is>
      </c>
      <c r="Y4598" t="inlineStr">
        <is>
          <t>97,5</t>
        </is>
      </c>
      <c r="Z4598" t="inlineStr">
        <is>
          <t>71,5</t>
        </is>
      </c>
      <c r="AA4598" t="n">
        <v>0</v>
      </c>
      <c r="AB4598" t="inlineStr">
        <is>
          <t>175,50</t>
        </is>
      </c>
      <c r="AC4598" t="inlineStr">
        <is>
          <t>36,86</t>
        </is>
      </c>
      <c r="AD4598" t="inlineStr">
        <is>
          <t>0,00</t>
        </is>
      </c>
      <c r="AE4598" t="inlineStr">
        <is>
          <t>212,36</t>
        </is>
      </c>
      <c r="AF4598" t="n">
        <v>0</v>
      </c>
      <c r="AG4598" t="n">
        <v>0</v>
      </c>
      <c r="AH4598" t="n">
        <v>0</v>
      </c>
      <c r="AI4598" t="inlineStr">
        <is>
          <t>6,5</t>
        </is>
      </c>
      <c r="AJ4598" t="inlineStr">
        <is>
          <t>Transfer</t>
        </is>
      </c>
      <c r="AK4598" t="inlineStr">
        <is>
          <t>4,5</t>
        </is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</row>
    <row r="4602">
      <c r="A4602" t="n">
        <v>1118</v>
      </c>
      <c r="B4602" t="inlineStr">
        <is>
          <t>Naturitas</t>
        </is>
      </c>
      <c r="C4602" t="inlineStr">
        <is>
          <t>Sandra Geremias</t>
        </is>
      </c>
      <c r="D4602" t="inlineStr">
        <is>
          <t>AMCORE BALANCE, S.L.</t>
        </is>
      </c>
      <c r="E4602" t="inlineStr">
        <is>
          <t>B66291097</t>
        </is>
      </c>
      <c r="F4602" t="inlineStr">
        <is>
          <t>CALLE POLLANCRE N 10</t>
        </is>
      </c>
      <c r="G4602" t="n">
        <v>17452</v>
      </c>
      <c r="H4602" t="inlineStr">
        <is>
          <t>MASSANES (GIRONA)</t>
        </is>
      </c>
      <c r="I4602" t="n">
        <v>1</v>
      </c>
      <c r="J4602" t="n">
        <v>0</v>
      </c>
      <c r="K4602" t="inlineStr">
        <is>
          <t>sandra.geremias@naturitas.com</t>
        </is>
      </c>
      <c r="L4602" t="inlineStr">
        <is>
          <t>691 390 659</t>
        </is>
      </c>
      <c r="M4602" t="n">
        <v>0</v>
      </c>
      <c r="N4602" t="n">
        <v>100</v>
      </c>
      <c r="O4602" t="n">
        <v>0</v>
      </c>
      <c r="P4602" t="n">
        <v>0</v>
      </c>
      <c r="Q4602" t="n">
        <v>6</v>
      </c>
      <c r="R4602" t="n">
        <v>0</v>
      </c>
      <c r="S4602" t="n">
        <v>0</v>
      </c>
      <c r="T4602" t="n">
        <v>0</v>
      </c>
      <c r="U4602" t="inlineStr">
        <is>
          <t>26/09/2023</t>
        </is>
      </c>
      <c r="V4602" t="n">
        <v>0</v>
      </c>
      <c r="W4602" t="inlineStr">
        <is>
          <t>https://docs.google.com/open?id=10FEwvvGidAjjrM5EKRxBEOT1qquOeDHga7izxI0MkV0</t>
        </is>
      </c>
      <c r="X4602" t="inlineStr">
        <is>
          <t>0,00</t>
        </is>
      </c>
      <c r="Y4602" t="n">
        <v>650</v>
      </c>
      <c r="Z4602" t="n">
        <v>0</v>
      </c>
      <c r="AA4602" t="n">
        <v>27</v>
      </c>
      <c r="AB4602" t="inlineStr">
        <is>
          <t>677,00</t>
        </is>
      </c>
      <c r="AC4602" t="inlineStr">
        <is>
          <t>142,17</t>
        </is>
      </c>
      <c r="AD4602" t="inlineStr">
        <is>
          <t>0,00</t>
        </is>
      </c>
      <c r="AE4602" t="inlineStr">
        <is>
          <t>819,17</t>
        </is>
      </c>
      <c r="AF4602" t="n">
        <v>0</v>
      </c>
      <c r="AG4602" t="n">
        <v>0</v>
      </c>
      <c r="AH4602" t="n">
        <v>0</v>
      </c>
      <c r="AI4602" t="inlineStr">
        <is>
          <t>6,5</t>
        </is>
      </c>
      <c r="AJ4602" t="inlineStr">
        <is>
          <t>Confirming La Caixa (60 días)</t>
        </is>
      </c>
      <c r="AK4602" t="inlineStr">
        <is>
          <t>4,5</t>
        </is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</row>
    <row r="4606">
      <c r="A4606" t="n">
        <v>1119</v>
      </c>
      <c r="B4606" t="inlineStr">
        <is>
          <t>D'Aldea</t>
        </is>
      </c>
      <c r="C4606" t="inlineStr">
        <is>
          <t>Raquel</t>
        </is>
      </c>
      <c r="D4606" t="inlineStr">
        <is>
          <t>D'Aldea Santiago SC</t>
        </is>
      </c>
      <c r="E4606" t="inlineStr">
        <is>
          <t>J16813339</t>
        </is>
      </c>
      <c r="F4606" t="inlineStr">
        <is>
          <t>Avenida Rosalía de Castro, 25. Bajo izda</t>
        </is>
      </c>
      <c r="G4606" t="n">
        <v>15705</v>
      </c>
      <c r="H4606" t="inlineStr">
        <is>
          <t>Santiago de Compostela</t>
        </is>
      </c>
      <c r="I4606" t="n">
        <v>1</v>
      </c>
      <c r="J4606" t="n">
        <v>0</v>
      </c>
      <c r="K4606" t="inlineStr">
        <is>
          <t>daldea.santiago@gmail.com</t>
        </is>
      </c>
      <c r="L4606">
        <f>+34613814621</f>
        <v/>
      </c>
      <c r="M4606" t="n">
        <v>0</v>
      </c>
      <c r="N4606" t="n">
        <v>10</v>
      </c>
      <c r="O4606" t="n">
        <v>6</v>
      </c>
      <c r="P4606" t="n">
        <v>0</v>
      </c>
      <c r="Q4606" t="n">
        <v>0</v>
      </c>
      <c r="R4606" t="inlineStr">
        <is>
          <t>VJ4</t>
        </is>
      </c>
      <c r="S4606" t="n">
        <v>0</v>
      </c>
      <c r="T4606" t="b">
        <v>0</v>
      </c>
      <c r="U4606" t="inlineStr">
        <is>
          <t>26/09/2023</t>
        </is>
      </c>
      <c r="V4606" t="inlineStr">
        <is>
          <t>x1srurz553eggvwusqhx1sruyd6j9qfk</t>
        </is>
      </c>
      <c r="W4606" t="inlineStr">
        <is>
          <t>https://docs.google.com/open?id=17Wu3UgXIJioF682FiMBZUScw4J6RzoV6E-AM1rwO5fo</t>
        </is>
      </c>
      <c r="X4606" t="inlineStr">
        <is>
          <t>39,00</t>
        </is>
      </c>
      <c r="Y4606" t="n">
        <v>65</v>
      </c>
      <c r="Z4606" t="n">
        <v>0</v>
      </c>
      <c r="AA4606" t="n">
        <v>0</v>
      </c>
      <c r="AB4606" t="inlineStr">
        <is>
          <t>104,00</t>
        </is>
      </c>
      <c r="AC4606" t="inlineStr">
        <is>
          <t>21,84</t>
        </is>
      </c>
      <c r="AD4606" t="inlineStr">
        <is>
          <t>0,00</t>
        </is>
      </c>
      <c r="AE4606" t="inlineStr">
        <is>
          <t>125,84</t>
        </is>
      </c>
      <c r="AF4606" t="n">
        <v>0</v>
      </c>
      <c r="AG4606" t="n">
        <v>0</v>
      </c>
      <c r="AH4606" t="n">
        <v>0</v>
      </c>
      <c r="AI4606" t="inlineStr">
        <is>
          <t>6,5</t>
        </is>
      </c>
      <c r="AJ4606" t="inlineStr">
        <is>
          <t>Transfer</t>
        </is>
      </c>
      <c r="AK4606" t="inlineStr">
        <is>
          <t>4,5</t>
        </is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</row>
    <row r="4610">
      <c r="A4610" t="n">
        <v>1120</v>
      </c>
      <c r="B4610" t="inlineStr">
        <is>
          <t>Happy Vegetal</t>
        </is>
      </c>
      <c r="C4610" t="inlineStr">
        <is>
          <t>Jose Luis Pinto Rubio</t>
        </is>
      </c>
      <c r="D4610" t="inlineStr">
        <is>
          <t>Jose Luis Pinto Rubio</t>
        </is>
      </c>
      <c r="E4610" t="inlineStr">
        <is>
          <t>48569212C</t>
        </is>
      </c>
      <c r="F4610" t="inlineStr">
        <is>
          <t>Plaza Músico Óscar Tordera Iñesta, 2, Local</t>
        </is>
      </c>
      <c r="G4610" t="n">
        <v>3004</v>
      </c>
      <c r="H4610" t="inlineStr">
        <is>
          <t>Alicante</t>
        </is>
      </c>
      <c r="I4610" t="n">
        <v>1</v>
      </c>
      <c r="J4610" t="n">
        <v>0</v>
      </c>
      <c r="K4610" t="inlineStr">
        <is>
          <t>happyvegetal@happyvegetal.es</t>
        </is>
      </c>
      <c r="L4610">
        <f>+34627104044</f>
        <v/>
      </c>
      <c r="M4610" t="n">
        <v>1</v>
      </c>
      <c r="N4610" t="n">
        <v>3</v>
      </c>
      <c r="O4610" t="n">
        <v>3</v>
      </c>
      <c r="P4610" t="n">
        <v>3</v>
      </c>
      <c r="Q4610" t="n">
        <v>5</v>
      </c>
      <c r="R4610" t="inlineStr">
        <is>
          <t>PackD1-VJ5</t>
        </is>
      </c>
      <c r="S4610" t="n">
        <v>0</v>
      </c>
      <c r="T4610" t="b">
        <v>0</v>
      </c>
      <c r="U4610" t="inlineStr">
        <is>
          <t>26/09/2023</t>
        </is>
      </c>
      <c r="V4610" t="inlineStr">
        <is>
          <t>7aengkps5tsstdzno57aeng9933c2ncc</t>
        </is>
      </c>
      <c r="W4610" t="inlineStr">
        <is>
          <t>https://docs.google.com/open?id=1dTNa5Q4AD_OymlbNG0UbUkDbB0kaI6WZz_ALD7YgwI0</t>
        </is>
      </c>
      <c r="X4610" t="inlineStr">
        <is>
          <t>19,50</t>
        </is>
      </c>
      <c r="Y4610" t="inlineStr">
        <is>
          <t>19,5</t>
        </is>
      </c>
      <c r="Z4610" t="inlineStr">
        <is>
          <t>19,5</t>
        </is>
      </c>
      <c r="AA4610" t="inlineStr">
        <is>
          <t>22,5</t>
        </is>
      </c>
      <c r="AB4610" t="inlineStr">
        <is>
          <t>81,00</t>
        </is>
      </c>
      <c r="AC4610" t="inlineStr">
        <is>
          <t>17,01</t>
        </is>
      </c>
      <c r="AD4610" t="inlineStr">
        <is>
          <t>4,21</t>
        </is>
      </c>
      <c r="AE4610" t="inlineStr">
        <is>
          <t>102,22</t>
        </is>
      </c>
      <c r="AF4610" t="n">
        <v>0</v>
      </c>
      <c r="AG4610" t="n">
        <v>0</v>
      </c>
      <c r="AH4610" t="n">
        <v>0</v>
      </c>
      <c r="AI4610" t="inlineStr">
        <is>
          <t>6,5</t>
        </is>
      </c>
      <c r="AJ4610" t="inlineStr">
        <is>
          <t>Transfer</t>
        </is>
      </c>
      <c r="AK4610" t="inlineStr">
        <is>
          <t>4,5</t>
        </is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</row>
    <row r="4614">
      <c r="A4614" t="n">
        <v>1121</v>
      </c>
      <c r="B4614" t="inlineStr">
        <is>
          <t>BEE BIO</t>
        </is>
      </c>
      <c r="C4614" t="inlineStr">
        <is>
          <t>Ana</t>
        </is>
      </c>
      <c r="D4614" t="inlineStr">
        <is>
          <t>Bee bio EAR</t>
        </is>
      </c>
      <c r="E4614" t="inlineStr">
        <is>
          <t>E16721029</t>
        </is>
      </c>
      <c r="F4614" t="inlineStr">
        <is>
          <t>Avenida De la Vega 1 Bajo Alcobendas Madrid 28108 (oficinas WOODNA)</t>
        </is>
      </c>
      <c r="G4614" t="n">
        <v>28108</v>
      </c>
      <c r="H4614" t="inlineStr">
        <is>
          <t>Madrid</t>
        </is>
      </c>
      <c r="I4614" t="n">
        <v>0</v>
      </c>
      <c r="J4614" t="inlineStr">
        <is>
          <t>Calle Barceló 6 pl 0 Local 106 Madrid Madrid 28004</t>
        </is>
      </c>
      <c r="K4614" t="inlineStr">
        <is>
          <t>beebiomadrid@gmail.com</t>
        </is>
      </c>
      <c r="L4614">
        <f>+34633489295</f>
        <v/>
      </c>
      <c r="M4614" t="n">
        <v>1</v>
      </c>
      <c r="N4614" t="n">
        <v>2</v>
      </c>
      <c r="O4614" t="n">
        <v>0</v>
      </c>
      <c r="P4614" t="n">
        <v>2</v>
      </c>
      <c r="Q4614" t="n">
        <v>0</v>
      </c>
      <c r="R4614" t="inlineStr">
        <is>
          <t>VJ16</t>
        </is>
      </c>
      <c r="S4614" t="n">
        <v>0</v>
      </c>
      <c r="T4614" t="b">
        <v>0</v>
      </c>
      <c r="U4614" t="inlineStr">
        <is>
          <t>26/9/2023</t>
        </is>
      </c>
      <c r="V4614" t="inlineStr">
        <is>
          <t>ladx3h4mzfx9wbbczxsfladxjiy5unj8</t>
        </is>
      </c>
      <c r="W4614" t="inlineStr">
        <is>
          <t>https://docs.google.com/open?id=1vJIPsVjrxXCd2wmkDgkCKk689i2fgpRYorSbKJomgFw</t>
        </is>
      </c>
      <c r="X4614" t="inlineStr">
        <is>
          <t>0,00</t>
        </is>
      </c>
      <c r="Y4614" t="n">
        <v>13</v>
      </c>
      <c r="Z4614" t="n">
        <v>13</v>
      </c>
      <c r="AA4614" t="n">
        <v>0</v>
      </c>
      <c r="AB4614" t="inlineStr">
        <is>
          <t>26,00</t>
        </is>
      </c>
      <c r="AC4614" t="inlineStr">
        <is>
          <t>5,46</t>
        </is>
      </c>
      <c r="AD4614" t="inlineStr">
        <is>
          <t>1,35</t>
        </is>
      </c>
      <c r="AE4614" t="inlineStr">
        <is>
          <t>32,81</t>
        </is>
      </c>
      <c r="AF4614" t="n">
        <v>0</v>
      </c>
      <c r="AG4614" t="n">
        <v>0</v>
      </c>
      <c r="AH4614" t="n">
        <v>0</v>
      </c>
      <c r="AI4614" t="inlineStr">
        <is>
          <t>6,5</t>
        </is>
      </c>
      <c r="AJ4614" t="inlineStr">
        <is>
          <t>Transfer</t>
        </is>
      </c>
      <c r="AK4614" t="inlineStr">
        <is>
          <t>4,5</t>
        </is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</row>
    <row r="4618">
      <c r="A4618" t="n">
        <v>1122</v>
      </c>
      <c r="B4618" t="inlineStr">
        <is>
          <t>Eco-Viure</t>
        </is>
      </c>
      <c r="C4618" t="inlineStr">
        <is>
          <t>Marilen Blazquez</t>
        </is>
      </c>
      <c r="D4618" t="inlineStr">
        <is>
          <t>Maria Magdalena Blazquez Martinez</t>
        </is>
      </c>
      <c r="E4618" t="inlineStr">
        <is>
          <t>78204712C</t>
        </is>
      </c>
      <c r="F4618" t="inlineStr">
        <is>
          <t>Carrer de Ciutat, 2</t>
        </is>
      </c>
      <c r="G4618" t="n">
        <v>7620</v>
      </c>
      <c r="H4618" t="inlineStr">
        <is>
          <t>Llucmajor, , Illes Balears</t>
        </is>
      </c>
      <c r="I4618" t="n">
        <v>1</v>
      </c>
      <c r="J4618" t="n">
        <v>0</v>
      </c>
      <c r="K4618" t="inlineStr">
        <is>
          <t>ecoviurellucmajor@gmail.com</t>
        </is>
      </c>
      <c r="L4618">
        <f>+34676846617</f>
        <v/>
      </c>
      <c r="M4618" t="n">
        <v>1</v>
      </c>
      <c r="N4618" t="n">
        <v>10</v>
      </c>
      <c r="O4618" t="n">
        <v>10</v>
      </c>
      <c r="P4618" t="n">
        <v>0</v>
      </c>
      <c r="Q4618" t="n">
        <v>0</v>
      </c>
      <c r="R4618" t="inlineStr">
        <is>
          <t>Implantación (20 +2)</t>
        </is>
      </c>
      <c r="S4618" t="inlineStr">
        <is>
          <t>SectorEco</t>
        </is>
      </c>
      <c r="T4618" t="b">
        <v>1</v>
      </c>
      <c r="U4618" t="inlineStr">
        <is>
          <t>28/09/2023</t>
        </is>
      </c>
      <c r="V4618" t="inlineStr">
        <is>
          <t>b3567zbnlurib351dln9r0tl9om0zyj8</t>
        </is>
      </c>
      <c r="W4618" t="inlineStr">
        <is>
          <t>https://docs.google.com/open?id=1mh3woFOXY78FQuRrAc98o8jBNaQBYCg4Dc_69P5RzJw</t>
        </is>
      </c>
      <c r="X4618" t="inlineStr">
        <is>
          <t>69,10</t>
        </is>
      </c>
      <c r="Y4618" t="inlineStr">
        <is>
          <t>69,1</t>
        </is>
      </c>
      <c r="Z4618" t="n">
        <v>0</v>
      </c>
      <c r="AA4618" t="n">
        <v>0</v>
      </c>
      <c r="AB4618" t="inlineStr">
        <is>
          <t>138,20</t>
        </is>
      </c>
      <c r="AC4618" t="inlineStr">
        <is>
          <t>29,02</t>
        </is>
      </c>
      <c r="AD4618" t="inlineStr">
        <is>
          <t>7,19</t>
        </is>
      </c>
      <c r="AE4618" t="inlineStr">
        <is>
          <t>174,41</t>
        </is>
      </c>
      <c r="AF4618" t="n">
        <v>0</v>
      </c>
      <c r="AG4618" t="n">
        <v>0</v>
      </c>
      <c r="AH4618" t="n">
        <v>0</v>
      </c>
      <c r="AI4618" t="inlineStr">
        <is>
          <t>6,91</t>
        </is>
      </c>
      <c r="AJ4618" t="inlineStr">
        <is>
          <t>Transfer</t>
        </is>
      </c>
      <c r="AK4618" t="inlineStr">
        <is>
          <t>4,5</t>
        </is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</row>
    <row r="4622">
      <c r="A4622" t="n">
        <v>1123</v>
      </c>
      <c r="B4622" t="inlineStr">
        <is>
          <t>TERRANOSTRA (Laboratori d'Abastiment cooperatiu)</t>
        </is>
      </c>
      <c r="C4622" t="inlineStr">
        <is>
          <t>Montse i Lluís</t>
        </is>
      </c>
      <c r="D4622" t="inlineStr">
        <is>
          <t>Laboratori d'Abastiment cooperatiu</t>
        </is>
      </c>
      <c r="E4622" t="inlineStr">
        <is>
          <t>F01736784</t>
        </is>
      </c>
      <c r="F4622" t="inlineStr">
        <is>
          <t>c/  Alfons el magnànim 24 baixos</t>
        </is>
      </c>
      <c r="G4622" t="n">
        <v>7004</v>
      </c>
      <c r="H4622" t="inlineStr">
        <is>
          <t>Palma de Mallorca</t>
        </is>
      </c>
      <c r="I4622" t="n">
        <v>1</v>
      </c>
      <c r="J4622" t="n">
        <v>0</v>
      </c>
      <c r="K4622" t="inlineStr">
        <is>
          <t>moksha.repiso@terranostra.coop</t>
        </is>
      </c>
      <c r="L4622">
        <f>+34666658633</f>
        <v/>
      </c>
      <c r="M4622" t="n">
        <v>0</v>
      </c>
      <c r="N4622" t="n">
        <v>15</v>
      </c>
      <c r="O4622" t="n">
        <v>5</v>
      </c>
      <c r="P4622" t="n">
        <v>15</v>
      </c>
      <c r="Q4622" t="n">
        <v>0</v>
      </c>
      <c r="R4622" t="n">
        <v>0</v>
      </c>
      <c r="S4622" t="n">
        <v>0</v>
      </c>
      <c r="T4622" t="b">
        <v>0</v>
      </c>
      <c r="U4622" t="inlineStr">
        <is>
          <t>28/09/2023</t>
        </is>
      </c>
      <c r="V4622" t="inlineStr">
        <is>
          <t>rzg2gp2oe6r31n8qrzgufn0lm0tlka8k</t>
        </is>
      </c>
      <c r="W4622" t="inlineStr">
        <is>
          <t>https://docs.google.com/open?id=100VeqtCZOxoCdubkEfQ4rcSdW54SPM8Km4QrvhhtGt0</t>
        </is>
      </c>
      <c r="X4622" t="inlineStr">
        <is>
          <t>32,50</t>
        </is>
      </c>
      <c r="Y4622" t="inlineStr">
        <is>
          <t>97,5</t>
        </is>
      </c>
      <c r="Z4622" t="inlineStr">
        <is>
          <t>97,5</t>
        </is>
      </c>
      <c r="AA4622" t="n">
        <v>0</v>
      </c>
      <c r="AB4622" t="inlineStr">
        <is>
          <t>227,50</t>
        </is>
      </c>
      <c r="AC4622" t="inlineStr">
        <is>
          <t>47,78</t>
        </is>
      </c>
      <c r="AD4622" t="inlineStr">
        <is>
          <t>0,00</t>
        </is>
      </c>
      <c r="AE4622" t="inlineStr">
        <is>
          <t>275,28</t>
        </is>
      </c>
      <c r="AF4622" t="n">
        <v>0</v>
      </c>
      <c r="AG4622" t="n">
        <v>0</v>
      </c>
      <c r="AH4622" t="n">
        <v>0</v>
      </c>
      <c r="AI4622" t="inlineStr">
        <is>
          <t>6,5</t>
        </is>
      </c>
      <c r="AJ4622" t="inlineStr">
        <is>
          <t>Giro 30 días // IBAN: ES94 2056 0022 1120 6731 0728</t>
        </is>
      </c>
      <c r="AK4622" t="inlineStr">
        <is>
          <t>4,5</t>
        </is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</row>
    <row r="4626">
      <c r="A4626" t="n">
        <v>1124</v>
      </c>
      <c r="B4626" t="inlineStr">
        <is>
          <t>SaBó SaBó</t>
        </is>
      </c>
      <c r="C4626" t="inlineStr">
        <is>
          <t>Roser Castells</t>
        </is>
      </c>
      <c r="D4626" t="inlineStr">
        <is>
          <t>SaBó SaBó, CB</t>
        </is>
      </c>
      <c r="E4626" t="inlineStr">
        <is>
          <t>E67607952</t>
        </is>
      </c>
      <c r="F4626" t="inlineStr">
        <is>
          <t>c. Castillejos, 275, local</t>
        </is>
      </c>
      <c r="G4626" t="n">
        <v>8025</v>
      </c>
      <c r="H4626" t="inlineStr">
        <is>
          <t>Barcelona</t>
        </is>
      </c>
      <c r="I4626" t="n">
        <v>0</v>
      </c>
      <c r="J4626" t="inlineStr">
        <is>
          <t>c. Nàpols, 343, 6-C, 08025 Barcelona</t>
        </is>
      </c>
      <c r="K4626" t="inlineStr">
        <is>
          <t>ecologiaagranel@gmail.com</t>
        </is>
      </c>
      <c r="L4626">
        <f>+34693007074</f>
        <v/>
      </c>
      <c r="M4626" t="n">
        <v>1</v>
      </c>
      <c r="N4626" t="n">
        <v>11</v>
      </c>
      <c r="O4626" t="n">
        <v>5</v>
      </c>
      <c r="P4626" t="n">
        <v>4</v>
      </c>
      <c r="Q4626" t="n">
        <v>0</v>
      </c>
      <c r="R4626" t="inlineStr">
        <is>
          <t>LA3 (tarjetas fidelización)</t>
        </is>
      </c>
      <c r="S4626" t="n">
        <v>0</v>
      </c>
      <c r="T4626" t="b">
        <v>0</v>
      </c>
      <c r="U4626" t="inlineStr">
        <is>
          <t>28/09/2023</t>
        </is>
      </c>
      <c r="V4626" t="n">
        <v>0</v>
      </c>
      <c r="W4626" t="inlineStr">
        <is>
          <t>https://docs.google.com/open?id=1QK4DP2ZXQ-ADPxvG3b-rDfPeVGjiJcvS1EDCAZH68lg</t>
        </is>
      </c>
      <c r="X4626" t="inlineStr">
        <is>
          <t>32,50</t>
        </is>
      </c>
      <c r="Y4626" t="inlineStr">
        <is>
          <t>71,5</t>
        </is>
      </c>
      <c r="Z4626" t="n">
        <v>26</v>
      </c>
      <c r="AA4626" t="n">
        <v>0</v>
      </c>
      <c r="AB4626" t="inlineStr">
        <is>
          <t>130,00</t>
        </is>
      </c>
      <c r="AC4626" t="inlineStr">
        <is>
          <t>27,30</t>
        </is>
      </c>
      <c r="AD4626" t="inlineStr">
        <is>
          <t>6,76</t>
        </is>
      </c>
      <c r="AE4626" t="inlineStr">
        <is>
          <t>164,06</t>
        </is>
      </c>
      <c r="AF4626" t="n">
        <v>0</v>
      </c>
      <c r="AG4626" t="n">
        <v>0</v>
      </c>
      <c r="AH4626" t="n">
        <v>0</v>
      </c>
      <c r="AI4626" t="inlineStr">
        <is>
          <t>6,5</t>
        </is>
      </c>
      <c r="AJ4626" t="inlineStr">
        <is>
          <t>Transfer</t>
        </is>
      </c>
      <c r="AK4626" t="inlineStr">
        <is>
          <t>4,5</t>
        </is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</row>
    <row r="4630">
      <c r="A4630" t="n">
        <v>1125</v>
      </c>
      <c r="B4630" t="inlineStr">
        <is>
          <t>Cristina González López</t>
        </is>
      </c>
      <c r="C4630" t="inlineStr">
        <is>
          <t>Cristina</t>
        </is>
      </c>
      <c r="D4630" t="inlineStr">
        <is>
          <t>Cristina González López</t>
        </is>
      </c>
      <c r="E4630" t="inlineStr">
        <is>
          <t>71504917X</t>
        </is>
      </c>
      <c r="F4630" t="inlineStr">
        <is>
          <t>C/ Elias iglesias 11</t>
        </is>
      </c>
      <c r="G4630" t="n">
        <v>24540</v>
      </c>
      <c r="H4630" t="inlineStr">
        <is>
          <t>Cacabelos (león)</t>
        </is>
      </c>
      <c r="I4630" t="n">
        <v>1</v>
      </c>
      <c r="J4630" t="n">
        <v>0</v>
      </c>
      <c r="K4630" t="inlineStr">
        <is>
          <t>cris.supernova@hotmail.com</t>
        </is>
      </c>
      <c r="L4630">
        <f>+34650404004</f>
        <v/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inlineStr">
        <is>
          <t>Implantación (20 +2)</t>
        </is>
      </c>
      <c r="S4630" t="inlineStr">
        <is>
          <t>VJ20 + 2</t>
        </is>
      </c>
      <c r="T4630" t="b">
        <v>1</v>
      </c>
      <c r="U4630" t="inlineStr">
        <is>
          <t>28/09/2023</t>
        </is>
      </c>
      <c r="V4630" t="inlineStr">
        <is>
          <t>srndh3ssfxs2zgjesrnd9cp36mf9pi16</t>
        </is>
      </c>
      <c r="W4630" t="inlineStr">
        <is>
          <t>https://docs.google.com/open?id=1-DBsw1X37oPw32cDC9gFs5UqDymZScDgvd3HDX0guDU</t>
        </is>
      </c>
      <c r="X4630" t="inlineStr">
        <is>
          <t>0,00</t>
        </is>
      </c>
      <c r="Y4630" t="n">
        <v>0</v>
      </c>
      <c r="Z4630" t="n">
        <v>0</v>
      </c>
      <c r="AA4630" t="n">
        <v>0</v>
      </c>
      <c r="AB4630" t="inlineStr">
        <is>
          <t>0,00</t>
        </is>
      </c>
      <c r="AC4630" t="inlineStr">
        <is>
          <t>0,00</t>
        </is>
      </c>
      <c r="AD4630" t="inlineStr">
        <is>
          <t>0,00</t>
        </is>
      </c>
      <c r="AE4630" t="inlineStr">
        <is>
          <t>0,00</t>
        </is>
      </c>
      <c r="AF4630" t="n">
        <v>0</v>
      </c>
      <c r="AG4630" t="n">
        <v>0</v>
      </c>
      <c r="AH4630" t="n">
        <v>0</v>
      </c>
      <c r="AI4630" t="inlineStr">
        <is>
          <t>6,5</t>
        </is>
      </c>
      <c r="AJ4630" t="inlineStr">
        <is>
          <t>Transfer: ES16 0049 4841 04 2792003433</t>
        </is>
      </c>
      <c r="AK4630" t="inlineStr">
        <is>
          <t>4,5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</row>
    <row r="4634">
      <c r="A4634" t="n">
        <v>1126</v>
      </c>
      <c r="B4634" t="inlineStr">
        <is>
          <t>Mar Blanc Tintoreria - Bugaderia</t>
        </is>
      </c>
      <c r="C4634" t="inlineStr">
        <is>
          <t>Jadeir</t>
        </is>
      </c>
      <c r="D4634" t="inlineStr">
        <is>
          <t>MB TINTORERIA BUGADERIA SL</t>
        </is>
      </c>
      <c r="E4634" t="inlineStr">
        <is>
          <t>B72480122</t>
        </is>
      </c>
      <c r="F4634" t="inlineStr">
        <is>
          <t>AV. CASTELL D ARO,42</t>
        </is>
      </c>
      <c r="G4634" t="n">
        <v>17250</v>
      </c>
      <c r="H4634" t="inlineStr">
        <is>
          <t>PLATJA D ARO</t>
        </is>
      </c>
      <c r="I4634" t="n">
        <v>1</v>
      </c>
      <c r="J4634" t="n">
        <v>0</v>
      </c>
      <c r="K4634" t="inlineStr">
        <is>
          <t>adm@marblanc.es</t>
        </is>
      </c>
      <c r="L4634">
        <f>+34650751213</f>
        <v/>
      </c>
      <c r="M4634" t="n">
        <v>0</v>
      </c>
      <c r="N4634" t="n">
        <v>6</v>
      </c>
      <c r="O4634" t="n">
        <v>8</v>
      </c>
      <c r="P4634" t="n">
        <v>6</v>
      </c>
      <c r="Q4634" t="n">
        <v>0</v>
      </c>
      <c r="R4634" t="inlineStr">
        <is>
          <t>PackD6</t>
        </is>
      </c>
      <c r="S4634" t="n">
        <v>0</v>
      </c>
      <c r="T4634" t="b">
        <v>0</v>
      </c>
      <c r="U4634" t="inlineStr">
        <is>
          <t>28/09/2023</t>
        </is>
      </c>
      <c r="V4634" t="inlineStr">
        <is>
          <t>7m6mdlaasblbu2ly7m61hg391d8wzji5</t>
        </is>
      </c>
      <c r="W4634" t="inlineStr">
        <is>
          <t>https://docs.google.com/open?id=1vVi7e-vbxHLg8iRef-kHCUVVt7NmK54mk-V7wIHviqo</t>
        </is>
      </c>
      <c r="X4634" t="inlineStr">
        <is>
          <t>52,00</t>
        </is>
      </c>
      <c r="Y4634" t="n">
        <v>39</v>
      </c>
      <c r="Z4634" t="n">
        <v>39</v>
      </c>
      <c r="AA4634" t="n">
        <v>0</v>
      </c>
      <c r="AB4634" t="inlineStr">
        <is>
          <t>130,00</t>
        </is>
      </c>
      <c r="AC4634" t="inlineStr">
        <is>
          <t>27,30</t>
        </is>
      </c>
      <c r="AD4634" t="inlineStr">
        <is>
          <t>0,00</t>
        </is>
      </c>
      <c r="AE4634" t="inlineStr">
        <is>
          <t>157,30</t>
        </is>
      </c>
      <c r="AF4634" t="n">
        <v>0</v>
      </c>
      <c r="AG4634" t="n">
        <v>0</v>
      </c>
      <c r="AH4634" t="n">
        <v>0</v>
      </c>
      <c r="AI4634" t="inlineStr">
        <is>
          <t>6,5</t>
        </is>
      </c>
      <c r="AJ4634" t="inlineStr">
        <is>
          <t>Transfer</t>
        </is>
      </c>
      <c r="AK4634" t="inlineStr">
        <is>
          <t>4,5</t>
        </is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</row>
    <row r="4638">
      <c r="A4638" t="n">
        <v>1127</v>
      </c>
      <c r="B4638" t="inlineStr">
        <is>
          <t>Arbol De Te</t>
        </is>
      </c>
      <c r="C4638" t="inlineStr">
        <is>
          <t>Bárbara</t>
        </is>
      </c>
      <c r="D4638" t="inlineStr">
        <is>
          <t>Arbol De Te cb</t>
        </is>
      </c>
      <c r="E4638" t="inlineStr">
        <is>
          <t>E16661993</t>
        </is>
      </c>
      <c r="F4638" t="inlineStr">
        <is>
          <t>Avda San Agustín 147 local 1</t>
        </is>
      </c>
      <c r="G4638" t="n">
        <v>7829</v>
      </c>
      <c r="H4638" t="inlineStr">
        <is>
          <t>San Jose</t>
        </is>
      </c>
      <c r="I4638" t="n">
        <v>1</v>
      </c>
      <c r="J4638" t="n">
        <v>0</v>
      </c>
      <c r="K4638" t="inlineStr">
        <is>
          <t>info@herbolarioarboldete.com</t>
        </is>
      </c>
      <c r="L4638">
        <f>+34665123556</f>
        <v/>
      </c>
      <c r="M4638" t="n">
        <v>1</v>
      </c>
      <c r="N4638" t="n">
        <v>12</v>
      </c>
      <c r="O4638" t="n">
        <v>6</v>
      </c>
      <c r="P4638" t="n">
        <v>12</v>
      </c>
      <c r="Q4638" t="n">
        <v>0</v>
      </c>
      <c r="R4638" t="inlineStr">
        <is>
          <t>20 tarjetas</t>
        </is>
      </c>
      <c r="S4638" t="n">
        <v>0</v>
      </c>
      <c r="T4638" t="b">
        <v>0</v>
      </c>
      <c r="U4638" s="1" t="n">
        <v>44967</v>
      </c>
      <c r="V4638" t="inlineStr">
        <is>
          <t>wuanmjounuvmfw34wuanh5khpapon9ih</t>
        </is>
      </c>
      <c r="W4638" t="inlineStr">
        <is>
          <t>https://docs.google.com/open?id=1YjGe_WRX0j95PaLVLEx9iDRg394iQk-jlCta0PaSKrs</t>
        </is>
      </c>
      <c r="X4638" t="inlineStr">
        <is>
          <t>39,00</t>
        </is>
      </c>
      <c r="Y4638" t="n">
        <v>78</v>
      </c>
      <c r="Z4638" t="n">
        <v>78</v>
      </c>
      <c r="AA4638" t="n">
        <v>0</v>
      </c>
      <c r="AB4638" t="inlineStr">
        <is>
          <t>195,00</t>
        </is>
      </c>
      <c r="AC4638" t="inlineStr">
        <is>
          <t>40,95</t>
        </is>
      </c>
      <c r="AD4638" t="inlineStr">
        <is>
          <t>10,14</t>
        </is>
      </c>
      <c r="AE4638" t="inlineStr">
        <is>
          <t>246,09</t>
        </is>
      </c>
      <c r="AF4638" t="n">
        <v>0</v>
      </c>
      <c r="AG4638" t="n">
        <v>0</v>
      </c>
      <c r="AH4638" t="n">
        <v>0</v>
      </c>
      <c r="AI4638" t="inlineStr">
        <is>
          <t>6,5</t>
        </is>
      </c>
      <c r="AJ4638" t="inlineStr">
        <is>
          <t>Transfer</t>
        </is>
      </c>
      <c r="AK4638" t="inlineStr">
        <is>
          <t>4,5</t>
        </is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</row>
    <row r="4642">
      <c r="A4642" t="n">
        <v>1128</v>
      </c>
      <c r="B4642" t="inlineStr">
        <is>
          <t>DROGUERIA Y PERFUMERIA BALEAR</t>
        </is>
      </c>
      <c r="C4642" t="inlineStr">
        <is>
          <t>BARTOLOME VILLALONGA</t>
        </is>
      </c>
      <c r="D4642" t="inlineStr">
        <is>
          <t>DROGUERIA Y PERFUMERIA BALEAR, SA</t>
        </is>
      </c>
      <c r="E4642" t="inlineStr">
        <is>
          <t>A07320641</t>
        </is>
      </c>
      <c r="F4642" t="inlineStr">
        <is>
          <t>C/GREMIO ZAPATEROS, 69. POLIG. SON CASTELLO</t>
        </is>
      </c>
      <c r="G4642" t="n">
        <v>7009</v>
      </c>
      <c r="H4642" t="inlineStr">
        <is>
          <t>PALMA DE MALLORCA</t>
        </is>
      </c>
      <c r="I4642" t="n">
        <v>1</v>
      </c>
      <c r="J4642" t="n">
        <v>0</v>
      </c>
      <c r="K4642" t="inlineStr">
        <is>
          <t>aruiz@droperba.com</t>
        </is>
      </c>
      <c r="L4642">
        <f>+34971430203</f>
        <v/>
      </c>
      <c r="M4642" t="n">
        <v>0</v>
      </c>
      <c r="N4642" t="n">
        <v>150</v>
      </c>
      <c r="O4642" t="n">
        <v>150</v>
      </c>
      <c r="P4642" t="n">
        <v>150</v>
      </c>
      <c r="Q4642" t="n">
        <v>0</v>
      </c>
      <c r="R4642" t="n">
        <v>0</v>
      </c>
      <c r="S4642" t="n">
        <v>0</v>
      </c>
      <c r="T4642" t="b">
        <v>0</v>
      </c>
      <c r="U4642" s="1" t="n">
        <v>44967</v>
      </c>
      <c r="V4642" t="inlineStr">
        <is>
          <t>f39j0jla5ls8gs90keu0g8qkm2f39j0j</t>
        </is>
      </c>
      <c r="W4642" t="inlineStr">
        <is>
          <t>https://docs.google.com/open?id=1bBqmyhEc7smOWgHdk8GMREY_dkydJKD78fWX7zdVnm8</t>
        </is>
      </c>
      <c r="X4642" t="inlineStr">
        <is>
          <t>812,25</t>
        </is>
      </c>
      <c r="Y4642" t="inlineStr">
        <is>
          <t>812,25</t>
        </is>
      </c>
      <c r="Z4642" t="inlineStr">
        <is>
          <t>812,25</t>
        </is>
      </c>
      <c r="AA4642" t="n">
        <v>0</v>
      </c>
      <c r="AB4642" t="inlineStr">
        <is>
          <t>2.436,75</t>
        </is>
      </c>
      <c r="AC4642" t="inlineStr">
        <is>
          <t>511,72</t>
        </is>
      </c>
      <c r="AD4642" t="inlineStr">
        <is>
          <t>0,00</t>
        </is>
      </c>
      <c r="AE4642" t="inlineStr">
        <is>
          <t>2948,47</t>
        </is>
      </c>
      <c r="AF4642" t="n">
        <v>0</v>
      </c>
      <c r="AG4642" t="n">
        <v>0</v>
      </c>
      <c r="AH4642" t="n">
        <v>0</v>
      </c>
      <c r="AI4642" t="n">
        <v>5415</v>
      </c>
      <c r="AJ4642" t="inlineStr">
        <is>
          <t>Transfer</t>
        </is>
      </c>
      <c r="AK4642" t="inlineStr">
        <is>
          <t>4,5</t>
        </is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</row>
    <row r="4646">
      <c r="A4646" t="n">
        <v>1129</v>
      </c>
      <c r="B4646" t="inlineStr">
        <is>
          <t>Herbolario Verde Foresta</t>
        </is>
      </c>
      <c r="C4646" t="inlineStr">
        <is>
          <t>Pedro Rodriguez Torne</t>
        </is>
      </c>
      <c r="D4646" t="inlineStr">
        <is>
          <t>Pedro Rodriguez Torne</t>
        </is>
      </c>
      <c r="E4646" t="inlineStr">
        <is>
          <t>53392355v</t>
        </is>
      </c>
      <c r="F4646" t="inlineStr">
        <is>
          <t>Avenida Juan Carlos I, 66, local</t>
        </is>
      </c>
      <c r="G4646" t="n">
        <v>28229</v>
      </c>
      <c r="H4646" t="inlineStr">
        <is>
          <t>Villanueva del Pardillo, Madrid</t>
        </is>
      </c>
      <c r="I4646" t="n">
        <v>1</v>
      </c>
      <c r="J4646" t="n">
        <v>0</v>
      </c>
      <c r="K4646" t="inlineStr">
        <is>
          <t>herbolarioverdeforesta@gmail.com</t>
        </is>
      </c>
      <c r="L4646">
        <f>+34622547204</f>
        <v/>
      </c>
      <c r="M4646" t="n">
        <v>1</v>
      </c>
      <c r="N4646" t="n">
        <v>4</v>
      </c>
      <c r="O4646" t="n">
        <v>4</v>
      </c>
      <c r="P4646" t="n">
        <v>4</v>
      </c>
      <c r="Q4646" t="n">
        <v>3</v>
      </c>
      <c r="R4646" t="inlineStr">
        <is>
          <t>PackD3-VJ3</t>
        </is>
      </c>
      <c r="S4646" t="n">
        <v>0</v>
      </c>
      <c r="T4646" t="b">
        <v>0</v>
      </c>
      <c r="U4646" s="1" t="n">
        <v>45179</v>
      </c>
      <c r="V4646" t="inlineStr">
        <is>
          <t>fqbwg2hkcg66291cwprfqbwg250zw2s7</t>
        </is>
      </c>
      <c r="W4646" t="inlineStr">
        <is>
          <t>https://docs.google.com/open?id=1Xpqc7IJ92Td3BXzRN8QckLMHnhFc50Dsau58BhOX4eU</t>
        </is>
      </c>
      <c r="X4646" t="inlineStr">
        <is>
          <t>26,00</t>
        </is>
      </c>
      <c r="Y4646" t="n">
        <v>26</v>
      </c>
      <c r="Z4646" t="n">
        <v>26</v>
      </c>
      <c r="AA4646" t="inlineStr">
        <is>
          <t>13,5</t>
        </is>
      </c>
      <c r="AB4646" t="inlineStr">
        <is>
          <t>91,50</t>
        </is>
      </c>
      <c r="AC4646" t="inlineStr">
        <is>
          <t>19,22</t>
        </is>
      </c>
      <c r="AD4646" t="inlineStr">
        <is>
          <t>4,76</t>
        </is>
      </c>
      <c r="AE4646" t="inlineStr">
        <is>
          <t>115,47</t>
        </is>
      </c>
      <c r="AF4646" t="n">
        <v>0</v>
      </c>
      <c r="AG4646" t="n">
        <v>0</v>
      </c>
      <c r="AH4646" t="n">
        <v>0</v>
      </c>
      <c r="AI4646" t="inlineStr">
        <is>
          <t>6,5</t>
        </is>
      </c>
      <c r="AJ4646" t="inlineStr">
        <is>
          <t>Transfer</t>
        </is>
      </c>
      <c r="AK4646" t="inlineStr">
        <is>
          <t>4,5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</row>
    <row r="4650">
      <c r="A4650" t="n">
        <v>1130</v>
      </c>
      <c r="B4650" t="inlineStr">
        <is>
          <t>ADREDE</t>
        </is>
      </c>
      <c r="C4650" t="inlineStr">
        <is>
          <t>PATRICIA</t>
        </is>
      </c>
      <c r="D4650" t="inlineStr">
        <is>
          <t>PATRICIA ORIOL GARCÍA</t>
        </is>
      </c>
      <c r="E4650" t="inlineStr">
        <is>
          <t>18040615J</t>
        </is>
      </c>
      <c r="F4650" t="inlineStr">
        <is>
          <t>CALLE LORETO 13, LOCAL B</t>
        </is>
      </c>
      <c r="G4650" t="n">
        <v>22003</v>
      </c>
      <c r="H4650" t="inlineStr">
        <is>
          <t>HUESCA</t>
        </is>
      </c>
      <c r="I4650" t="n">
        <v>1</v>
      </c>
      <c r="J4650" t="n">
        <v>0</v>
      </c>
      <c r="K4650" t="inlineStr">
        <is>
          <t>PATRICIA@ADREDE.ES</t>
        </is>
      </c>
      <c r="L4650">
        <f>+34699396122</f>
        <v/>
      </c>
      <c r="M4650" t="n">
        <v>1</v>
      </c>
      <c r="N4650" t="n">
        <v>0</v>
      </c>
      <c r="O4650" t="n">
        <v>16</v>
      </c>
      <c r="P4650" t="n">
        <v>0</v>
      </c>
      <c r="Q4650" t="n">
        <v>4</v>
      </c>
      <c r="R4650" t="inlineStr">
        <is>
          <t>VJ10</t>
        </is>
      </c>
      <c r="S4650" t="n">
        <v>0</v>
      </c>
      <c r="T4650" t="b">
        <v>0</v>
      </c>
      <c r="U4650" s="1" t="n">
        <v>44967</v>
      </c>
      <c r="V4650" t="inlineStr">
        <is>
          <t>3puq7eqoqgkczklqev3puq7erhgnvp15</t>
        </is>
      </c>
      <c r="W4650" t="inlineStr">
        <is>
          <t>https://docs.google.com/open?id=1z5O-1etJJ2gUUqeOdUJ5jf6qIpV42C3o3sZWdYK0s90</t>
        </is>
      </c>
      <c r="X4650" t="inlineStr">
        <is>
          <t>104,00</t>
        </is>
      </c>
      <c r="Y4650" t="n">
        <v>0</v>
      </c>
      <c r="Z4650" t="n">
        <v>0</v>
      </c>
      <c r="AA4650" t="n">
        <v>18</v>
      </c>
      <c r="AB4650" t="inlineStr">
        <is>
          <t>122,00</t>
        </is>
      </c>
      <c r="AC4650" t="inlineStr">
        <is>
          <t>25,62</t>
        </is>
      </c>
      <c r="AD4650" t="inlineStr">
        <is>
          <t>6,34</t>
        </is>
      </c>
      <c r="AE4650" t="inlineStr">
        <is>
          <t>153,96</t>
        </is>
      </c>
      <c r="AF4650" t="n">
        <v>0</v>
      </c>
      <c r="AG4650" t="n">
        <v>0</v>
      </c>
      <c r="AH4650" t="n">
        <v>0</v>
      </c>
      <c r="AI4650" t="inlineStr">
        <is>
          <t>6,5</t>
        </is>
      </c>
      <c r="AJ4650" t="inlineStr">
        <is>
          <t>Transfer</t>
        </is>
      </c>
      <c r="AK4650" t="inlineStr">
        <is>
          <t>4,5</t>
        </is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</row>
    <row r="4654">
      <c r="A4654" t="n">
        <v>1131</v>
      </c>
      <c r="B4654" t="inlineStr">
        <is>
          <t>Marcris</t>
        </is>
      </c>
      <c r="C4654" t="inlineStr">
        <is>
          <t>Marino</t>
        </is>
      </c>
      <c r="D4654" t="inlineStr">
        <is>
          <t>Sánchez García Cristina 00280286L S.L.N.E</t>
        </is>
      </c>
      <c r="E4654" t="inlineStr">
        <is>
          <t>B35770528</t>
        </is>
      </c>
      <c r="F4654" t="inlineStr">
        <is>
          <t>Calle Aigües, 11</t>
        </is>
      </c>
      <c r="G4654" t="n">
        <v>8391</v>
      </c>
      <c r="H4654" t="inlineStr">
        <is>
          <t>Tiana</t>
        </is>
      </c>
      <c r="I4654" t="n">
        <v>1</v>
      </c>
      <c r="J4654" t="n">
        <v>0</v>
      </c>
      <c r="K4654" t="inlineStr">
        <is>
          <t>info@marcris.net</t>
        </is>
      </c>
      <c r="L4654">
        <f>+34678868735</f>
        <v/>
      </c>
      <c r="M4654" t="n">
        <v>0</v>
      </c>
      <c r="N4654" t="n">
        <v>402</v>
      </c>
      <c r="O4654" t="n">
        <v>167</v>
      </c>
      <c r="P4654" t="n">
        <v>402</v>
      </c>
      <c r="Q4654" t="n">
        <v>127</v>
      </c>
      <c r="R4654" t="inlineStr">
        <is>
          <t>PackD35-VJ196</t>
        </is>
      </c>
      <c r="S4654" t="inlineStr">
        <is>
          <t>Muestras 8-3-8-3-1-4</t>
        </is>
      </c>
      <c r="T4654" t="n">
        <v>0</v>
      </c>
      <c r="U4654" s="1" t="n">
        <v>44995</v>
      </c>
      <c r="V4654" t="n">
        <v>0</v>
      </c>
      <c r="W4654" t="inlineStr">
        <is>
          <t>https://docs.google.com/open?id=1SG8-uycZcdYroNuSzDnaRgNC93T8hXf2j6nZuwnKcSE</t>
        </is>
      </c>
      <c r="X4654" t="inlineStr">
        <is>
          <t>726,45</t>
        </is>
      </c>
      <c r="Y4654" t="inlineStr">
        <is>
          <t>1748,7</t>
        </is>
      </c>
      <c r="Z4654" t="inlineStr">
        <is>
          <t>1748,7</t>
        </is>
      </c>
      <c r="AA4654" t="inlineStr">
        <is>
          <t>419,1</t>
        </is>
      </c>
      <c r="AB4654" t="inlineStr">
        <is>
          <t>4.642,95</t>
        </is>
      </c>
      <c r="AC4654" t="inlineStr">
        <is>
          <t>975,02</t>
        </is>
      </c>
      <c r="AD4654" t="inlineStr">
        <is>
          <t>0,00</t>
        </is>
      </c>
      <c r="AE4654" t="inlineStr">
        <is>
          <t>5617,97</t>
        </is>
      </c>
      <c r="AF4654" t="n">
        <v>0</v>
      </c>
      <c r="AG4654" t="n">
        <v>0</v>
      </c>
      <c r="AH4654" t="n">
        <v>0</v>
      </c>
      <c r="AI4654" t="inlineStr">
        <is>
          <t>4,35</t>
        </is>
      </c>
      <c r="AJ4654" t="inlineStr">
        <is>
          <t>Transfer 60 dias // IBAN: ES03 2100 0877 8502 0021 6962</t>
        </is>
      </c>
      <c r="AK4654" t="inlineStr">
        <is>
          <t>3,3</t>
        </is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</row>
    <row r="4658">
      <c r="A4658" t="n">
        <v>1132</v>
      </c>
      <c r="B4658" t="inlineStr">
        <is>
          <t>TERRETA NETA</t>
        </is>
      </c>
      <c r="C4658" t="inlineStr">
        <is>
          <t>NURIA Y LAURA</t>
        </is>
      </c>
      <c r="D4658" t="inlineStr">
        <is>
          <t>TERRETA NETA S.C.</t>
        </is>
      </c>
      <c r="E4658" t="inlineStr">
        <is>
          <t>J72680291</t>
        </is>
      </c>
      <c r="F4658" t="inlineStr">
        <is>
          <t>REVERENDO RAFAEL TRAMOYERES 10 BAJO</t>
        </is>
      </c>
      <c r="G4658" t="n">
        <v>46020</v>
      </c>
      <c r="H4658" t="inlineStr">
        <is>
          <t>VALENCIA</t>
        </is>
      </c>
      <c r="I4658" t="n">
        <v>1</v>
      </c>
      <c r="J4658" t="n">
        <v>0</v>
      </c>
      <c r="K4658" t="inlineStr">
        <is>
          <t>INFO@TERRETANETA.COM</t>
        </is>
      </c>
      <c r="L4658">
        <f>+34610511083</f>
        <v/>
      </c>
      <c r="M4658" t="n">
        <v>0</v>
      </c>
      <c r="N4658" t="n">
        <v>10</v>
      </c>
      <c r="O4658" t="n">
        <v>10</v>
      </c>
      <c r="P4658" t="n">
        <v>0</v>
      </c>
      <c r="Q4658" t="n">
        <v>0</v>
      </c>
      <c r="R4658" t="inlineStr">
        <is>
          <t>Implantación (20 +2)</t>
        </is>
      </c>
      <c r="S4658" t="inlineStr">
        <is>
          <t>LA2 Regalo</t>
        </is>
      </c>
      <c r="T4658" t="b">
        <v>1</v>
      </c>
      <c r="U4658" s="1" t="n">
        <v>44995</v>
      </c>
      <c r="V4658" t="inlineStr">
        <is>
          <t>gh9dah2p4guaqzip09grgh9dahmai5np</t>
        </is>
      </c>
      <c r="W4658" t="inlineStr">
        <is>
          <t>https://docs.google.com/open?id=1IFhIBKdfiAsrdUNzFSsXD3kxUP4WwmCgdmFoN_B71SI</t>
        </is>
      </c>
      <c r="X4658" t="inlineStr">
        <is>
          <t>69,10</t>
        </is>
      </c>
      <c r="Y4658" t="inlineStr">
        <is>
          <t>69,1</t>
        </is>
      </c>
      <c r="Z4658" t="n">
        <v>0</v>
      </c>
      <c r="AA4658" t="n">
        <v>0</v>
      </c>
      <c r="AB4658" t="inlineStr">
        <is>
          <t>138,20</t>
        </is>
      </c>
      <c r="AC4658" t="inlineStr">
        <is>
          <t>29,02</t>
        </is>
      </c>
      <c r="AD4658" t="inlineStr">
        <is>
          <t>0,00</t>
        </is>
      </c>
      <c r="AE4658" t="inlineStr">
        <is>
          <t>167,22</t>
        </is>
      </c>
      <c r="AF4658" t="n">
        <v>0</v>
      </c>
      <c r="AG4658" t="n">
        <v>0</v>
      </c>
      <c r="AH4658" t="n">
        <v>0</v>
      </c>
      <c r="AI4658" t="inlineStr">
        <is>
          <t>6,91</t>
        </is>
      </c>
      <c r="AJ4658" t="inlineStr">
        <is>
          <t>Giro 30 días // IBAN: ES95 3159 0063 5328 7159 4129</t>
        </is>
      </c>
      <c r="AK4658" t="inlineStr">
        <is>
          <t>4,5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</row>
    <row r="4662">
      <c r="A4662" t="n">
        <v>1133</v>
      </c>
      <c r="B4662" t="inlineStr">
        <is>
          <t>Herboristería Azahar</t>
        </is>
      </c>
      <c r="C4662" t="inlineStr">
        <is>
          <t>Guadalupe Tena Torres</t>
        </is>
      </c>
      <c r="D4662" t="inlineStr">
        <is>
          <t>Guadalupe Tena Torres</t>
        </is>
      </c>
      <c r="E4662" t="inlineStr">
        <is>
          <t>33473015B</t>
        </is>
      </c>
      <c r="F4662" t="inlineStr">
        <is>
          <t>c/ San Joan Bosco 48 Bajo</t>
        </is>
      </c>
      <c r="G4662" t="n">
        <v>46019</v>
      </c>
      <c r="H4662" t="inlineStr">
        <is>
          <t>Valencia</t>
        </is>
      </c>
      <c r="I4662" t="n">
        <v>1</v>
      </c>
      <c r="J4662" t="n">
        <v>0</v>
      </c>
      <c r="K4662" t="inlineStr">
        <is>
          <t>herboristeriazahar@gmail.com</t>
        </is>
      </c>
      <c r="L4662">
        <f>+34963653686</f>
        <v/>
      </c>
      <c r="M4662" t="n">
        <v>1</v>
      </c>
      <c r="N4662" t="n">
        <v>6</v>
      </c>
      <c r="O4662" t="n">
        <v>6</v>
      </c>
      <c r="P4662" t="n">
        <v>7</v>
      </c>
      <c r="Q4662" t="n">
        <v>6</v>
      </c>
      <c r="R4662" t="n">
        <v>0</v>
      </c>
      <c r="S4662" t="n">
        <v>0</v>
      </c>
      <c r="T4662" t="b">
        <v>1</v>
      </c>
      <c r="U4662" s="1" t="n">
        <v>45179</v>
      </c>
      <c r="V4662" t="inlineStr">
        <is>
          <t>zlqnilkk4bqdcbntzlqny0ykkad70zcp</t>
        </is>
      </c>
      <c r="W4662" t="inlineStr">
        <is>
          <t>https://docs.google.com/open?id=1jmQ7DyUK4Gy_3G188kjAKLUoDo9ZiYn_qBl0CNRjjdc</t>
        </is>
      </c>
      <c r="X4662" t="inlineStr">
        <is>
          <t>41,46</t>
        </is>
      </c>
      <c r="Y4662" t="inlineStr">
        <is>
          <t>41,46</t>
        </is>
      </c>
      <c r="Z4662" t="inlineStr">
        <is>
          <t>48,37</t>
        </is>
      </c>
      <c r="AA4662" t="inlineStr">
        <is>
          <t>27,18</t>
        </is>
      </c>
      <c r="AB4662" t="inlineStr">
        <is>
          <t>158,47</t>
        </is>
      </c>
      <c r="AC4662" t="inlineStr">
        <is>
          <t>33,28</t>
        </is>
      </c>
      <c r="AD4662" t="inlineStr">
        <is>
          <t>8,24</t>
        </is>
      </c>
      <c r="AE4662" t="inlineStr">
        <is>
          <t>199,99</t>
        </is>
      </c>
      <c r="AF4662" t="n">
        <v>0</v>
      </c>
      <c r="AG4662" t="n">
        <v>0</v>
      </c>
      <c r="AH4662" t="n">
        <v>0</v>
      </c>
      <c r="AI4662" t="inlineStr">
        <is>
          <t>6,91</t>
        </is>
      </c>
      <c r="AJ4662" t="inlineStr">
        <is>
          <t>Giro 30 días // IBAN: ES23 0081 5237 5500 0110 1911</t>
        </is>
      </c>
      <c r="AK4662" t="inlineStr">
        <is>
          <t>4,53</t>
        </is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</row>
    <row r="4666">
      <c r="A4666" t="n">
        <v>1134</v>
      </c>
      <c r="B4666" t="inlineStr">
        <is>
          <t>La Pebrella Herboristeria CB</t>
        </is>
      </c>
      <c r="C4666" t="inlineStr">
        <is>
          <t>Teresa Garcia</t>
        </is>
      </c>
      <c r="D4666" t="inlineStr">
        <is>
          <t>La Pebrella Herboristeria CB</t>
        </is>
      </c>
      <c r="E4666" t="inlineStr">
        <is>
          <t>E98951312</t>
        </is>
      </c>
      <c r="F4666" t="inlineStr">
        <is>
          <t>Valencia, 54</t>
        </is>
      </c>
      <c r="G4666" t="n">
        <v>46680</v>
      </c>
      <c r="H4666" t="inlineStr">
        <is>
          <t>Algemesi</t>
        </is>
      </c>
      <c r="I4666" t="n">
        <v>1</v>
      </c>
      <c r="J4666" t="n">
        <v>0</v>
      </c>
      <c r="K4666" t="inlineStr">
        <is>
          <t>teresa@lapebrellaherboristeria.es</t>
        </is>
      </c>
      <c r="L4666">
        <f>+34629532338</f>
        <v/>
      </c>
      <c r="M4666" t="n">
        <v>1</v>
      </c>
      <c r="N4666" t="n">
        <v>5</v>
      </c>
      <c r="O4666" t="n">
        <v>0</v>
      </c>
      <c r="P4666" t="n">
        <v>15</v>
      </c>
      <c r="Q4666" t="n">
        <v>0</v>
      </c>
      <c r="R4666" t="inlineStr">
        <is>
          <t>VJ6</t>
        </is>
      </c>
      <c r="S4666" t="n">
        <v>0</v>
      </c>
      <c r="T4666" t="b">
        <v>0</v>
      </c>
      <c r="U4666" s="1" t="n">
        <v>45026</v>
      </c>
      <c r="V4666" t="inlineStr">
        <is>
          <t>rsgsq6pn5nasdg40kbrsgsdz97lp24d2</t>
        </is>
      </c>
      <c r="W4666" t="inlineStr">
        <is>
          <t>https://docs.google.com/open?id=12u1OG-1rMqgpHQKXRorckhbrTJe41duzsEpyoxR7Pgw</t>
        </is>
      </c>
      <c r="X4666" t="inlineStr">
        <is>
          <t>0,00</t>
        </is>
      </c>
      <c r="Y4666" t="inlineStr">
        <is>
          <t>32,5</t>
        </is>
      </c>
      <c r="Z4666" t="inlineStr">
        <is>
          <t>97,5</t>
        </is>
      </c>
      <c r="AA4666" t="n">
        <v>0</v>
      </c>
      <c r="AB4666" t="inlineStr">
        <is>
          <t>130,00</t>
        </is>
      </c>
      <c r="AC4666" t="inlineStr">
        <is>
          <t>27,30</t>
        </is>
      </c>
      <c r="AD4666" t="inlineStr">
        <is>
          <t>6,76</t>
        </is>
      </c>
      <c r="AE4666" t="inlineStr">
        <is>
          <t>164,06</t>
        </is>
      </c>
      <c r="AF4666" t="n">
        <v>0</v>
      </c>
      <c r="AG4666" t="n">
        <v>0</v>
      </c>
      <c r="AH4666" t="n">
        <v>0</v>
      </c>
      <c r="AI4666" t="inlineStr">
        <is>
          <t>6,5</t>
        </is>
      </c>
      <c r="AJ4666" t="inlineStr">
        <is>
          <t>Transfer</t>
        </is>
      </c>
      <c r="AK4666" t="inlineStr">
        <is>
          <t>4,5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</row>
    <row r="4670">
      <c r="A4670" t="n">
        <v>1135</v>
      </c>
      <c r="B4670" t="inlineStr">
        <is>
          <t>molsa santa maria</t>
        </is>
      </c>
      <c r="C4670" t="inlineStr">
        <is>
          <t>montse</t>
        </is>
      </c>
      <c r="D4670" t="inlineStr">
        <is>
          <t>Fem Molsa 2020 S.L</t>
        </is>
      </c>
      <c r="E4670" t="inlineStr">
        <is>
          <t>B25860354</t>
        </is>
      </c>
      <c r="F4670" t="inlineStr">
        <is>
          <t>c. sta maria 9</t>
        </is>
      </c>
      <c r="G4670" t="n">
        <v>8301</v>
      </c>
      <c r="H4670" t="inlineStr">
        <is>
          <t>Mataró</t>
        </is>
      </c>
      <c r="I4670" t="n">
        <v>0</v>
      </c>
      <c r="J4670" t="inlineStr">
        <is>
          <t>c. plaça pagesos 11</t>
        </is>
      </c>
      <c r="K4670" t="inlineStr">
        <is>
          <t>santamaria@molsa.bio</t>
        </is>
      </c>
      <c r="L4670">
        <f>+34616910967</f>
        <v/>
      </c>
      <c r="M4670" t="n">
        <v>0</v>
      </c>
      <c r="N4670" t="n">
        <v>6</v>
      </c>
      <c r="O4670" t="n">
        <v>0</v>
      </c>
      <c r="P4670" t="n">
        <v>4</v>
      </c>
      <c r="Q4670" t="n">
        <v>0</v>
      </c>
      <c r="R4670" t="n">
        <v>0</v>
      </c>
      <c r="S4670" t="n">
        <v>0</v>
      </c>
      <c r="T4670" t="b">
        <v>0</v>
      </c>
      <c r="U4670" s="1" t="n">
        <v>45026</v>
      </c>
      <c r="V4670" t="inlineStr">
        <is>
          <t>dfsaw1vg2hqjqfigrdfsaw6dpykctbog</t>
        </is>
      </c>
      <c r="W4670" t="inlineStr">
        <is>
          <t>https://docs.google.com/open?id=1k4Y6Qfpc-YYWVaY3QoE2t2VknEid0jbl3CbZrzNtJDI</t>
        </is>
      </c>
      <c r="X4670" t="inlineStr">
        <is>
          <t>0,00</t>
        </is>
      </c>
      <c r="Y4670" t="inlineStr">
        <is>
          <t>42,12</t>
        </is>
      </c>
      <c r="Z4670" t="inlineStr">
        <is>
          <t>28,08</t>
        </is>
      </c>
      <c r="AA4670" t="n">
        <v>0</v>
      </c>
      <c r="AB4670" t="inlineStr">
        <is>
          <t>70,20</t>
        </is>
      </c>
      <c r="AC4670" t="inlineStr">
        <is>
          <t>14,74</t>
        </is>
      </c>
      <c r="AD4670" t="inlineStr">
        <is>
          <t>0,00</t>
        </is>
      </c>
      <c r="AE4670" t="inlineStr">
        <is>
          <t>84,94</t>
        </is>
      </c>
      <c r="AF4670" t="n">
        <v>0</v>
      </c>
      <c r="AG4670" t="n">
        <v>0</v>
      </c>
      <c r="AH4670" t="n">
        <v>0</v>
      </c>
      <c r="AI4670" t="inlineStr">
        <is>
          <t>7,02</t>
        </is>
      </c>
      <c r="AJ4670" t="inlineStr">
        <is>
          <t>Transfer</t>
        </is>
      </c>
      <c r="AK4670" t="inlineStr">
        <is>
          <t>4,5</t>
        </is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</row>
    <row r="4674">
      <c r="A4674" t="n">
        <v>1136</v>
      </c>
      <c r="B4674" t="inlineStr">
        <is>
          <t>Onzas</t>
        </is>
      </c>
      <c r="C4674" t="inlineStr">
        <is>
          <t>Soraya Gómez</t>
        </is>
      </c>
      <c r="D4674" t="inlineStr">
        <is>
          <t>Soraya Gómez Balsells</t>
        </is>
      </c>
      <c r="E4674" t="inlineStr">
        <is>
          <t>70253451C</t>
        </is>
      </c>
      <c r="F4674" t="inlineStr">
        <is>
          <t>Avda La Constitución 28</t>
        </is>
      </c>
      <c r="G4674" t="n">
        <v>40005</v>
      </c>
      <c r="H4674" t="inlineStr">
        <is>
          <t>Segovia</t>
        </is>
      </c>
      <c r="I4674" t="n">
        <v>1</v>
      </c>
      <c r="J4674" t="n">
        <v>0</v>
      </c>
      <c r="K4674" t="inlineStr">
        <is>
          <t>onzasdesabor@gmail.com</t>
        </is>
      </c>
      <c r="L4674">
        <f>+34674993197</f>
        <v/>
      </c>
      <c r="M4674" t="n">
        <v>1</v>
      </c>
      <c r="N4674" t="n">
        <v>7</v>
      </c>
      <c r="O4674" t="n">
        <v>2</v>
      </c>
      <c r="P4674" t="n">
        <v>7</v>
      </c>
      <c r="Q4674" t="n">
        <v>0</v>
      </c>
      <c r="R4674" t="inlineStr">
        <is>
          <t>Portes</t>
        </is>
      </c>
      <c r="S4674" t="n">
        <v>0</v>
      </c>
      <c r="T4674" t="b">
        <v>0</v>
      </c>
      <c r="U4674" s="1" t="n">
        <v>45026</v>
      </c>
      <c r="V4674" t="inlineStr">
        <is>
          <t>dxj1bh2iu2mif6c505bvadxj1bh266yq</t>
        </is>
      </c>
      <c r="W4674" t="inlineStr">
        <is>
          <t>https://docs.google.com/open?id=1RgNOS1mgmPITq9E1wvNihlR_957kdq9CCJepxD2bmhs</t>
        </is>
      </c>
      <c r="X4674" t="inlineStr">
        <is>
          <t>13,00</t>
        </is>
      </c>
      <c r="Y4674" t="inlineStr">
        <is>
          <t>45,5</t>
        </is>
      </c>
      <c r="Z4674" t="inlineStr">
        <is>
          <t>45,5</t>
        </is>
      </c>
      <c r="AA4674" t="n">
        <v>0</v>
      </c>
      <c r="AB4674" t="inlineStr">
        <is>
          <t>104,00</t>
        </is>
      </c>
      <c r="AC4674" t="inlineStr">
        <is>
          <t>21,84</t>
        </is>
      </c>
      <c r="AD4674" t="inlineStr">
        <is>
          <t>5,41</t>
        </is>
      </c>
      <c r="AE4674" t="inlineStr">
        <is>
          <t>131,25</t>
        </is>
      </c>
      <c r="AF4674" t="n">
        <v>0</v>
      </c>
      <c r="AG4674" t="n">
        <v>0</v>
      </c>
      <c r="AH4674" t="n">
        <v>0</v>
      </c>
      <c r="AI4674" t="inlineStr">
        <is>
          <t>6,5</t>
        </is>
      </c>
      <c r="AJ4674" t="inlineStr">
        <is>
          <t>Transfer</t>
        </is>
      </c>
      <c r="AK4674" t="inlineStr">
        <is>
          <t>4,5</t>
        </is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</row>
    <row r="4678">
      <c r="A4678" t="n">
        <v>1137</v>
      </c>
      <c r="B4678" t="inlineStr">
        <is>
          <t>Asociación Cultural Altrantrán (El Rincón Lento)</t>
        </is>
      </c>
      <c r="C4678" t="inlineStr">
        <is>
          <t>David</t>
        </is>
      </c>
      <c r="D4678" t="inlineStr">
        <is>
          <t>Asociación Cultural Altrantrán (El Rincón Lento)</t>
        </is>
      </c>
      <c r="E4678" t="inlineStr">
        <is>
          <t>G19224153</t>
        </is>
      </c>
      <c r="F4678" t="inlineStr">
        <is>
          <t>C/ Marqués de Santillana, 13</t>
        </is>
      </c>
      <c r="G4678" t="n">
        <v>19002</v>
      </c>
      <c r="H4678" t="inlineStr">
        <is>
          <t>Guadalajara</t>
        </is>
      </c>
      <c r="I4678" t="n">
        <v>1</v>
      </c>
      <c r="J4678" t="n">
        <v>0</v>
      </c>
      <c r="K4678" t="inlineStr">
        <is>
          <t>elrinconlento@gmail.com</t>
        </is>
      </c>
      <c r="L4678">
        <f>+34684239397</f>
        <v/>
      </c>
      <c r="M4678" t="n">
        <v>0</v>
      </c>
      <c r="N4678" t="n">
        <v>14</v>
      </c>
      <c r="O4678" t="n">
        <v>15</v>
      </c>
      <c r="P4678" t="n">
        <v>0</v>
      </c>
      <c r="Q4678" t="n">
        <v>11</v>
      </c>
      <c r="R4678" t="inlineStr">
        <is>
          <t>PackD1 - VJ20</t>
        </is>
      </c>
      <c r="S4678" t="inlineStr">
        <is>
          <t>*Lunes a Viernes de 10.30 a 13.30 y de 17.30 a 20.30</t>
        </is>
      </c>
      <c r="T4678" t="b">
        <v>0</v>
      </c>
      <c r="U4678" s="1" t="n">
        <v>45026</v>
      </c>
      <c r="V4678" t="inlineStr">
        <is>
          <t>mhg6z1hypqfjc2amhg4q9sphetdhkpwf</t>
        </is>
      </c>
      <c r="W4678" t="inlineStr">
        <is>
          <t>https://docs.google.com/open?id=1rT7xCpggncE0L7C19S9MDJu0YB5kJN_ReZ9OM3QhKcY</t>
        </is>
      </c>
      <c r="X4678" t="inlineStr">
        <is>
          <t>97,50</t>
        </is>
      </c>
      <c r="Y4678" t="n">
        <v>91</v>
      </c>
      <c r="Z4678" t="n">
        <v>0</v>
      </c>
      <c r="AA4678" t="inlineStr">
        <is>
          <t>49,5</t>
        </is>
      </c>
      <c r="AB4678" t="inlineStr">
        <is>
          <t>238,00</t>
        </is>
      </c>
      <c r="AC4678" t="inlineStr">
        <is>
          <t>49,98</t>
        </is>
      </c>
      <c r="AD4678" t="inlineStr">
        <is>
          <t>0,00</t>
        </is>
      </c>
      <c r="AE4678" t="inlineStr">
        <is>
          <t>287,98</t>
        </is>
      </c>
      <c r="AF4678" t="n">
        <v>0</v>
      </c>
      <c r="AG4678" t="n">
        <v>0</v>
      </c>
      <c r="AH4678" t="n">
        <v>0</v>
      </c>
      <c r="AI4678" t="inlineStr">
        <is>
          <t>6,5</t>
        </is>
      </c>
      <c r="AJ4678" t="inlineStr">
        <is>
          <t>Transfer</t>
        </is>
      </c>
      <c r="AK4678" t="inlineStr">
        <is>
          <t>4,5</t>
        </is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</row>
    <row r="4682">
      <c r="A4682" t="n">
        <v>1138</v>
      </c>
      <c r="B4682" t="inlineStr">
        <is>
          <t>Toni&amp;Meri follow your dreams</t>
        </is>
      </c>
      <c r="C4682" t="inlineStr">
        <is>
          <t>Meritxell Sole</t>
        </is>
      </c>
      <c r="D4682" t="inlineStr">
        <is>
          <t>Toni&amp;Meri follow your dreams</t>
        </is>
      </c>
      <c r="E4682" t="inlineStr">
        <is>
          <t>L_714921 V</t>
        </is>
      </c>
      <c r="F4682" t="inlineStr">
        <is>
          <t>Carrer de l aigueta num 6</t>
        </is>
      </c>
      <c r="G4682" t="inlineStr">
        <is>
          <t>AD500</t>
        </is>
      </c>
      <c r="H4682" t="inlineStr">
        <is>
          <t>Andorra la vella</t>
        </is>
      </c>
      <c r="I4682" t="n">
        <v>0</v>
      </c>
      <c r="J4682" t="inlineStr">
        <is>
          <t>Carrer el Llinàs Xalet desig</t>
        </is>
      </c>
      <c r="K4682" t="inlineStr">
        <is>
          <t>toniandmerifollowyourdreams@gmail.com</t>
        </is>
      </c>
      <c r="L4682">
        <f>+376354612</f>
        <v/>
      </c>
      <c r="M4682" t="n">
        <v>0</v>
      </c>
      <c r="N4682" t="n">
        <v>18</v>
      </c>
      <c r="O4682" t="n">
        <v>6</v>
      </c>
      <c r="P4682" t="n">
        <v>18</v>
      </c>
      <c r="Q4682" t="n">
        <v>0</v>
      </c>
      <c r="R4682" t="inlineStr">
        <is>
          <t>PackD3-VJ12 +1 muestra</t>
        </is>
      </c>
      <c r="S4682" t="inlineStr">
        <is>
          <t>Falta una pack de esponjas // 25 sobres de muestra</t>
        </is>
      </c>
      <c r="T4682" t="b">
        <v>0</v>
      </c>
      <c r="U4682" s="1" t="n">
        <v>45026</v>
      </c>
      <c r="V4682" t="inlineStr">
        <is>
          <t>bkbop5qtwuxplg1lbkb9lqcbnhleksjj</t>
        </is>
      </c>
      <c r="W4682" t="inlineStr">
        <is>
          <t>https://docs.google.com/open?id=1H3Nb0iuwo6KVfxad6GIZXX4TGnjMpTBOHtot4By22rs</t>
        </is>
      </c>
      <c r="X4682" t="inlineStr">
        <is>
          <t>34,20</t>
        </is>
      </c>
      <c r="Y4682" t="inlineStr">
        <is>
          <t>102,6</t>
        </is>
      </c>
      <c r="Z4682" t="inlineStr">
        <is>
          <t>102,6</t>
        </is>
      </c>
      <c r="AA4682" t="n">
        <v>0</v>
      </c>
      <c r="AB4682" t="inlineStr">
        <is>
          <t>239,40</t>
        </is>
      </c>
      <c r="AC4682" t="inlineStr">
        <is>
          <t>50,27</t>
        </is>
      </c>
      <c r="AD4682" t="inlineStr">
        <is>
          <t>0,00</t>
        </is>
      </c>
      <c r="AE4682" t="inlineStr">
        <is>
          <t>289,67</t>
        </is>
      </c>
      <c r="AF4682" t="n">
        <v>0</v>
      </c>
      <c r="AG4682" t="n">
        <v>0</v>
      </c>
      <c r="AH4682" t="n">
        <v>0</v>
      </c>
      <c r="AI4682" t="inlineStr">
        <is>
          <t>5,7</t>
        </is>
      </c>
      <c r="AJ4682" t="inlineStr">
        <is>
          <t>Transfer</t>
        </is>
      </c>
      <c r="AK4682" t="inlineStr">
        <is>
          <t>4,2</t>
        </is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</row>
    <row r="4686">
      <c r="A4686" t="n">
        <v>1139</v>
      </c>
      <c r="B4686" t="inlineStr">
        <is>
          <t>Planeta Huerto</t>
        </is>
      </c>
      <c r="C4686" t="inlineStr">
        <is>
          <t>Efrén Enguix</t>
        </is>
      </c>
      <c r="D4686" t="inlineStr">
        <is>
          <t>Planeta Huerto S.L.U</t>
        </is>
      </c>
      <c r="E4686" t="inlineStr">
        <is>
          <t>B-53241998</t>
        </is>
      </c>
      <c r="F4686" t="inlineStr">
        <is>
          <t>Avenida de la Industria 21-23</t>
        </is>
      </c>
      <c r="G4686" t="n">
        <v>3690</v>
      </c>
      <c r="H4686" t="inlineStr">
        <is>
          <t>San Vicente del Raspeig</t>
        </is>
      </c>
      <c r="I4686" t="n">
        <v>1</v>
      </c>
      <c r="J4686" t="n">
        <v>0</v>
      </c>
      <c r="K4686" t="inlineStr">
        <is>
          <t>compras@planetahuerto.es</t>
        </is>
      </c>
      <c r="L4686">
        <f>+34635548837</f>
        <v/>
      </c>
      <c r="M4686" t="n">
        <v>0</v>
      </c>
      <c r="N4686" t="n">
        <v>40</v>
      </c>
      <c r="O4686" t="n">
        <v>60</v>
      </c>
      <c r="P4686" t="n">
        <v>40</v>
      </c>
      <c r="Q4686" t="n">
        <v>40</v>
      </c>
      <c r="R4686" t="inlineStr">
        <is>
          <t>PackD24-VJ20 +1 muestra</t>
        </is>
      </c>
      <c r="S4686" t="inlineStr">
        <is>
          <t>Faltan 29 cajitas de natural</t>
        </is>
      </c>
      <c r="T4686" t="b">
        <v>0</v>
      </c>
      <c r="U4686" s="1" t="n">
        <v>45087</v>
      </c>
      <c r="V4686" t="inlineStr">
        <is>
          <t>p2eoho6nc3rzdy3t7kop2eohob1kdw5d</t>
        </is>
      </c>
      <c r="W4686" t="inlineStr">
        <is>
          <t>https://docs.google.com/open?id=199Zw8qJhAvWoz9cfdcrrQYRA_NA3nEwI1k1pesaZuVk</t>
        </is>
      </c>
      <c r="X4686" t="inlineStr">
        <is>
          <t>390,00</t>
        </is>
      </c>
      <c r="Y4686" t="n">
        <v>260</v>
      </c>
      <c r="Z4686" t="n">
        <v>260</v>
      </c>
      <c r="AA4686" t="n">
        <v>180</v>
      </c>
      <c r="AB4686" t="inlineStr">
        <is>
          <t>1.090,00</t>
        </is>
      </c>
      <c r="AC4686" t="inlineStr">
        <is>
          <t>228,90</t>
        </is>
      </c>
      <c r="AD4686" t="inlineStr">
        <is>
          <t>0,00</t>
        </is>
      </c>
      <c r="AE4686" t="inlineStr">
        <is>
          <t>1318,90</t>
        </is>
      </c>
      <c r="AF4686" t="n">
        <v>0</v>
      </c>
      <c r="AG4686" t="n">
        <v>0</v>
      </c>
      <c r="AH4686" t="n">
        <v>0</v>
      </c>
      <c r="AI4686" t="inlineStr">
        <is>
          <t>6,5</t>
        </is>
      </c>
      <c r="AJ4686" t="inlineStr">
        <is>
          <t>Giro 30 días // IBAN: ES6001825645180201571710</t>
        </is>
      </c>
      <c r="AK4686" t="inlineStr">
        <is>
          <t>4,5</t>
        </is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</row>
    <row r="4690">
      <c r="A4690" t="n">
        <v>1140</v>
      </c>
      <c r="B4690" t="inlineStr">
        <is>
          <t>Naturitas</t>
        </is>
      </c>
      <c r="C4690" t="inlineStr">
        <is>
          <t>Sandra Geremias</t>
        </is>
      </c>
      <c r="D4690" t="inlineStr">
        <is>
          <t>AMCORE BALANCE, S.L.</t>
        </is>
      </c>
      <c r="E4690" t="inlineStr">
        <is>
          <t>B66291097</t>
        </is>
      </c>
      <c r="F4690" t="inlineStr">
        <is>
          <t>CALLE POLLANCRE N 10</t>
        </is>
      </c>
      <c r="G4690" t="n">
        <v>17452</v>
      </c>
      <c r="H4690" t="inlineStr">
        <is>
          <t>MASSANES (GIRONA)</t>
        </is>
      </c>
      <c r="I4690" t="n">
        <v>1</v>
      </c>
      <c r="J4690" t="n">
        <v>0</v>
      </c>
      <c r="K4690" t="inlineStr">
        <is>
          <t>sandra.geremias@naturitas.com</t>
        </is>
      </c>
      <c r="L4690" t="inlineStr">
        <is>
          <t>691 390 659</t>
        </is>
      </c>
      <c r="M4690" t="n">
        <v>0</v>
      </c>
      <c r="N4690" t="n">
        <v>0</v>
      </c>
      <c r="O4690" t="n">
        <v>0</v>
      </c>
      <c r="P4690" t="n">
        <v>72</v>
      </c>
      <c r="Q4690" t="n">
        <v>0</v>
      </c>
      <c r="R4690" t="n">
        <v>0</v>
      </c>
      <c r="S4690" t="n">
        <v>0</v>
      </c>
      <c r="T4690" t="n">
        <v>0</v>
      </c>
      <c r="U4690" s="1" t="n">
        <v>45087</v>
      </c>
      <c r="V4690" t="n">
        <v>0</v>
      </c>
      <c r="W4690" t="inlineStr">
        <is>
          <t>https://docs.google.com/open?id=1MHR7Vg07FAifMANWXIa7OyzBhCeIXvCSQCHizEyypwk</t>
        </is>
      </c>
      <c r="X4690" t="inlineStr">
        <is>
          <t>0,00</t>
        </is>
      </c>
      <c r="Y4690" t="n">
        <v>0</v>
      </c>
      <c r="Z4690" t="n">
        <v>468</v>
      </c>
      <c r="AA4690" t="n">
        <v>0</v>
      </c>
      <c r="AB4690" t="inlineStr">
        <is>
          <t>468,00</t>
        </is>
      </c>
      <c r="AC4690" t="inlineStr">
        <is>
          <t>98,28</t>
        </is>
      </c>
      <c r="AD4690" t="inlineStr">
        <is>
          <t>0,00</t>
        </is>
      </c>
      <c r="AE4690" t="inlineStr">
        <is>
          <t>566,28</t>
        </is>
      </c>
      <c r="AF4690" t="n">
        <v>0</v>
      </c>
      <c r="AG4690" t="n">
        <v>0</v>
      </c>
      <c r="AH4690" t="n">
        <v>0</v>
      </c>
      <c r="AI4690" t="inlineStr">
        <is>
          <t>6,5</t>
        </is>
      </c>
      <c r="AJ4690" t="inlineStr">
        <is>
          <t>Confirming La Caixa (60 días)</t>
        </is>
      </c>
      <c r="AK4690" t="inlineStr">
        <is>
          <t>4,5</t>
        </is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</row>
    <row r="4694">
      <c r="A4694" t="n">
        <v>1141</v>
      </c>
      <c r="B4694" t="inlineStr">
        <is>
          <t>Verde a granel</t>
        </is>
      </c>
      <c r="C4694" t="inlineStr">
        <is>
          <t>Mª Belén</t>
        </is>
      </c>
      <c r="D4694" t="inlineStr">
        <is>
          <t>Mª Belén Dorado García</t>
        </is>
      </c>
      <c r="E4694" t="inlineStr">
        <is>
          <t>50450202R</t>
        </is>
      </c>
      <c r="F4694" t="inlineStr">
        <is>
          <t>C/ Illescas 197</t>
        </is>
      </c>
      <c r="G4694" t="n">
        <v>28047</v>
      </c>
      <c r="H4694" t="inlineStr">
        <is>
          <t>Madrid</t>
        </is>
      </c>
      <c r="I4694" t="n">
        <v>1</v>
      </c>
      <c r="J4694" t="n">
        <v>0</v>
      </c>
      <c r="K4694" t="inlineStr">
        <is>
          <t>verdeagranel@hotmail.com</t>
        </is>
      </c>
      <c r="L4694" t="n">
        <v>670626684</v>
      </c>
      <c r="M4694" t="n">
        <v>1</v>
      </c>
      <c r="N4694" t="n">
        <v>3</v>
      </c>
      <c r="O4694" t="n">
        <v>0</v>
      </c>
      <c r="P4694" t="n">
        <v>2</v>
      </c>
      <c r="Q4694" t="n">
        <v>7</v>
      </c>
      <c r="R4694" t="inlineStr">
        <is>
          <t>VJ13</t>
        </is>
      </c>
      <c r="S4694" t="inlineStr">
        <is>
          <t>SE Central</t>
        </is>
      </c>
      <c r="T4694" t="b">
        <v>1</v>
      </c>
      <c r="U4694" s="1" t="n">
        <v>45087</v>
      </c>
      <c r="V4694" t="n">
        <v>0</v>
      </c>
      <c r="W4694" t="inlineStr">
        <is>
          <t>https://docs.google.com/open?id=1z_WElMR5PW896GWCc9RKlYVCxjh5PQjV1aIKgCH-R3U</t>
        </is>
      </c>
      <c r="X4694" t="inlineStr">
        <is>
          <t>0,00</t>
        </is>
      </c>
      <c r="Y4694" t="inlineStr">
        <is>
          <t>20,73</t>
        </is>
      </c>
      <c r="Z4694" t="inlineStr">
        <is>
          <t>13,82</t>
        </is>
      </c>
      <c r="AA4694" t="inlineStr">
        <is>
          <t>31,71</t>
        </is>
      </c>
      <c r="AB4694" t="inlineStr">
        <is>
          <t>66,26</t>
        </is>
      </c>
      <c r="AC4694" t="inlineStr">
        <is>
          <t>13,91</t>
        </is>
      </c>
      <c r="AD4694" t="inlineStr">
        <is>
          <t>3,45</t>
        </is>
      </c>
      <c r="AE4694" t="inlineStr">
        <is>
          <t>83,62</t>
        </is>
      </c>
      <c r="AF4694" t="n">
        <v>0</v>
      </c>
      <c r="AG4694" t="n">
        <v>0</v>
      </c>
      <c r="AH4694" t="n">
        <v>0</v>
      </c>
      <c r="AI4694" t="inlineStr">
        <is>
          <t>6,91</t>
        </is>
      </c>
      <c r="AJ4694" t="inlineStr">
        <is>
          <t>Giro 30 días // IBAN: ES87 0049 4429 8628 1001 1267</t>
        </is>
      </c>
      <c r="AK4694" t="inlineStr">
        <is>
          <t>4,53</t>
        </is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</row>
    <row r="4698">
      <c r="A4698" t="n">
        <v>0</v>
      </c>
      <c r="B4698" t="inlineStr">
        <is>
          <t>ERROR NUMERACIÓN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inlineStr">
        <is>
          <t>30/12/1899</t>
        </is>
      </c>
      <c r="V4698" t="n">
        <v>0</v>
      </c>
      <c r="W4698" t="n">
        <v>1</v>
      </c>
      <c r="X4698" t="inlineStr">
        <is>
          <t>0,00</t>
        </is>
      </c>
      <c r="Y4698" t="n">
        <v>0</v>
      </c>
      <c r="Z4698" t="n">
        <v>0</v>
      </c>
      <c r="AA4698" t="n">
        <v>0</v>
      </c>
      <c r="AB4698" t="inlineStr">
        <is>
          <t>0,00</t>
        </is>
      </c>
      <c r="AC4698" t="inlineStr">
        <is>
          <t>0,00</t>
        </is>
      </c>
      <c r="AD4698" t="inlineStr">
        <is>
          <t>0,00</t>
        </is>
      </c>
      <c r="AE4698" t="inlineStr">
        <is>
          <t>0,00</t>
        </is>
      </c>
      <c r="AF4698" t="n">
        <v>0</v>
      </c>
      <c r="AG4698" t="n">
        <v>0</v>
      </c>
      <c r="AH4698" t="n">
        <v>0</v>
      </c>
      <c r="AI4698" t="inlineStr">
        <is>
          <t>6,5</t>
        </is>
      </c>
      <c r="AJ4698" t="n">
        <v>0</v>
      </c>
      <c r="AK4698" t="inlineStr">
        <is>
          <t>4,5</t>
        </is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</row>
    <row r="4702">
      <c r="A4702" t="n">
        <v>1143</v>
      </c>
      <c r="B4702" t="inlineStr">
        <is>
          <t>SORLI</t>
        </is>
      </c>
      <c r="C4702" t="inlineStr">
        <is>
          <t>Nº PEDIDO: 246019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inlineStr">
        <is>
          <t>SIN ENVIAR FACTURA</t>
        </is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s="2" t="n">
        <v>0</v>
      </c>
      <c r="V4702" t="n">
        <v>0</v>
      </c>
      <c r="W4702" t="n">
        <v>1</v>
      </c>
      <c r="X4702" t="inlineStr">
        <is>
          <t>0,00</t>
        </is>
      </c>
      <c r="Y4702" t="n">
        <v>0</v>
      </c>
      <c r="Z4702" t="n">
        <v>0</v>
      </c>
      <c r="AA4702" t="n">
        <v>0</v>
      </c>
      <c r="AB4702" t="inlineStr">
        <is>
          <t>0,00</t>
        </is>
      </c>
      <c r="AC4702" t="inlineStr">
        <is>
          <t>0,00</t>
        </is>
      </c>
      <c r="AD4702" t="inlineStr">
        <is>
          <t>0,00</t>
        </is>
      </c>
      <c r="AE4702" t="inlineStr">
        <is>
          <t>0,00</t>
        </is>
      </c>
      <c r="AF4702" t="n">
        <v>0</v>
      </c>
      <c r="AG4702" t="n">
        <v>0</v>
      </c>
      <c r="AH4702" t="n">
        <v>0</v>
      </c>
      <c r="AI4702" t="inlineStr">
        <is>
          <t>6,5</t>
        </is>
      </c>
      <c r="AJ4702" t="n">
        <v>0</v>
      </c>
      <c r="AK4702" t="inlineStr">
        <is>
          <t>4,5</t>
        </is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</row>
    <row r="4706">
      <c r="A4706" t="n">
        <v>1142</v>
      </c>
      <c r="B4706" t="inlineStr">
        <is>
          <t>Herbolario Navarro</t>
        </is>
      </c>
      <c r="C4706" t="inlineStr">
        <is>
          <t>Encargada de compras: Sonia</t>
        </is>
      </c>
      <c r="D4706" t="inlineStr">
        <is>
          <t>PEPE NAVARRO, SL</t>
        </is>
      </c>
      <c r="E4706" t="inlineStr">
        <is>
          <t>B-46432852</t>
        </is>
      </c>
      <c r="F4706" t="inlineStr">
        <is>
          <t>C/Partida de la Dama, 25</t>
        </is>
      </c>
      <c r="G4706" t="n">
        <v>46470</v>
      </c>
      <c r="H4706" t="inlineStr">
        <is>
          <t>Massanassa</t>
        </is>
      </c>
      <c r="I4706" t="n">
        <v>0</v>
      </c>
      <c r="J4706" t="inlineStr">
        <is>
          <t>ARZOBISPO MAYORAL, 20    46002 VALENCIA.</t>
        </is>
      </c>
      <c r="K4706" t="inlineStr">
        <is>
          <t>facturacion.logistica@herbolarionavarro.es</t>
        </is>
      </c>
      <c r="L4706" t="n">
        <v>34664644917</v>
      </c>
      <c r="M4706" t="n">
        <v>0</v>
      </c>
      <c r="N4706" t="n">
        <v>95</v>
      </c>
      <c r="O4706" t="n">
        <v>104</v>
      </c>
      <c r="P4706" t="n">
        <v>0</v>
      </c>
      <c r="Q4706" t="n">
        <v>30</v>
      </c>
      <c r="R4706" t="n">
        <v>0</v>
      </c>
      <c r="S4706" t="inlineStr">
        <is>
          <t>1) Incluir numero de pedido en factura y en paquete/s. 2) Enviar referencias por separado.</t>
        </is>
      </c>
      <c r="T4706" t="n">
        <v>1</v>
      </c>
      <c r="U4706" s="1" t="n">
        <v>45179</v>
      </c>
      <c r="V4706" t="n">
        <v>44714</v>
      </c>
      <c r="W4706" t="inlineStr">
        <is>
          <t>https://docs.google.com/open?id=1Ey1N1pG4IIsqOlSid6lHDrLQM9Mkk2IUxFApGoaWetQ</t>
        </is>
      </c>
      <c r="X4706" t="inlineStr">
        <is>
          <t>564,72</t>
        </is>
      </c>
      <c r="Y4706" t="inlineStr">
        <is>
          <t>515,85</t>
        </is>
      </c>
      <c r="Z4706" t="n">
        <v>0</v>
      </c>
      <c r="AA4706" t="n">
        <v>126</v>
      </c>
      <c r="AB4706" t="inlineStr">
        <is>
          <t>1.206,57</t>
        </is>
      </c>
      <c r="AC4706" t="inlineStr">
        <is>
          <t>253,38</t>
        </is>
      </c>
      <c r="AD4706" t="inlineStr">
        <is>
          <t>0,00</t>
        </is>
      </c>
      <c r="AE4706" t="inlineStr">
        <is>
          <t>1459,95</t>
        </is>
      </c>
      <c r="AF4706" t="n">
        <v>0</v>
      </c>
      <c r="AG4706" t="n">
        <v>0</v>
      </c>
      <c r="AH4706" t="n">
        <v>0</v>
      </c>
      <c r="AI4706" t="inlineStr">
        <is>
          <t>5,43</t>
        </is>
      </c>
      <c r="AJ4706" t="inlineStr">
        <is>
          <t>Transfer 60 días // IBAN: ES58 0081 1518 9300 0157 6563</t>
        </is>
      </c>
      <c r="AK4706" t="inlineStr">
        <is>
          <t>4,2</t>
        </is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</row>
    <row r="4710">
      <c r="A4710" t="n">
        <v>0</v>
      </c>
      <c r="B4710" t="inlineStr">
        <is>
          <t>ERROR NUMERACIÓN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inlineStr">
        <is>
          <t>30/12/1899</t>
        </is>
      </c>
      <c r="V4710" t="n">
        <v>0</v>
      </c>
      <c r="W4710" t="n">
        <v>1</v>
      </c>
      <c r="X4710" t="inlineStr">
        <is>
          <t>0,00</t>
        </is>
      </c>
      <c r="Y4710" t="n">
        <v>0</v>
      </c>
      <c r="Z4710" t="n">
        <v>0</v>
      </c>
      <c r="AA4710" t="n">
        <v>0</v>
      </c>
      <c r="AB4710" t="inlineStr">
        <is>
          <t>0,00</t>
        </is>
      </c>
      <c r="AC4710" t="inlineStr">
        <is>
          <t>0,00</t>
        </is>
      </c>
      <c r="AD4710" t="inlineStr">
        <is>
          <t>0,00</t>
        </is>
      </c>
      <c r="AE4710" t="inlineStr">
        <is>
          <t>0,00</t>
        </is>
      </c>
      <c r="AF4710" t="n">
        <v>0</v>
      </c>
      <c r="AG4710" t="n">
        <v>0</v>
      </c>
      <c r="AH4710" t="n">
        <v>0</v>
      </c>
      <c r="AI4710" t="inlineStr">
        <is>
          <t>6,91</t>
        </is>
      </c>
      <c r="AJ4710" t="n">
        <v>0</v>
      </c>
      <c r="AK4710" t="inlineStr">
        <is>
          <t>4,53</t>
        </is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</row>
    <row r="4714">
      <c r="A4714" t="inlineStr">
        <is>
          <t>PT_1</t>
        </is>
      </c>
      <c r="B4714" t="inlineStr">
        <is>
          <t>WeAreBond</t>
        </is>
      </c>
      <c r="C4714" t="inlineStr">
        <is>
          <t>ALBARÁN</t>
        </is>
      </c>
      <c r="D4714" t="n">
        <v>0</v>
      </c>
      <c r="E4714" t="n">
        <v>0</v>
      </c>
      <c r="F4714" t="inlineStr">
        <is>
          <t>Parque industrial, lote 28A</t>
        </is>
      </c>
      <c r="G4714" t="inlineStr">
        <is>
          <t>7080-341</t>
        </is>
      </c>
      <c r="H4714" t="inlineStr">
        <is>
          <t>Vendas novas</t>
        </is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inlineStr">
        <is>
          <t>VJ504</t>
        </is>
      </c>
      <c r="S4714" t="n">
        <v>0</v>
      </c>
      <c r="T4714" t="n">
        <v>0</v>
      </c>
      <c r="U4714" s="1" t="n">
        <v>45179</v>
      </c>
      <c r="V4714" t="n">
        <v>0</v>
      </c>
      <c r="W4714" t="inlineStr">
        <is>
          <t>https://docs.google.com/open?id=1p6WisZQpK0zl2saYPCa0REI8IsVq-LwzMYKouHNkKPU</t>
        </is>
      </c>
      <c r="X4714" t="inlineStr">
        <is>
          <t>0,00</t>
        </is>
      </c>
      <c r="Y4714" t="n">
        <v>0</v>
      </c>
      <c r="Z4714" t="n">
        <v>0</v>
      </c>
      <c r="AA4714" t="n">
        <v>0</v>
      </c>
      <c r="AB4714" t="inlineStr">
        <is>
          <t>0,00</t>
        </is>
      </c>
      <c r="AC4714" t="inlineStr">
        <is>
          <t>0,00</t>
        </is>
      </c>
      <c r="AD4714" t="inlineStr">
        <is>
          <t>0,00</t>
        </is>
      </c>
      <c r="AE4714" t="inlineStr">
        <is>
          <t>0,00</t>
        </is>
      </c>
      <c r="AF4714" t="n">
        <v>0</v>
      </c>
      <c r="AG4714" t="n">
        <v>0</v>
      </c>
      <c r="AH4714" t="n">
        <v>0</v>
      </c>
      <c r="AI4714" t="inlineStr">
        <is>
          <t>6,5</t>
        </is>
      </c>
      <c r="AJ4714" t="n">
        <v>0</v>
      </c>
      <c r="AK4714" t="inlineStr">
        <is>
          <t>4,5</t>
        </is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</row>
    <row r="4718">
      <c r="A4718" t="n">
        <v>1144</v>
      </c>
      <c r="B4718" t="inlineStr">
        <is>
          <t>Cero Residuo</t>
        </is>
      </c>
      <c r="C4718" t="inlineStr">
        <is>
          <t>Xavier</t>
        </is>
      </c>
      <c r="D4718" t="inlineStr">
        <is>
          <t>Zero Waste Group S.L.</t>
        </is>
      </c>
      <c r="E4718" t="inlineStr">
        <is>
          <t>B67624577</t>
        </is>
      </c>
      <c r="F4718" t="inlineStr">
        <is>
          <t>c/Congost 49 local</t>
        </is>
      </c>
      <c r="G4718" t="n">
        <v>8024</v>
      </c>
      <c r="H4718" t="inlineStr">
        <is>
          <t>Barcelona</t>
        </is>
      </c>
      <c r="I4718" t="n">
        <v>1</v>
      </c>
      <c r="J4718" t="n">
        <v>0</v>
      </c>
      <c r="K4718" t="inlineStr">
        <is>
          <t>facturas@ceroresiduo.com</t>
        </is>
      </c>
      <c r="L4718">
        <f>+34622957098</f>
        <v/>
      </c>
      <c r="M4718" t="n">
        <v>0</v>
      </c>
      <c r="N4718" t="n">
        <v>50</v>
      </c>
      <c r="O4718" t="n">
        <v>40</v>
      </c>
      <c r="P4718" t="n">
        <v>10</v>
      </c>
      <c r="Q4718" t="n">
        <v>50</v>
      </c>
      <c r="R4718" t="inlineStr">
        <is>
          <t>VJ20</t>
        </is>
      </c>
      <c r="S4718" t="inlineStr">
        <is>
          <t>-5% en det. y -3% en suelos</t>
        </is>
      </c>
      <c r="T4718" t="b">
        <v>0</v>
      </c>
      <c r="U4718" s="1" t="n">
        <v>45179</v>
      </c>
      <c r="V4718" t="inlineStr">
        <is>
          <t>p8hl9d97lcgkbfp8hl9ddndc1g0j598u</t>
        </is>
      </c>
      <c r="W4718" t="inlineStr">
        <is>
          <t>https://docs.google.com/open?id=1hbKPKOXax7DjhAzHy43uAoXxtKBLUPV5KwcQrRnTOSo</t>
        </is>
      </c>
      <c r="X4718" t="inlineStr">
        <is>
          <t>262,40</t>
        </is>
      </c>
      <c r="Y4718" t="n">
        <v>328</v>
      </c>
      <c r="Z4718" t="inlineStr">
        <is>
          <t>65,6</t>
        </is>
      </c>
      <c r="AA4718" t="inlineStr">
        <is>
          <t>242,5</t>
        </is>
      </c>
      <c r="AB4718" t="inlineStr">
        <is>
          <t>898,50</t>
        </is>
      </c>
      <c r="AC4718" t="inlineStr">
        <is>
          <t>188,69</t>
        </is>
      </c>
      <c r="AD4718" t="inlineStr">
        <is>
          <t>0,00</t>
        </is>
      </c>
      <c r="AE4718" t="inlineStr">
        <is>
          <t>1087,19</t>
        </is>
      </c>
      <c r="AF4718" t="n">
        <v>0</v>
      </c>
      <c r="AG4718" t="n">
        <v>0</v>
      </c>
      <c r="AH4718" t="n">
        <v>0</v>
      </c>
      <c r="AI4718" t="inlineStr">
        <is>
          <t>6,56</t>
        </is>
      </c>
      <c r="AJ4718" t="inlineStr">
        <is>
          <t>Giro 30 días // IBAN: ES9421000811700201451744</t>
        </is>
      </c>
      <c r="AK4718" t="inlineStr">
        <is>
          <t>4,85</t>
        </is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</row>
    <row r="4722">
      <c r="A4722" t="n">
        <v>1145</v>
      </c>
      <c r="B4722" t="inlineStr">
        <is>
          <t>Cooperativa Verdes i Madures, Sant Llorenç Savall</t>
        </is>
      </c>
      <c r="C4722" t="inlineStr">
        <is>
          <t>Marta Margenat</t>
        </is>
      </c>
      <c r="D4722" t="inlineStr">
        <is>
          <t>34749754C</t>
        </is>
      </c>
      <c r="E4722" t="inlineStr">
        <is>
          <t>34749754C</t>
        </is>
      </c>
      <c r="F4722" t="inlineStr">
        <is>
          <t>Carretera de Monistrol, 76</t>
        </is>
      </c>
      <c r="G4722" t="n">
        <v>8212</v>
      </c>
      <c r="H4722" t="inlineStr">
        <is>
          <t>Sant Llorenç Savall</t>
        </is>
      </c>
      <c r="I4722" t="n">
        <v>1</v>
      </c>
      <c r="J4722" t="n">
        <v>0</v>
      </c>
      <c r="K4722" t="inlineStr">
        <is>
          <t>mmargenat2@gmail.com</t>
        </is>
      </c>
      <c r="L4722">
        <f>+34633326446</f>
        <v/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b">
        <v>0</v>
      </c>
      <c r="U4722" s="1" t="n">
        <v>45179</v>
      </c>
      <c r="V4722" t="inlineStr">
        <is>
          <t>9cqdxytkzw1xgmi7ztsff49cqdxyfuq1</t>
        </is>
      </c>
      <c r="W4722" t="n">
        <v>1</v>
      </c>
      <c r="X4722" t="inlineStr">
        <is>
          <t>0,00</t>
        </is>
      </c>
      <c r="Y4722" t="n">
        <v>0</v>
      </c>
      <c r="Z4722" t="n">
        <v>0</v>
      </c>
      <c r="AA4722" t="n">
        <v>0</v>
      </c>
      <c r="AB4722" t="inlineStr">
        <is>
          <t>0,00</t>
        </is>
      </c>
      <c r="AC4722" t="inlineStr">
        <is>
          <t>0,00</t>
        </is>
      </c>
      <c r="AD4722" t="inlineStr">
        <is>
          <t>0,00</t>
        </is>
      </c>
      <c r="AE4722" t="inlineStr">
        <is>
          <t>0,00</t>
        </is>
      </c>
      <c r="AF4722" t="n">
        <v>0</v>
      </c>
      <c r="AG4722" t="n">
        <v>0</v>
      </c>
      <c r="AH4722" t="n">
        <v>0</v>
      </c>
      <c r="AI4722" t="inlineStr">
        <is>
          <t>7,02</t>
        </is>
      </c>
      <c r="AJ4722" t="inlineStr">
        <is>
          <t>Transfer</t>
        </is>
      </c>
      <c r="AK4722" t="inlineStr">
        <is>
          <t>4,5</t>
        </is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</row>
    <row r="4726">
      <c r="A4726" t="n">
        <v>1146</v>
      </c>
      <c r="B4726" t="inlineStr">
        <is>
          <t>ECO SA TEULERA SL</t>
        </is>
      </c>
      <c r="C4726" t="inlineStr">
        <is>
          <t>MARIA</t>
        </is>
      </c>
      <c r="D4726" t="inlineStr">
        <is>
          <t>ECO SA TEULERA SL</t>
        </is>
      </c>
      <c r="E4726" t="inlineStr">
        <is>
          <t>B57376576</t>
        </is>
      </c>
      <c r="F4726" t="inlineStr">
        <is>
          <t>C/ORTEGA I GASSET, 13</t>
        </is>
      </c>
      <c r="G4726" t="n">
        <v>7500</v>
      </c>
      <c r="H4726" t="inlineStr">
        <is>
          <t>MANACOR</t>
        </is>
      </c>
      <c r="I4726" t="n">
        <v>1</v>
      </c>
      <c r="J4726" t="n">
        <v>0</v>
      </c>
      <c r="K4726" t="inlineStr">
        <is>
          <t>compres@ecosateulera.com</t>
        </is>
      </c>
      <c r="L4726">
        <f>+34678545173</f>
        <v/>
      </c>
      <c r="M4726" t="n">
        <v>0</v>
      </c>
      <c r="N4726" t="n">
        <v>12</v>
      </c>
      <c r="O4726" t="n">
        <v>12</v>
      </c>
      <c r="P4726" t="n">
        <v>12</v>
      </c>
      <c r="Q4726" t="n">
        <v>12</v>
      </c>
      <c r="R4726" t="inlineStr">
        <is>
          <t>PackD6-VJ12</t>
        </is>
      </c>
      <c r="S4726" t="n">
        <v>0</v>
      </c>
      <c r="T4726" t="b">
        <v>0</v>
      </c>
      <c r="U4726" s="1" t="n">
        <v>45179</v>
      </c>
      <c r="V4726" t="inlineStr">
        <is>
          <t>2vqzbkivl3btupgwncrtlq12vqzbmhk0</t>
        </is>
      </c>
      <c r="W4726" t="inlineStr">
        <is>
          <t>https://docs.google.com/open?id=1ACCz2ev3akyz_4EHDEz_MEgVdtFt99yBx8JjxBdDOPE</t>
        </is>
      </c>
      <c r="X4726" t="inlineStr">
        <is>
          <t>78,00</t>
        </is>
      </c>
      <c r="Y4726" t="n">
        <v>78</v>
      </c>
      <c r="Z4726" t="n">
        <v>78</v>
      </c>
      <c r="AA4726" t="n">
        <v>54</v>
      </c>
      <c r="AB4726" t="inlineStr">
        <is>
          <t>288,00</t>
        </is>
      </c>
      <c r="AC4726" t="inlineStr">
        <is>
          <t>60,48</t>
        </is>
      </c>
      <c r="AD4726" t="inlineStr">
        <is>
          <t>0,00</t>
        </is>
      </c>
      <c r="AE4726" t="inlineStr">
        <is>
          <t>348,48</t>
        </is>
      </c>
      <c r="AF4726" t="n">
        <v>0</v>
      </c>
      <c r="AG4726" t="n">
        <v>0</v>
      </c>
      <c r="AH4726" t="n">
        <v>0</v>
      </c>
      <c r="AI4726" t="inlineStr">
        <is>
          <t>6,5</t>
        </is>
      </c>
      <c r="AJ4726" t="inlineStr">
        <is>
          <t>Transfer</t>
        </is>
      </c>
      <c r="AK4726" t="inlineStr">
        <is>
          <t>4,5</t>
        </is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</row>
    <row r="4730">
      <c r="A4730" t="n">
        <v>1147</v>
      </c>
      <c r="B4730" t="inlineStr">
        <is>
          <t>ZOE ECO BCN</t>
        </is>
      </c>
      <c r="C4730" t="inlineStr">
        <is>
          <t>Jessica</t>
        </is>
      </c>
      <c r="D4730" t="inlineStr">
        <is>
          <t>KARNAVALEANDO S.C.P</t>
        </is>
      </c>
      <c r="E4730" t="inlineStr">
        <is>
          <t>J09853342</t>
        </is>
      </c>
      <c r="F4730" t="inlineStr">
        <is>
          <t>Calle Roger de Flor 272</t>
        </is>
      </c>
      <c r="G4730" t="n">
        <v>8025</v>
      </c>
      <c r="H4730" t="inlineStr">
        <is>
          <t>BARCELONA</t>
        </is>
      </c>
      <c r="I4730" t="n">
        <v>0</v>
      </c>
      <c r="J4730" t="inlineStr">
        <is>
          <t>CALLE ROGER DE FLOR 272</t>
        </is>
      </c>
      <c r="K4730" t="inlineStr">
        <is>
          <t>zoecobcn@gmail.com</t>
        </is>
      </c>
      <c r="L4730">
        <f>+34649688511</f>
        <v/>
      </c>
      <c r="M4730" t="n">
        <v>0</v>
      </c>
      <c r="N4730" t="n">
        <v>13</v>
      </c>
      <c r="O4730" t="n">
        <v>3</v>
      </c>
      <c r="P4730" t="n">
        <v>4</v>
      </c>
      <c r="Q4730" t="n">
        <v>3</v>
      </c>
      <c r="R4730" t="inlineStr">
        <is>
          <t>PackD3-VJ3</t>
        </is>
      </c>
      <c r="S4730" t="n">
        <v>0</v>
      </c>
      <c r="T4730" t="b">
        <v>0</v>
      </c>
      <c r="U4730" s="1" t="n">
        <v>45209</v>
      </c>
      <c r="V4730" t="inlineStr">
        <is>
          <t>55zws6njdvecub2ehv85oy55zws6nyb3</t>
        </is>
      </c>
      <c r="W4730" t="inlineStr">
        <is>
          <t>https://docs.google.com/open?id=1aHf7YWpMyXc2bjCOvbFToyLlOD6A013G1TMYh1fuxtc</t>
        </is>
      </c>
      <c r="X4730" t="inlineStr">
        <is>
          <t>19,50</t>
        </is>
      </c>
      <c r="Y4730" t="inlineStr">
        <is>
          <t>84,5</t>
        </is>
      </c>
      <c r="Z4730" t="n">
        <v>26</v>
      </c>
      <c r="AA4730" t="inlineStr">
        <is>
          <t>13,5</t>
        </is>
      </c>
      <c r="AB4730" t="inlineStr">
        <is>
          <t>143,50</t>
        </is>
      </c>
      <c r="AC4730" t="inlineStr">
        <is>
          <t>30,14</t>
        </is>
      </c>
      <c r="AD4730" t="inlineStr">
        <is>
          <t>0,00</t>
        </is>
      </c>
      <c r="AE4730" t="inlineStr">
        <is>
          <t>173,64</t>
        </is>
      </c>
      <c r="AF4730" t="n">
        <v>0</v>
      </c>
      <c r="AG4730" t="n">
        <v>0</v>
      </c>
      <c r="AH4730" t="n">
        <v>0</v>
      </c>
      <c r="AI4730" t="inlineStr">
        <is>
          <t>6,5</t>
        </is>
      </c>
      <c r="AJ4730" t="inlineStr">
        <is>
          <t>Giro 30 días // IBAN: ES6000494707592816129188</t>
        </is>
      </c>
      <c r="AK4730" t="inlineStr">
        <is>
          <t>4,5</t>
        </is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</row>
    <row r="4734">
      <c r="A4734" t="n">
        <v>1148</v>
      </c>
      <c r="B4734" t="inlineStr">
        <is>
          <t>Naturitas</t>
        </is>
      </c>
      <c r="C4734" t="inlineStr">
        <is>
          <t>Sandra Geremias</t>
        </is>
      </c>
      <c r="D4734" t="inlineStr">
        <is>
          <t>AMCORE BALANCE, S.L.</t>
        </is>
      </c>
      <c r="E4734" t="inlineStr">
        <is>
          <t>B66291097</t>
        </is>
      </c>
      <c r="F4734" t="inlineStr">
        <is>
          <t>CALLE POLLANCRE N 10</t>
        </is>
      </c>
      <c r="G4734" t="n">
        <v>17452</v>
      </c>
      <c r="H4734" t="inlineStr">
        <is>
          <t>MASSANES (GIRONA)</t>
        </is>
      </c>
      <c r="I4734" t="n">
        <v>1</v>
      </c>
      <c r="J4734" t="n">
        <v>0</v>
      </c>
      <c r="K4734" t="inlineStr">
        <is>
          <t>sandra.geremias@naturitas.com</t>
        </is>
      </c>
      <c r="L4734" t="inlineStr">
        <is>
          <t>691 390 659</t>
        </is>
      </c>
      <c r="M4734" t="n">
        <v>0</v>
      </c>
      <c r="N4734" t="n">
        <v>0</v>
      </c>
      <c r="O4734" t="n">
        <v>62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s="1" t="n">
        <v>45209</v>
      </c>
      <c r="V4734" t="n">
        <v>0</v>
      </c>
      <c r="W4734" t="inlineStr">
        <is>
          <t>https://docs.google.com/open?id=1cQGAi_tHgWOZCq3t0awk4SS1LNDvJOG9B6ZvoY_QaTg</t>
        </is>
      </c>
      <c r="X4734" t="inlineStr">
        <is>
          <t>403,00</t>
        </is>
      </c>
      <c r="Y4734" t="n">
        <v>0</v>
      </c>
      <c r="Z4734" t="n">
        <v>0</v>
      </c>
      <c r="AA4734" t="n">
        <v>0</v>
      </c>
      <c r="AB4734" t="inlineStr">
        <is>
          <t>403,00</t>
        </is>
      </c>
      <c r="AC4734" t="inlineStr">
        <is>
          <t>84,63</t>
        </is>
      </c>
      <c r="AD4734" t="inlineStr">
        <is>
          <t>0,00</t>
        </is>
      </c>
      <c r="AE4734" t="inlineStr">
        <is>
          <t>487,63</t>
        </is>
      </c>
      <c r="AF4734" t="n">
        <v>0</v>
      </c>
      <c r="AG4734" t="n">
        <v>0</v>
      </c>
      <c r="AH4734" t="n">
        <v>0</v>
      </c>
      <c r="AI4734" t="inlineStr">
        <is>
          <t>6,5</t>
        </is>
      </c>
      <c r="AJ4734" t="inlineStr">
        <is>
          <t>Confirming La Caixa (60 días)</t>
        </is>
      </c>
      <c r="AK4734" t="inlineStr">
        <is>
          <t>4,5</t>
        </is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</row>
    <row r="4738">
      <c r="A4738" t="n">
        <v>1149</v>
      </c>
      <c r="B4738" t="inlineStr">
        <is>
          <t>IDUN NATURE</t>
        </is>
      </c>
      <c r="C4738" t="inlineStr">
        <is>
          <t>TAMARA PRIETO</t>
        </is>
      </c>
      <c r="D4738" t="inlineStr">
        <is>
          <t>QUARK GLOBALSERVICES SL</t>
        </is>
      </c>
      <c r="E4738" t="inlineStr">
        <is>
          <t>B47633102</t>
        </is>
      </c>
      <c r="F4738" t="inlineStr">
        <is>
          <t>C/ DE LA CÁRCEL DE LA CORONA Nº 3</t>
        </is>
      </c>
      <c r="G4738" t="n">
        <v>47005</v>
      </c>
      <c r="H4738" t="inlineStr">
        <is>
          <t>Valladolid</t>
        </is>
      </c>
      <c r="I4738" t="n">
        <v>0</v>
      </c>
      <c r="J4738" t="inlineStr">
        <is>
          <t>C/ DE LA CÁRCEL DE LA CORONA Nº 3 LOCAL IDUN NATURE</t>
        </is>
      </c>
      <c r="K4738" t="inlineStr">
        <is>
          <t>TPRIETO@IDUN-NATURE.COM</t>
        </is>
      </c>
      <c r="L4738" t="n">
        <v>0</v>
      </c>
      <c r="M4738" t="n">
        <v>0</v>
      </c>
      <c r="N4738" t="n">
        <v>16</v>
      </c>
      <c r="O4738" t="n">
        <v>0</v>
      </c>
      <c r="P4738" t="n">
        <v>4</v>
      </c>
      <c r="Q4738" t="n">
        <v>0</v>
      </c>
      <c r="R4738" t="inlineStr">
        <is>
          <t>LA2 -&gt; (20+2)</t>
        </is>
      </c>
      <c r="S4738" t="inlineStr">
        <is>
          <t>SectorEco</t>
        </is>
      </c>
      <c r="T4738" t="b">
        <v>1</v>
      </c>
      <c r="U4738" s="1" t="n">
        <v>45209</v>
      </c>
      <c r="V4738" t="inlineStr">
        <is>
          <t>v73xllcqhdpryhmbkav73z97i5dkp1an</t>
        </is>
      </c>
      <c r="W4738" t="inlineStr">
        <is>
          <t>https://docs.google.com/open?id=1EpXOge9CnmiGftjSzDfGEeC0bEiuHfdGPYvRzcsBwJQ</t>
        </is>
      </c>
      <c r="X4738" t="inlineStr">
        <is>
          <t>0,00</t>
        </is>
      </c>
      <c r="Y4738" t="inlineStr">
        <is>
          <t>110,56</t>
        </is>
      </c>
      <c r="Z4738" t="inlineStr">
        <is>
          <t>27,64</t>
        </is>
      </c>
      <c r="AA4738" t="n">
        <v>0</v>
      </c>
      <c r="AB4738" t="inlineStr">
        <is>
          <t>138,20</t>
        </is>
      </c>
      <c r="AC4738" t="inlineStr">
        <is>
          <t>29,02</t>
        </is>
      </c>
      <c r="AD4738" t="inlineStr">
        <is>
          <t>0,00</t>
        </is>
      </c>
      <c r="AE4738" t="inlineStr">
        <is>
          <t>167,22</t>
        </is>
      </c>
      <c r="AF4738" t="n">
        <v>0</v>
      </c>
      <c r="AG4738" t="n">
        <v>0</v>
      </c>
      <c r="AH4738" t="n">
        <v>0</v>
      </c>
      <c r="AI4738" t="inlineStr">
        <is>
          <t>6,91</t>
        </is>
      </c>
      <c r="AJ4738" t="inlineStr">
        <is>
          <t>giro 30 días // IBAN: ES06 1491 0001 2320 0927 0121</t>
        </is>
      </c>
      <c r="AK4738" t="inlineStr">
        <is>
          <t>4,53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</row>
    <row r="4742">
      <c r="A4742" t="n">
        <v>1150</v>
      </c>
      <c r="B4742" t="inlineStr">
        <is>
          <t>Associació La Vessana Girona</t>
        </is>
      </c>
      <c r="C4742" t="inlineStr">
        <is>
          <t>Mireia Codina Diago</t>
        </is>
      </c>
      <c r="D4742" t="inlineStr">
        <is>
          <t>Associació La Vessana Girona</t>
        </is>
      </c>
      <c r="E4742" t="inlineStr">
        <is>
          <t>G-55275606</t>
        </is>
      </c>
      <c r="F4742" t="inlineStr">
        <is>
          <t>Plaça Josep Pla, 2, baixos, 17001 Girona</t>
        </is>
      </c>
      <c r="G4742" t="n">
        <v>17001</v>
      </c>
      <c r="H4742" t="inlineStr">
        <is>
          <t>Girona</t>
        </is>
      </c>
      <c r="I4742" t="n">
        <v>1</v>
      </c>
      <c r="J4742" t="n">
        <v>0</v>
      </c>
      <c r="K4742" t="inlineStr">
        <is>
          <t>juls946@gmail.com</t>
        </is>
      </c>
      <c r="L4742">
        <f>+34622187617</f>
        <v/>
      </c>
      <c r="M4742" t="n">
        <v>0</v>
      </c>
      <c r="N4742" t="n">
        <v>20</v>
      </c>
      <c r="O4742" t="n">
        <v>10</v>
      </c>
      <c r="P4742" t="n">
        <v>0</v>
      </c>
      <c r="Q4742" t="n">
        <v>10</v>
      </c>
      <c r="R4742" t="n">
        <v>0</v>
      </c>
      <c r="S4742" t="n">
        <v>0</v>
      </c>
      <c r="T4742" t="b">
        <v>0</v>
      </c>
      <c r="U4742" s="1" t="n">
        <v>45209</v>
      </c>
      <c r="V4742" t="inlineStr">
        <is>
          <t>k9ebrz3mpt5ugq2qk9ebruo8zlodo5y5</t>
        </is>
      </c>
      <c r="W4742" t="inlineStr">
        <is>
          <t>https://docs.google.com/open?id=1Ql6TpMg8hnt6v0XbUMqoggoc9800cPnKXWHP2fN8NoU</t>
        </is>
      </c>
      <c r="X4742" t="inlineStr">
        <is>
          <t>70,20</t>
        </is>
      </c>
      <c r="Y4742" t="inlineStr">
        <is>
          <t>140,4</t>
        </is>
      </c>
      <c r="Z4742" t="n">
        <v>0</v>
      </c>
      <c r="AA4742" t="n">
        <v>45</v>
      </c>
      <c r="AB4742" t="inlineStr">
        <is>
          <t>255,60</t>
        </is>
      </c>
      <c r="AC4742" t="inlineStr">
        <is>
          <t>53,68</t>
        </is>
      </c>
      <c r="AD4742" t="inlineStr">
        <is>
          <t>0,00</t>
        </is>
      </c>
      <c r="AE4742" t="inlineStr">
        <is>
          <t>309,28</t>
        </is>
      </c>
      <c r="AF4742" t="n">
        <v>0</v>
      </c>
      <c r="AG4742" t="n">
        <v>0</v>
      </c>
      <c r="AH4742" t="n">
        <v>0</v>
      </c>
      <c r="AI4742" t="inlineStr">
        <is>
          <t>7,02</t>
        </is>
      </c>
      <c r="AJ4742" t="inlineStr">
        <is>
          <t>Giro 30 días // IBAN: ES55 1491 0001 2330 0007 5545</t>
        </is>
      </c>
      <c r="AK4742" t="inlineStr">
        <is>
          <t>4,5</t>
        </is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</row>
    <row r="4746">
      <c r="A4746" t="n">
        <v>1151</v>
      </c>
      <c r="B4746" t="inlineStr">
        <is>
          <t>March &amp; March Parafarmacia SL</t>
        </is>
      </c>
      <c r="C4746" t="inlineStr">
        <is>
          <t>Ester</t>
        </is>
      </c>
      <c r="D4746" t="inlineStr">
        <is>
          <t>March &amp; March Parafarmacia SL</t>
        </is>
      </c>
      <c r="E4746" t="inlineStr">
        <is>
          <t>B25824228</t>
        </is>
      </c>
      <c r="F4746" t="inlineStr">
        <is>
          <t>Calle Barcelona, 10</t>
        </is>
      </c>
      <c r="G4746" t="n">
        <v>25600</v>
      </c>
      <c r="H4746" t="inlineStr">
        <is>
          <t>Balaguer</t>
        </is>
      </c>
      <c r="I4746" t="n">
        <v>1</v>
      </c>
      <c r="J4746" t="n">
        <v>0</v>
      </c>
      <c r="K4746" t="inlineStr">
        <is>
          <t>info@farmaciamarch.com</t>
        </is>
      </c>
      <c r="L4746">
        <f>+34973445280</f>
        <v/>
      </c>
      <c r="M4746" t="n">
        <v>0</v>
      </c>
      <c r="N4746" t="n">
        <v>5</v>
      </c>
      <c r="O4746" t="n">
        <v>3</v>
      </c>
      <c r="P4746" t="n">
        <v>15</v>
      </c>
      <c r="Q4746" t="n">
        <v>0</v>
      </c>
      <c r="R4746" t="inlineStr">
        <is>
          <t>PackD3-VJ3</t>
        </is>
      </c>
      <c r="S4746" t="n">
        <v>0</v>
      </c>
      <c r="T4746" t="b">
        <v>0</v>
      </c>
      <c r="U4746" s="1" t="n">
        <v>45209</v>
      </c>
      <c r="V4746" t="inlineStr">
        <is>
          <t>g4klaqafl2mpcto5b528ug4klaq3y366</t>
        </is>
      </c>
      <c r="W4746" t="inlineStr">
        <is>
          <t>https://docs.google.com/open?id=1vizS_A2nTOJF7mBGI53ogOTTNR3THayFirRt0DGT8Es</t>
        </is>
      </c>
      <c r="X4746" t="inlineStr">
        <is>
          <t>19,50</t>
        </is>
      </c>
      <c r="Y4746" t="inlineStr">
        <is>
          <t>32,5</t>
        </is>
      </c>
      <c r="Z4746" t="inlineStr">
        <is>
          <t>97,5</t>
        </is>
      </c>
      <c r="AA4746" t="n">
        <v>0</v>
      </c>
      <c r="AB4746" t="inlineStr">
        <is>
          <t>149,50</t>
        </is>
      </c>
      <c r="AC4746" t="inlineStr">
        <is>
          <t>31,40</t>
        </is>
      </c>
      <c r="AD4746" t="inlineStr">
        <is>
          <t>0,00</t>
        </is>
      </c>
      <c r="AE4746" t="inlineStr">
        <is>
          <t>180,90</t>
        </is>
      </c>
      <c r="AF4746" t="n">
        <v>0</v>
      </c>
      <c r="AG4746" t="n">
        <v>0</v>
      </c>
      <c r="AH4746" t="n">
        <v>0</v>
      </c>
      <c r="AI4746" t="inlineStr">
        <is>
          <t>6,5</t>
        </is>
      </c>
      <c r="AJ4746" t="inlineStr">
        <is>
          <t>Transfer</t>
        </is>
      </c>
      <c r="AK4746" t="inlineStr">
        <is>
          <t>4,5</t>
        </is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</row>
    <row r="4750">
      <c r="A4750" t="n">
        <v>1152</v>
      </c>
      <c r="B4750" t="inlineStr">
        <is>
          <t>Tresors de Tanit. S.L.U.</t>
        </is>
      </c>
      <c r="C4750" t="inlineStr">
        <is>
          <t>Nicoleta</t>
        </is>
      </c>
      <c r="D4750" t="inlineStr">
        <is>
          <t>Tresors de Tanit S.L.U.</t>
        </is>
      </c>
      <c r="E4750" t="inlineStr">
        <is>
          <t>B65767675</t>
        </is>
      </c>
      <c r="F4750" t="inlineStr">
        <is>
          <t>C/Asturias, 65 local</t>
        </is>
      </c>
      <c r="G4750" t="n">
        <v>8012</v>
      </c>
      <c r="H4750" t="inlineStr">
        <is>
          <t>Barcelona</t>
        </is>
      </c>
      <c r="I4750" t="n">
        <v>1</v>
      </c>
      <c r="J4750" t="n">
        <v>0</v>
      </c>
      <c r="K4750" t="inlineStr">
        <is>
          <t>info@tiendatanit.com</t>
        </is>
      </c>
      <c r="L4750">
        <f>+34646285701</f>
        <v/>
      </c>
      <c r="M4750" t="n">
        <v>0</v>
      </c>
      <c r="N4750" t="n">
        <v>12</v>
      </c>
      <c r="O4750" t="n">
        <v>12</v>
      </c>
      <c r="P4750" t="n">
        <v>24</v>
      </c>
      <c r="Q4750" t="n">
        <v>0</v>
      </c>
      <c r="R4750" t="inlineStr">
        <is>
          <t>VJ6</t>
        </is>
      </c>
      <c r="S4750" t="n">
        <v>0</v>
      </c>
      <c r="T4750" t="b">
        <v>0</v>
      </c>
      <c r="U4750" s="1" t="n">
        <v>45209</v>
      </c>
      <c r="V4750" t="inlineStr">
        <is>
          <t>dgb4fibklcg2ltnejuvs889dgb4f71wc</t>
        </is>
      </c>
      <c r="W4750" t="inlineStr">
        <is>
          <t>https://docs.google.com/open?id=1fCLRX6VJk85egtGX_44WNiW1msLPEFLjzcJrxfB5A3Q</t>
        </is>
      </c>
      <c r="X4750" t="inlineStr">
        <is>
          <t>78,00</t>
        </is>
      </c>
      <c r="Y4750" t="n">
        <v>78</v>
      </c>
      <c r="Z4750" t="n">
        <v>156</v>
      </c>
      <c r="AA4750" t="n">
        <v>0</v>
      </c>
      <c r="AB4750" t="inlineStr">
        <is>
          <t>312,00</t>
        </is>
      </c>
      <c r="AC4750" t="inlineStr">
        <is>
          <t>65,52</t>
        </is>
      </c>
      <c r="AD4750" t="inlineStr">
        <is>
          <t>0,00</t>
        </is>
      </c>
      <c r="AE4750" t="inlineStr">
        <is>
          <t>377,52</t>
        </is>
      </c>
      <c r="AF4750" t="n">
        <v>0</v>
      </c>
      <c r="AG4750" t="n">
        <v>0</v>
      </c>
      <c r="AH4750" t="n">
        <v>0</v>
      </c>
      <c r="AI4750" t="inlineStr">
        <is>
          <t>6,5</t>
        </is>
      </c>
      <c r="AJ4750" t="inlineStr">
        <is>
          <t>Transfer</t>
        </is>
      </c>
      <c r="AK4750" t="inlineStr">
        <is>
          <t>4,5</t>
        </is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</row>
    <row r="4754">
      <c r="A4754" t="inlineStr">
        <is>
          <t>PT_2</t>
        </is>
      </c>
      <c r="B4754" t="inlineStr">
        <is>
          <t>Distrialfa</t>
        </is>
      </c>
      <c r="C4754" t="inlineStr">
        <is>
          <t>Claudia</t>
        </is>
      </c>
      <c r="D4754" t="n">
        <v>513401075</v>
      </c>
      <c r="E4754" t="n">
        <v>513401075</v>
      </c>
      <c r="F4754" t="inlineStr">
        <is>
          <t>Mercado Municipal loja n 21</t>
        </is>
      </c>
      <c r="G4754" t="inlineStr">
        <is>
          <t>5350-001</t>
        </is>
      </c>
      <c r="H4754" t="inlineStr">
        <is>
          <t>Alfandega da fe</t>
        </is>
      </c>
      <c r="I4754" t="n">
        <v>1</v>
      </c>
      <c r="J4754" t="n">
        <v>0</v>
      </c>
      <c r="K4754" t="inlineStr">
        <is>
          <t>distrialfalda@gmail.com</t>
        </is>
      </c>
      <c r="L4754">
        <f>+34932386209</f>
        <v/>
      </c>
      <c r="M4754" t="n">
        <v>0</v>
      </c>
      <c r="N4754" t="n">
        <v>0</v>
      </c>
      <c r="O4754" t="n">
        <v>0</v>
      </c>
      <c r="P4754" t="n">
        <v>8</v>
      </c>
      <c r="Q4754" t="n">
        <v>8</v>
      </c>
      <c r="R4754" t="inlineStr">
        <is>
          <t>VJ4</t>
        </is>
      </c>
      <c r="S4754" t="n">
        <v>0</v>
      </c>
      <c r="T4754" t="b">
        <v>0</v>
      </c>
      <c r="U4754" t="inlineStr">
        <is>
          <t>19/10/2023</t>
        </is>
      </c>
      <c r="V4754" t="inlineStr">
        <is>
          <t>r86c78990jm8pgkr86ckyvn1clir81wf</t>
        </is>
      </c>
      <c r="W4754" t="inlineStr">
        <is>
          <t>https://docs.google.com/open?id=1pUW_dDC2rFDusCe8trpW0qojt22z4shJ5zuHabmR3Rk</t>
        </is>
      </c>
      <c r="X4754" t="inlineStr">
        <is>
          <t>0,00</t>
        </is>
      </c>
      <c r="Y4754" t="n">
        <v>0</v>
      </c>
      <c r="Z4754" t="n">
        <v>52</v>
      </c>
      <c r="AA4754" t="n">
        <v>36</v>
      </c>
      <c r="AB4754" t="inlineStr">
        <is>
          <t>88,00</t>
        </is>
      </c>
      <c r="AC4754" t="inlineStr">
        <is>
          <t>18,48</t>
        </is>
      </c>
      <c r="AD4754" t="inlineStr">
        <is>
          <t>0,00</t>
        </is>
      </c>
      <c r="AE4754" t="inlineStr">
        <is>
          <t>106,48</t>
        </is>
      </c>
      <c r="AF4754" t="n">
        <v>0</v>
      </c>
      <c r="AG4754" t="n">
        <v>0</v>
      </c>
      <c r="AH4754" t="n">
        <v>0</v>
      </c>
      <c r="AI4754" t="inlineStr">
        <is>
          <t>6,5</t>
        </is>
      </c>
      <c r="AJ4754" t="inlineStr">
        <is>
          <t>Transfer</t>
        </is>
      </c>
      <c r="AK4754" t="inlineStr">
        <is>
          <t>4,5</t>
        </is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</row>
    <row r="4758">
      <c r="A4758" t="n">
        <v>1153</v>
      </c>
      <c r="B4758" t="inlineStr">
        <is>
          <t>Natura productes naturals</t>
        </is>
      </c>
      <c r="C4758" t="inlineStr">
        <is>
          <t>Mª TERESA LLACH MONTOLIU</t>
        </is>
      </c>
      <c r="D4758" t="inlineStr">
        <is>
          <t>Mª TERESA LLACH MONTOLIU</t>
        </is>
      </c>
      <c r="E4758" t="inlineStr">
        <is>
          <t>18970892-D</t>
        </is>
      </c>
      <c r="F4758" t="inlineStr">
        <is>
          <t>AVD. REI EN JAUME 14</t>
        </is>
      </c>
      <c r="G4758" t="n">
        <v>12001</v>
      </c>
      <c r="H4758" t="inlineStr">
        <is>
          <t>Castelló</t>
        </is>
      </c>
      <c r="I4758" t="n">
        <v>1</v>
      </c>
      <c r="J4758" t="n">
        <v>0</v>
      </c>
      <c r="K4758" t="inlineStr">
        <is>
          <t>naturadietetica@hotmail.es</t>
        </is>
      </c>
      <c r="L4758" t="n">
        <v>619889502</v>
      </c>
      <c r="M4758" t="n">
        <v>1</v>
      </c>
      <c r="N4758" t="n">
        <v>20</v>
      </c>
      <c r="O4758" t="n">
        <v>0</v>
      </c>
      <c r="P4758" t="n">
        <v>6</v>
      </c>
      <c r="Q4758" t="n">
        <v>6</v>
      </c>
      <c r="R4758" t="inlineStr">
        <is>
          <t>PackD2-VJ2</t>
        </is>
      </c>
      <c r="S4758" t="inlineStr">
        <is>
          <t>SectorEco (central)</t>
        </is>
      </c>
      <c r="T4758" t="b">
        <v>1</v>
      </c>
      <c r="U4758" s="1" t="n">
        <v>45209</v>
      </c>
      <c r="V4758" t="n">
        <v>0</v>
      </c>
      <c r="W4758" t="inlineStr">
        <is>
          <t>https://docs.google.com/open?id=1GaAJaOp30vFNODGfBKUt-zKDAPjvTTELZ4_XzS4rKBs</t>
        </is>
      </c>
      <c r="X4758" t="inlineStr">
        <is>
          <t>0,00</t>
        </is>
      </c>
      <c r="Y4758" t="inlineStr">
        <is>
          <t>138,2</t>
        </is>
      </c>
      <c r="Z4758" t="inlineStr">
        <is>
          <t>41,46</t>
        </is>
      </c>
      <c r="AA4758" t="inlineStr">
        <is>
          <t>27,18</t>
        </is>
      </c>
      <c r="AB4758" t="inlineStr">
        <is>
          <t>206,84</t>
        </is>
      </c>
      <c r="AC4758" t="inlineStr">
        <is>
          <t>43,44</t>
        </is>
      </c>
      <c r="AD4758" t="inlineStr">
        <is>
          <t>10,76</t>
        </is>
      </c>
      <c r="AE4758" t="inlineStr">
        <is>
          <t>261,03</t>
        </is>
      </c>
      <c r="AF4758" t="n">
        <v>0</v>
      </c>
      <c r="AG4758" t="n">
        <v>0</v>
      </c>
      <c r="AH4758" t="n">
        <v>0</v>
      </c>
      <c r="AI4758" t="inlineStr">
        <is>
          <t>6,91</t>
        </is>
      </c>
      <c r="AJ4758" t="inlineStr">
        <is>
          <t>Transfer</t>
        </is>
      </c>
      <c r="AK4758" t="inlineStr">
        <is>
          <t>4,53</t>
        </is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</row>
    <row r="4762">
      <c r="A4762" t="n">
        <v>1154</v>
      </c>
      <c r="B4762" t="inlineStr">
        <is>
          <t>MyM Ecofashion</t>
        </is>
      </c>
      <c r="C4762" t="inlineStr">
        <is>
          <t>Mónica</t>
        </is>
      </c>
      <c r="D4762" t="inlineStr">
        <is>
          <t>Mónica Ferrer</t>
        </is>
      </c>
      <c r="E4762" t="inlineStr">
        <is>
          <t>73259026R</t>
        </is>
      </c>
      <c r="F4762" t="inlineStr">
        <is>
          <t>C/Alejandre 18</t>
        </is>
      </c>
      <c r="G4762" t="n">
        <v>44600</v>
      </c>
      <c r="H4762" t="inlineStr">
        <is>
          <t>Alcañiz, Teruel</t>
        </is>
      </c>
      <c r="I4762" t="n">
        <v>1</v>
      </c>
      <c r="J4762" t="n">
        <v>0</v>
      </c>
      <c r="K4762" t="inlineStr">
        <is>
          <t>mym.ecofashion@gmail.com</t>
        </is>
      </c>
      <c r="L4762">
        <f>+34691201022</f>
        <v/>
      </c>
      <c r="M4762" t="n">
        <v>1</v>
      </c>
      <c r="N4762" t="n">
        <v>7</v>
      </c>
      <c r="O4762" t="n">
        <v>0</v>
      </c>
      <c r="P4762" t="n">
        <v>6</v>
      </c>
      <c r="Q4762" t="n">
        <v>3</v>
      </c>
      <c r="R4762" t="inlineStr">
        <is>
          <t>LA2 -&gt; (20+2)</t>
        </is>
      </c>
      <c r="S4762" t="inlineStr">
        <is>
          <t>VJ7</t>
        </is>
      </c>
      <c r="T4762" t="b">
        <v>1</v>
      </c>
      <c r="U4762" s="1" t="n">
        <v>45209</v>
      </c>
      <c r="V4762" t="inlineStr">
        <is>
          <t>51xae3qducmn1e651xae2fodygfr0smk</t>
        </is>
      </c>
      <c r="W4762" t="inlineStr">
        <is>
          <t>https://docs.google.com/open?id=1I0IhfL3HTAG03YjbQV4X6zMvqWL9iBdDx0ZavRvJUdY</t>
        </is>
      </c>
      <c r="X4762" t="inlineStr">
        <is>
          <t>0,00</t>
        </is>
      </c>
      <c r="Y4762" t="inlineStr">
        <is>
          <t>48,37</t>
        </is>
      </c>
      <c r="Z4762" t="inlineStr">
        <is>
          <t>41,46</t>
        </is>
      </c>
      <c r="AA4762" t="inlineStr">
        <is>
          <t>13,59</t>
        </is>
      </c>
      <c r="AB4762" t="inlineStr">
        <is>
          <t>103,42</t>
        </is>
      </c>
      <c r="AC4762" t="inlineStr">
        <is>
          <t>21,72</t>
        </is>
      </c>
      <c r="AD4762" t="inlineStr">
        <is>
          <t>5,38</t>
        </is>
      </c>
      <c r="AE4762" t="inlineStr">
        <is>
          <t>130,52</t>
        </is>
      </c>
      <c r="AF4762" t="n">
        <v>0</v>
      </c>
      <c r="AG4762" t="n">
        <v>0</v>
      </c>
      <c r="AH4762" t="n">
        <v>0</v>
      </c>
      <c r="AI4762" t="inlineStr">
        <is>
          <t>6,91</t>
        </is>
      </c>
      <c r="AJ4762" t="inlineStr">
        <is>
          <t>Giro 30 días // IBAN: ES25 2085 3903 3403 3058 3165</t>
        </is>
      </c>
      <c r="AK4762" t="inlineStr">
        <is>
          <t>4,53</t>
        </is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</row>
    <row r="4766">
      <c r="A4766" t="n">
        <v>1155</v>
      </c>
      <c r="B4766" t="inlineStr">
        <is>
          <t>B&amp;B Casa Rural Buena Idea</t>
        </is>
      </c>
      <c r="C4766" t="inlineStr">
        <is>
          <t>Jolanda Vermeulen</t>
        </is>
      </c>
      <c r="D4766" t="inlineStr">
        <is>
          <t>Jolanda Vermeulen</t>
        </is>
      </c>
      <c r="E4766" t="inlineStr">
        <is>
          <t>Y4453272-A</t>
        </is>
      </c>
      <c r="F4766" t="inlineStr">
        <is>
          <t>Apartado de Correos 101</t>
        </is>
      </c>
      <c r="G4766" t="n">
        <v>3727</v>
      </c>
      <c r="H4766" t="inlineStr">
        <is>
          <t>Xaló, Alicante</t>
        </is>
      </c>
      <c r="I4766" t="n">
        <v>0</v>
      </c>
      <c r="J4766" t="inlineStr">
        <is>
          <t>Jolanda Vermeulen - Casa Rural Buena Idea</t>
        </is>
      </c>
      <c r="K4766" t="inlineStr">
        <is>
          <t>info@bnbspain.com</t>
        </is>
      </c>
      <c r="L4766">
        <f>+34608606056</f>
        <v/>
      </c>
      <c r="M4766" t="n">
        <v>0</v>
      </c>
      <c r="N4766" t="n">
        <v>0</v>
      </c>
      <c r="O4766" t="n">
        <v>15</v>
      </c>
      <c r="P4766" t="n">
        <v>0</v>
      </c>
      <c r="Q4766" t="n">
        <v>0</v>
      </c>
      <c r="R4766" t="n">
        <v>0</v>
      </c>
      <c r="S4766" t="n">
        <v>0</v>
      </c>
      <c r="T4766" t="b">
        <v>0</v>
      </c>
      <c r="U4766" s="1" t="n">
        <v>45240</v>
      </c>
      <c r="V4766" t="inlineStr">
        <is>
          <t>8tsqwtojh7lq6zo8tsqwb8ryidhchp8b</t>
        </is>
      </c>
      <c r="W4766" t="inlineStr">
        <is>
          <t>https://docs.google.com/open?id=1etXpnzToXkjo614_6U38RJglkJbU3gMMV9O1-QiOD8I</t>
        </is>
      </c>
      <c r="X4766" t="inlineStr">
        <is>
          <t>82,50</t>
        </is>
      </c>
      <c r="Y4766" t="n">
        <v>0</v>
      </c>
      <c r="Z4766" t="n">
        <v>0</v>
      </c>
      <c r="AA4766" t="n">
        <v>0</v>
      </c>
      <c r="AB4766" t="inlineStr">
        <is>
          <t>82,50</t>
        </is>
      </c>
      <c r="AC4766" t="inlineStr">
        <is>
          <t>17,33</t>
        </is>
      </c>
      <c r="AD4766" t="inlineStr">
        <is>
          <t>0,00</t>
        </is>
      </c>
      <c r="AE4766" t="inlineStr">
        <is>
          <t>99,83</t>
        </is>
      </c>
      <c r="AF4766" t="n">
        <v>0</v>
      </c>
      <c r="AG4766" t="n">
        <v>0</v>
      </c>
      <c r="AH4766" t="n">
        <v>0</v>
      </c>
      <c r="AI4766" t="inlineStr">
        <is>
          <t>5,5</t>
        </is>
      </c>
      <c r="AJ4766" t="inlineStr">
        <is>
          <t>Transfer</t>
        </is>
      </c>
      <c r="AK4766" t="inlineStr">
        <is>
          <t>4,5</t>
        </is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</row>
    <row r="4770">
      <c r="A4770" t="n">
        <v>1156</v>
      </c>
      <c r="B4770" t="inlineStr">
        <is>
          <t>Herbolario Sándalo</t>
        </is>
      </c>
      <c r="C4770" t="inlineStr">
        <is>
          <t>Maria Jesús</t>
        </is>
      </c>
      <c r="D4770" t="inlineStr">
        <is>
          <t>Maria Jesús Vaquero Becares</t>
        </is>
      </c>
      <c r="E4770" t="inlineStr">
        <is>
          <t>11938512V</t>
        </is>
      </c>
      <c r="F4770" t="inlineStr">
        <is>
          <t>C. de los Herreros, 55</t>
        </is>
      </c>
      <c r="G4770" t="n">
        <v>49600</v>
      </c>
      <c r="H4770" t="inlineStr">
        <is>
          <t>Benavente</t>
        </is>
      </c>
      <c r="I4770" t="n">
        <v>1</v>
      </c>
      <c r="J4770" t="n">
        <v>0</v>
      </c>
      <c r="K4770" t="inlineStr">
        <is>
          <t>mjesus1965@gmail.com</t>
        </is>
      </c>
      <c r="L4770">
        <f>+34651917299</f>
        <v/>
      </c>
      <c r="M4770" t="n">
        <v>1</v>
      </c>
      <c r="N4770" t="n">
        <v>6</v>
      </c>
      <c r="O4770" t="n">
        <v>6</v>
      </c>
      <c r="P4770" t="n">
        <v>6</v>
      </c>
      <c r="Q4770" t="n">
        <v>4</v>
      </c>
      <c r="R4770" t="inlineStr">
        <is>
          <t>Implantación (20 +2)</t>
        </is>
      </c>
      <c r="S4770" t="inlineStr">
        <is>
          <t>1) PackD3 2) REGALO: NA1-SU1</t>
        </is>
      </c>
      <c r="T4770" t="b">
        <v>1</v>
      </c>
      <c r="U4770" s="1" t="n">
        <v>45240</v>
      </c>
      <c r="V4770" t="inlineStr">
        <is>
          <t>2w5f0xv25btf7zf2w5f0x3cqgv6xv74i</t>
        </is>
      </c>
      <c r="W4770" t="inlineStr">
        <is>
          <t>https://docs.google.com/open?id=1PkLmsakpKsbvy8k77JX8KHcIvOAMlpkbe_VlJ9a32i0</t>
        </is>
      </c>
      <c r="X4770" t="inlineStr">
        <is>
          <t>41,46</t>
        </is>
      </c>
      <c r="Y4770" t="inlineStr">
        <is>
          <t>41,46</t>
        </is>
      </c>
      <c r="Z4770" t="inlineStr">
        <is>
          <t>41,46</t>
        </is>
      </c>
      <c r="AA4770" t="inlineStr">
        <is>
          <t>18,12</t>
        </is>
      </c>
      <c r="AB4770" t="inlineStr">
        <is>
          <t>142,50</t>
        </is>
      </c>
      <c r="AC4770" t="inlineStr">
        <is>
          <t>29,93</t>
        </is>
      </c>
      <c r="AD4770" t="inlineStr">
        <is>
          <t>7,41</t>
        </is>
      </c>
      <c r="AE4770" t="inlineStr">
        <is>
          <t>179,84</t>
        </is>
      </c>
      <c r="AF4770" t="n">
        <v>0</v>
      </c>
      <c r="AG4770" t="n">
        <v>0</v>
      </c>
      <c r="AH4770" t="n">
        <v>0</v>
      </c>
      <c r="AI4770" t="inlineStr">
        <is>
          <t>6,91</t>
        </is>
      </c>
      <c r="AJ4770" t="inlineStr">
        <is>
          <t>Transfer</t>
        </is>
      </c>
      <c r="AK4770" t="inlineStr">
        <is>
          <t>4,53</t>
        </is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</row>
    <row r="4774">
      <c r="A4774" t="n">
        <v>1157</v>
      </c>
      <c r="B4774" t="inlineStr">
        <is>
          <t>Franquicia Autorizada MBE 3024</t>
        </is>
      </c>
      <c r="C4774" t="n">
        <v>0</v>
      </c>
      <c r="D4774" t="inlineStr">
        <is>
          <t>ENVIA SOLUCIONS SL</t>
        </is>
      </c>
      <c r="E4774" t="inlineStr">
        <is>
          <t>B67470252</t>
        </is>
      </c>
      <c r="F4774" t="inlineStr">
        <is>
          <t>Riera del Pare Fita, 111</t>
        </is>
      </c>
      <c r="G4774" t="n">
        <v>8350</v>
      </c>
      <c r="H4774" t="inlineStr">
        <is>
          <t>Arenys de Mar, Barcelona</t>
        </is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6</v>
      </c>
      <c r="Q4774" t="n">
        <v>4</v>
      </c>
      <c r="R4774" t="inlineStr">
        <is>
          <t>VJ5</t>
        </is>
      </c>
      <c r="S4774" t="n">
        <v>0</v>
      </c>
      <c r="T4774" t="n">
        <v>0</v>
      </c>
      <c r="U4774" s="1" t="n">
        <v>45240</v>
      </c>
      <c r="V4774" t="n">
        <v>0</v>
      </c>
      <c r="W4774" t="inlineStr">
        <is>
          <t>https://docs.google.com/open?id=1YLmETYB1GvSVwJ1xZt2W_oss2kUw4yEqOCdLw9QZnEU</t>
        </is>
      </c>
      <c r="X4774" t="inlineStr">
        <is>
          <t>0,00</t>
        </is>
      </c>
      <c r="Y4774" t="n">
        <v>65</v>
      </c>
      <c r="Z4774" t="n">
        <v>39</v>
      </c>
      <c r="AA4774" t="n">
        <v>18</v>
      </c>
      <c r="AB4774" t="inlineStr">
        <is>
          <t>122,00</t>
        </is>
      </c>
      <c r="AC4774" t="inlineStr">
        <is>
          <t>25,62</t>
        </is>
      </c>
      <c r="AD4774" t="inlineStr">
        <is>
          <t>0,00</t>
        </is>
      </c>
      <c r="AE4774" t="inlineStr">
        <is>
          <t>147,62</t>
        </is>
      </c>
      <c r="AF4774" t="n">
        <v>0</v>
      </c>
      <c r="AG4774" t="n">
        <v>0</v>
      </c>
      <c r="AH4774" t="n">
        <v>0</v>
      </c>
      <c r="AI4774" t="inlineStr">
        <is>
          <t>6,5</t>
        </is>
      </c>
      <c r="AJ4774" t="n">
        <v>0</v>
      </c>
      <c r="AK4774" t="inlineStr">
        <is>
          <t>4,5</t>
        </is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</row>
    <row r="4778">
      <c r="A4778" t="n">
        <v>1158</v>
      </c>
      <c r="B4778" t="inlineStr">
        <is>
          <t>Ekonomato de Barrundia</t>
        </is>
      </c>
      <c r="C4778" t="inlineStr">
        <is>
          <t>Susana</t>
        </is>
      </c>
      <c r="D4778" t="inlineStr">
        <is>
          <t>OKT - BARRUNDIAKO KONTSUMITZAILE TALDEA</t>
        </is>
      </c>
      <c r="E4778" t="inlineStr">
        <is>
          <t>G- 01466713</t>
        </is>
      </c>
      <c r="F4778" t="inlineStr">
        <is>
          <t>Plaza del Ayuntamiento, 1</t>
        </is>
      </c>
      <c r="G4778" t="n">
        <v>1206</v>
      </c>
      <c r="H4778" t="inlineStr">
        <is>
          <t>Ozaeta</t>
        </is>
      </c>
      <c r="I4778" t="n">
        <v>1</v>
      </c>
      <c r="J4778" t="n">
        <v>0</v>
      </c>
      <c r="K4778" t="inlineStr">
        <is>
          <t>oktekonomatoa@gmail.com</t>
        </is>
      </c>
      <c r="L4778">
        <f>+34611434396</f>
        <v/>
      </c>
      <c r="M4778" t="n">
        <v>0</v>
      </c>
      <c r="N4778" t="n">
        <v>10</v>
      </c>
      <c r="O4778" t="n">
        <v>0</v>
      </c>
      <c r="P4778" t="n">
        <v>10</v>
      </c>
      <c r="Q4778" t="n">
        <v>0</v>
      </c>
      <c r="R4778" t="n">
        <v>0</v>
      </c>
      <c r="S4778" t="n">
        <v>0</v>
      </c>
      <c r="T4778" t="b">
        <v>0</v>
      </c>
      <c r="U4778" s="1" t="n">
        <v>45240</v>
      </c>
      <c r="V4778" t="inlineStr">
        <is>
          <t>m8dhiv042zwfh0qqm8dhb6sbav1dgmla</t>
        </is>
      </c>
      <c r="W4778" t="inlineStr">
        <is>
          <t>https://docs.google.com/open?id=1BRk5DUS-liqy48Zo25Iw3p7UHtU2KFKHGaf-elHJ8bk</t>
        </is>
      </c>
      <c r="X4778" t="inlineStr">
        <is>
          <t>0,00</t>
        </is>
      </c>
      <c r="Y4778" t="n">
        <v>65</v>
      </c>
      <c r="Z4778" t="n">
        <v>65</v>
      </c>
      <c r="AA4778" t="n">
        <v>0</v>
      </c>
      <c r="AB4778" t="inlineStr">
        <is>
          <t>130,00</t>
        </is>
      </c>
      <c r="AC4778" t="inlineStr">
        <is>
          <t>27,30</t>
        </is>
      </c>
      <c r="AD4778" t="inlineStr">
        <is>
          <t>0,00</t>
        </is>
      </c>
      <c r="AE4778" t="inlineStr">
        <is>
          <t>157,30</t>
        </is>
      </c>
      <c r="AF4778" t="n">
        <v>0</v>
      </c>
      <c r="AG4778" t="n">
        <v>0</v>
      </c>
      <c r="AH4778" t="n">
        <v>0</v>
      </c>
      <c r="AI4778" t="inlineStr">
        <is>
          <t>6,5</t>
        </is>
      </c>
      <c r="AJ4778" t="inlineStr">
        <is>
          <t>Transfer</t>
        </is>
      </c>
      <c r="AK4778" t="inlineStr">
        <is>
          <t>4,5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</row>
    <row r="4782">
      <c r="A4782" t="n">
        <v>1159</v>
      </c>
      <c r="B4782" t="inlineStr">
        <is>
          <t>Retui</t>
        </is>
      </c>
      <c r="C4782" t="inlineStr">
        <is>
          <t>Marina</t>
        </is>
      </c>
      <c r="D4782" t="inlineStr">
        <is>
          <t>Miquel Castro Oronich</t>
        </is>
      </c>
      <c r="E4782" t="inlineStr">
        <is>
          <t>78085521S</t>
        </is>
      </c>
      <c r="F4782" t="inlineStr">
        <is>
          <t>Carretera de Tàrrega 35</t>
        </is>
      </c>
      <c r="G4782" t="n">
        <v>25310</v>
      </c>
      <c r="H4782" t="inlineStr">
        <is>
          <t>Agramunt</t>
        </is>
      </c>
      <c r="I4782" t="n">
        <v>1</v>
      </c>
      <c r="J4782" t="n">
        <v>0</v>
      </c>
      <c r="K4782" t="inlineStr">
        <is>
          <t>info@retui.org</t>
        </is>
      </c>
      <c r="L4782">
        <f>+34646644628</f>
        <v/>
      </c>
      <c r="M4782" t="n">
        <v>1</v>
      </c>
      <c r="N4782" t="n">
        <v>4</v>
      </c>
      <c r="O4782" t="n">
        <v>6</v>
      </c>
      <c r="P4782" t="n">
        <v>12</v>
      </c>
      <c r="Q4782" t="n">
        <v>0</v>
      </c>
      <c r="R4782" t="inlineStr">
        <is>
          <t>VJ6</t>
        </is>
      </c>
      <c r="S4782" t="inlineStr">
        <is>
          <t>FL1 (tarjetas fidelización)</t>
        </is>
      </c>
      <c r="T4782" t="b">
        <v>0</v>
      </c>
      <c r="U4782" s="1" t="n">
        <v>45240</v>
      </c>
      <c r="V4782" t="inlineStr">
        <is>
          <t>05utyu20ylnueslkrh05utyuwffv72a7</t>
        </is>
      </c>
      <c r="W4782" t="inlineStr">
        <is>
          <t>https://docs.google.com/open?id=15cZ9g6YCDTwkITvZ7nTBUIsMOvs-imht6TLmJam1aPE</t>
        </is>
      </c>
      <c r="X4782" t="inlineStr">
        <is>
          <t>39,00</t>
        </is>
      </c>
      <c r="Y4782" t="n">
        <v>26</v>
      </c>
      <c r="Z4782" t="n">
        <v>78</v>
      </c>
      <c r="AA4782" t="n">
        <v>0</v>
      </c>
      <c r="AB4782" t="inlineStr">
        <is>
          <t>143,00</t>
        </is>
      </c>
      <c r="AC4782" t="inlineStr">
        <is>
          <t>30,03</t>
        </is>
      </c>
      <c r="AD4782" t="inlineStr">
        <is>
          <t>7,44</t>
        </is>
      </c>
      <c r="AE4782" t="inlineStr">
        <is>
          <t>180,47</t>
        </is>
      </c>
      <c r="AF4782" t="n">
        <v>0</v>
      </c>
      <c r="AG4782" t="n">
        <v>0</v>
      </c>
      <c r="AH4782" t="n">
        <v>0</v>
      </c>
      <c r="AI4782" t="inlineStr">
        <is>
          <t>6,5</t>
        </is>
      </c>
      <c r="AJ4782" t="inlineStr">
        <is>
          <t>Transfer</t>
        </is>
      </c>
      <c r="AK4782" t="inlineStr">
        <is>
          <t>4,5</t>
        </is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</row>
    <row r="4786">
      <c r="A4786" t="n">
        <v>1160</v>
      </c>
      <c r="B4786" t="inlineStr">
        <is>
          <t>FisiOlé</t>
        </is>
      </c>
      <c r="C4786" t="inlineStr">
        <is>
          <t>Nuria Márquez Moya</t>
        </is>
      </c>
      <c r="D4786" t="inlineStr">
        <is>
          <t>Nuria Márquez Moya</t>
        </is>
      </c>
      <c r="E4786" t="inlineStr">
        <is>
          <t>46843085C</t>
        </is>
      </c>
      <c r="F4786" t="inlineStr">
        <is>
          <t>Calle Cid Campeador, 7 local A4</t>
        </is>
      </c>
      <c r="G4786" t="n">
        <v>28935</v>
      </c>
      <c r="H4786" t="inlineStr">
        <is>
          <t>Mostoles</t>
        </is>
      </c>
      <c r="I4786" t="n">
        <v>1</v>
      </c>
      <c r="J4786" t="n">
        <v>0</v>
      </c>
      <c r="K4786" t="inlineStr">
        <is>
          <t>fisiole.mostoles@gmail.com</t>
        </is>
      </c>
      <c r="L4786">
        <f>+34636759374</f>
        <v/>
      </c>
      <c r="M4786" t="n">
        <v>0</v>
      </c>
      <c r="N4786" t="n">
        <v>0</v>
      </c>
      <c r="O4786" t="n">
        <v>0</v>
      </c>
      <c r="P4786" t="n">
        <v>10</v>
      </c>
      <c r="Q4786" t="n">
        <v>10</v>
      </c>
      <c r="R4786" t="inlineStr">
        <is>
          <t>VJ2-PackD1</t>
        </is>
      </c>
      <c r="S4786" t="n">
        <v>0</v>
      </c>
      <c r="T4786" t="b">
        <v>0</v>
      </c>
      <c r="U4786" t="inlineStr">
        <is>
          <t>19/10/2023</t>
        </is>
      </c>
      <c r="V4786" t="inlineStr">
        <is>
          <t>vr0vcentqhcqp6io1pvr0vcen86kgiwl</t>
        </is>
      </c>
      <c r="W4786" t="inlineStr">
        <is>
          <t>https://docs.google.com/open?id=1A9X-3eLH7BzBVMwfr4ZwPRn1TLt233AtTbOpoZTa4uU</t>
        </is>
      </c>
      <c r="X4786" t="inlineStr">
        <is>
          <t>0,00</t>
        </is>
      </c>
      <c r="Y4786" t="n">
        <v>0</v>
      </c>
      <c r="Z4786" t="inlineStr">
        <is>
          <t>70,2</t>
        </is>
      </c>
      <c r="AA4786" t="inlineStr">
        <is>
          <t>52,1</t>
        </is>
      </c>
      <c r="AB4786" t="inlineStr">
        <is>
          <t>122,30</t>
        </is>
      </c>
      <c r="AC4786" t="inlineStr">
        <is>
          <t>25,68</t>
        </is>
      </c>
      <c r="AD4786" t="inlineStr">
        <is>
          <t>0,00</t>
        </is>
      </c>
      <c r="AE4786" t="inlineStr">
        <is>
          <t>147,98</t>
        </is>
      </c>
      <c r="AF4786" t="n">
        <v>0</v>
      </c>
      <c r="AG4786" t="n">
        <v>0</v>
      </c>
      <c r="AH4786" t="n">
        <v>0</v>
      </c>
      <c r="AI4786" t="inlineStr">
        <is>
          <t>7,02</t>
        </is>
      </c>
      <c r="AJ4786" t="inlineStr">
        <is>
          <t>Transfer</t>
        </is>
      </c>
      <c r="AK4786" t="inlineStr">
        <is>
          <t>5,21</t>
        </is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</row>
    <row r="4790">
      <c r="A4790" t="n">
        <v>1161</v>
      </c>
      <c r="B4790" t="inlineStr">
        <is>
          <t>BON AREA</t>
        </is>
      </c>
      <c r="C4790" t="inlineStr">
        <is>
          <t>Nº PEDIDO: 00011/18459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inlineStr">
        <is>
          <t>SIN ENVIAR FACTURA</t>
        </is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s="2" t="n">
        <v>0</v>
      </c>
      <c r="V4790" t="n">
        <v>0</v>
      </c>
      <c r="W4790" t="n">
        <v>1</v>
      </c>
      <c r="X4790" t="inlineStr">
        <is>
          <t>0,00</t>
        </is>
      </c>
      <c r="Y4790" t="n">
        <v>0</v>
      </c>
      <c r="Z4790" t="n">
        <v>0</v>
      </c>
      <c r="AA4790" t="n">
        <v>0</v>
      </c>
      <c r="AB4790" t="inlineStr">
        <is>
          <t>0,00</t>
        </is>
      </c>
      <c r="AC4790" t="inlineStr">
        <is>
          <t>0,00</t>
        </is>
      </c>
      <c r="AD4790" t="inlineStr">
        <is>
          <t>0,00</t>
        </is>
      </c>
      <c r="AE4790" t="inlineStr">
        <is>
          <t>0,00</t>
        </is>
      </c>
      <c r="AF4790" t="n">
        <v>0</v>
      </c>
      <c r="AG4790" t="n">
        <v>0</v>
      </c>
      <c r="AH4790" t="n">
        <v>0</v>
      </c>
      <c r="AI4790" t="inlineStr">
        <is>
          <t>6,5</t>
        </is>
      </c>
      <c r="AJ4790" t="n">
        <v>0</v>
      </c>
      <c r="AK4790" t="inlineStr">
        <is>
          <t>4,5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</row>
    <row r="4794">
      <c r="A4794" t="n">
        <v>1162</v>
      </c>
      <c r="B4794" t="inlineStr">
        <is>
          <t>PRIMAPRIX</t>
        </is>
      </c>
      <c r="C4794" t="inlineStr">
        <is>
          <t>Nº PEDIDO: 5100021686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s="2" t="n">
        <v>0</v>
      </c>
      <c r="V4794" t="n">
        <v>0</v>
      </c>
      <c r="W4794" t="n">
        <v>1</v>
      </c>
      <c r="X4794" t="inlineStr">
        <is>
          <t>0,00</t>
        </is>
      </c>
      <c r="Y4794" t="n">
        <v>0</v>
      </c>
      <c r="Z4794" t="n">
        <v>0</v>
      </c>
      <c r="AA4794" t="n">
        <v>0</v>
      </c>
      <c r="AB4794" t="inlineStr">
        <is>
          <t>0,00</t>
        </is>
      </c>
      <c r="AC4794" t="inlineStr">
        <is>
          <t>0,00</t>
        </is>
      </c>
      <c r="AD4794" t="inlineStr">
        <is>
          <t>0,00</t>
        </is>
      </c>
      <c r="AE4794" t="inlineStr">
        <is>
          <t>0,00</t>
        </is>
      </c>
      <c r="AF4794" t="n">
        <v>0</v>
      </c>
      <c r="AG4794" t="n">
        <v>0</v>
      </c>
      <c r="AH4794" t="n">
        <v>0</v>
      </c>
      <c r="AI4794" t="inlineStr">
        <is>
          <t>6,5</t>
        </is>
      </c>
      <c r="AJ4794" t="n">
        <v>0</v>
      </c>
      <c r="AK4794" t="inlineStr">
        <is>
          <t>4,5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</row>
    <row r="4798">
      <c r="A4798" t="n">
        <v>1163</v>
      </c>
      <c r="B4798" t="inlineStr">
        <is>
          <t>VERITAS</t>
        </is>
      </c>
      <c r="C4798" t="inlineStr">
        <is>
          <t>Nº PEDIDO: 4501183525</t>
        </is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inlineStr">
        <is>
          <t>SIN ENVIAR FACTURA</t>
        </is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s="2" t="n">
        <v>0</v>
      </c>
      <c r="V4798" t="n">
        <v>0</v>
      </c>
      <c r="W4798" t="n">
        <v>1</v>
      </c>
      <c r="X4798" t="inlineStr">
        <is>
          <t>0,00</t>
        </is>
      </c>
      <c r="Y4798" t="n">
        <v>0</v>
      </c>
      <c r="Z4798" t="n">
        <v>0</v>
      </c>
      <c r="AA4798" t="n">
        <v>0</v>
      </c>
      <c r="AB4798" t="inlineStr">
        <is>
          <t>0,00</t>
        </is>
      </c>
      <c r="AC4798" t="inlineStr">
        <is>
          <t>0,00</t>
        </is>
      </c>
      <c r="AD4798" t="inlineStr">
        <is>
          <t>0,00</t>
        </is>
      </c>
      <c r="AE4798" t="inlineStr">
        <is>
          <t>0,00</t>
        </is>
      </c>
      <c r="AF4798" t="n">
        <v>0</v>
      </c>
      <c r="AG4798" t="n">
        <v>0</v>
      </c>
      <c r="AH4798" t="n">
        <v>0</v>
      </c>
      <c r="AI4798" t="inlineStr">
        <is>
          <t>6,5</t>
        </is>
      </c>
      <c r="AJ4798" t="n">
        <v>0</v>
      </c>
      <c r="AK4798" t="inlineStr">
        <is>
          <t>4,5</t>
        </is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</row>
    <row r="4802">
      <c r="A4802" t="n">
        <v>1164</v>
      </c>
      <c r="B4802" t="inlineStr">
        <is>
          <t>ALCAMPO</t>
        </is>
      </c>
      <c r="C4802" t="inlineStr">
        <is>
          <t>Nº PEDIDO: 246.246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inlineStr">
        <is>
          <t>SIN ENVIAR FACTURA</t>
        </is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s="2" t="n">
        <v>0</v>
      </c>
      <c r="V4802" t="n">
        <v>0</v>
      </c>
      <c r="W4802" t="n">
        <v>1</v>
      </c>
      <c r="X4802" t="inlineStr">
        <is>
          <t>0,00</t>
        </is>
      </c>
      <c r="Y4802" t="n">
        <v>0</v>
      </c>
      <c r="Z4802" t="n">
        <v>0</v>
      </c>
      <c r="AA4802" t="n">
        <v>0</v>
      </c>
      <c r="AB4802" t="inlineStr">
        <is>
          <t>0,00</t>
        </is>
      </c>
      <c r="AC4802" t="inlineStr">
        <is>
          <t>0,00</t>
        </is>
      </c>
      <c r="AD4802" t="inlineStr">
        <is>
          <t>0,00</t>
        </is>
      </c>
      <c r="AE4802" t="inlineStr">
        <is>
          <t>0,00</t>
        </is>
      </c>
      <c r="AF4802" t="n">
        <v>0</v>
      </c>
      <c r="AG4802" t="n">
        <v>0</v>
      </c>
      <c r="AH4802" t="n">
        <v>0</v>
      </c>
      <c r="AI4802" t="inlineStr">
        <is>
          <t>6,5</t>
        </is>
      </c>
      <c r="AJ4802" t="n">
        <v>0</v>
      </c>
      <c r="AK4802" t="inlineStr">
        <is>
          <t>4,5</t>
        </is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</row>
    <row r="4806">
      <c r="A4806" t="n">
        <v>1165</v>
      </c>
      <c r="B4806" t="inlineStr">
        <is>
          <t>MERCA CENTER</t>
        </is>
      </c>
      <c r="C4806" t="inlineStr">
        <is>
          <t>Enrique Villanueva</t>
        </is>
      </c>
      <c r="D4806" t="inlineStr">
        <is>
          <t>MERCA CENTER S.A.U</t>
        </is>
      </c>
      <c r="E4806" t="inlineStr">
        <is>
          <t>A-703134-P</t>
        </is>
      </c>
      <c r="F4806" t="inlineStr">
        <is>
          <t>Prat de la Coma s/n, Les Bons,</t>
        </is>
      </c>
      <c r="G4806" t="inlineStr">
        <is>
          <t>AD200</t>
        </is>
      </c>
      <c r="H4806" t="inlineStr">
        <is>
          <t>ENCAMP (Principat d'Andorra)</t>
        </is>
      </c>
      <c r="I4806" t="n">
        <v>1</v>
      </c>
      <c r="J4806" t="inlineStr">
        <is>
          <t>PEDIDO 112</t>
        </is>
      </c>
      <c r="K4806" t="inlineStr">
        <is>
          <t>alfonso.picardo@tentech.es</t>
        </is>
      </c>
      <c r="L4806" t="n">
        <v>376735050</v>
      </c>
      <c r="M4806" t="n">
        <v>0</v>
      </c>
      <c r="N4806" t="n">
        <v>150</v>
      </c>
      <c r="O4806" t="n">
        <v>150</v>
      </c>
      <c r="P4806" t="n">
        <v>150</v>
      </c>
      <c r="Q4806" t="n">
        <v>0</v>
      </c>
      <c r="R4806" t="n">
        <v>0</v>
      </c>
      <c r="S4806" t="n">
        <v>0</v>
      </c>
      <c r="T4806" t="n">
        <v>0</v>
      </c>
      <c r="U4806" t="inlineStr">
        <is>
          <t>16/10/2023</t>
        </is>
      </c>
      <c r="V4806" t="n">
        <v>0</v>
      </c>
      <c r="W4806" t="inlineStr">
        <is>
          <t>https://docs.google.com/open?id=1d2CikctbyKd1wBIaxca8PcVRDj4o9aYgBMpJcqs-i4w</t>
        </is>
      </c>
      <c r="X4806" t="inlineStr">
        <is>
          <t>810,00</t>
        </is>
      </c>
      <c r="Y4806" t="n">
        <v>810</v>
      </c>
      <c r="Z4806" t="n">
        <v>810</v>
      </c>
      <c r="AA4806" t="n">
        <v>0</v>
      </c>
      <c r="AB4806" t="inlineStr">
        <is>
          <t>2.430,00</t>
        </is>
      </c>
      <c r="AC4806" t="inlineStr">
        <is>
          <t>510,30</t>
        </is>
      </c>
      <c r="AD4806" t="inlineStr">
        <is>
          <t>0,00</t>
        </is>
      </c>
      <c r="AE4806" t="inlineStr">
        <is>
          <t>2940,30</t>
        </is>
      </c>
      <c r="AF4806" t="n">
        <v>0</v>
      </c>
      <c r="AG4806" t="n">
        <v>0</v>
      </c>
      <c r="AH4806" t="n">
        <v>0</v>
      </c>
      <c r="AI4806" t="inlineStr">
        <is>
          <t>5,4</t>
        </is>
      </c>
      <c r="AJ4806" t="inlineStr">
        <is>
          <t>Giro 45 días // IBAN:</t>
        </is>
      </c>
      <c r="AK4806" t="inlineStr">
        <is>
          <t>5,4</t>
        </is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</row>
    <row r="4810">
      <c r="A4810" t="n">
        <v>1166</v>
      </c>
      <c r="B4810" t="inlineStr">
        <is>
          <t>Chacinas los cavilas SL</t>
        </is>
      </c>
      <c r="C4810" t="inlineStr">
        <is>
          <t>JOSE ANTONIO SANCHEZ-PRIETO JIMÉNEZ</t>
        </is>
      </c>
      <c r="D4810" t="inlineStr">
        <is>
          <t>Chacinas los cavilas slu</t>
        </is>
      </c>
      <c r="E4810" t="inlineStr">
        <is>
          <t>B13285952</t>
        </is>
      </c>
      <c r="F4810" t="inlineStr">
        <is>
          <t>Avda constitución número 8, tienda</t>
        </is>
      </c>
      <c r="G4810" t="n">
        <v>13230</v>
      </c>
      <c r="H4810" t="inlineStr">
        <is>
          <t>Membrilla</t>
        </is>
      </c>
      <c r="I4810" t="n">
        <v>1</v>
      </c>
      <c r="J4810" t="n">
        <v>0</v>
      </c>
      <c r="K4810" t="inlineStr">
        <is>
          <t>joseantoniocavila@hotmail.com</t>
        </is>
      </c>
      <c r="L4810">
        <f>+34672358309</f>
        <v/>
      </c>
      <c r="M4810" t="n">
        <v>0</v>
      </c>
      <c r="N4810" t="n">
        <v>10</v>
      </c>
      <c r="O4810" t="n">
        <v>0</v>
      </c>
      <c r="P4810" t="n">
        <v>20</v>
      </c>
      <c r="Q4810" t="n">
        <v>10</v>
      </c>
      <c r="R4810" t="inlineStr">
        <is>
          <t>PackD5-VJ5</t>
        </is>
      </c>
      <c r="S4810" t="n">
        <v>0</v>
      </c>
      <c r="T4810" t="b">
        <v>0</v>
      </c>
      <c r="U4810" t="inlineStr">
        <is>
          <t>17/10/2023</t>
        </is>
      </c>
      <c r="V4810" t="inlineStr">
        <is>
          <t>xdtrg2178jvgfwgjkevt91rdc4xdtrg2</t>
        </is>
      </c>
      <c r="W4810" t="inlineStr">
        <is>
          <t>https://docs.google.com/open?id=1WxsQ8tgiy6QY7xrtdaW464U-A0CQPHXJ8s7lLQOFZAM</t>
        </is>
      </c>
      <c r="X4810" t="inlineStr">
        <is>
          <t>0,00</t>
        </is>
      </c>
      <c r="Y4810" t="n">
        <v>65</v>
      </c>
      <c r="Z4810" t="n">
        <v>130</v>
      </c>
      <c r="AA4810" t="n">
        <v>45</v>
      </c>
      <c r="AB4810" t="inlineStr">
        <is>
          <t>240,00</t>
        </is>
      </c>
      <c r="AC4810" t="inlineStr">
        <is>
          <t>50,40</t>
        </is>
      </c>
      <c r="AD4810" t="inlineStr">
        <is>
          <t>0,00</t>
        </is>
      </c>
      <c r="AE4810" t="inlineStr">
        <is>
          <t>290,40</t>
        </is>
      </c>
      <c r="AF4810" t="n">
        <v>0</v>
      </c>
      <c r="AG4810" t="n">
        <v>0</v>
      </c>
      <c r="AH4810" t="n">
        <v>0</v>
      </c>
      <c r="AI4810" t="inlineStr">
        <is>
          <t>6,5</t>
        </is>
      </c>
      <c r="AJ4810" t="inlineStr">
        <is>
          <t>Transfer</t>
        </is>
      </c>
      <c r="AK4810" t="inlineStr">
        <is>
          <t>4,5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</row>
    <row r="4814">
      <c r="A4814" t="n">
        <v>1167</v>
      </c>
      <c r="B4814" t="inlineStr">
        <is>
          <t>Red Grupos de Consumo de la Sierra Oeste Madrid</t>
        </is>
      </c>
      <c r="C4814" t="inlineStr">
        <is>
          <t>Hortensia Arellano</t>
        </is>
      </c>
      <c r="D4814" t="inlineStr">
        <is>
          <t>Red GC Sierra Oeste</t>
        </is>
      </c>
      <c r="E4814" t="inlineStr">
        <is>
          <t>02629727E</t>
        </is>
      </c>
      <c r="F4814" t="inlineStr">
        <is>
          <t>Calle Agustín García Gasco 11</t>
        </is>
      </c>
      <c r="G4814" t="n">
        <v>28610</v>
      </c>
      <c r="H4814" t="inlineStr">
        <is>
          <t>Villamanta</t>
        </is>
      </c>
      <c r="I4814" t="n">
        <v>1</v>
      </c>
      <c r="J4814" t="n">
        <v>0</v>
      </c>
      <c r="K4814" t="inlineStr">
        <is>
          <t>hortensia.arellano@yahoo.es</t>
        </is>
      </c>
      <c r="L4814">
        <f>+34646821033</f>
        <v/>
      </c>
      <c r="M4814" t="n">
        <v>0</v>
      </c>
      <c r="N4814" t="n">
        <v>21</v>
      </c>
      <c r="O4814" t="n">
        <v>20</v>
      </c>
      <c r="P4814" t="n">
        <v>10</v>
      </c>
      <c r="Q4814" t="n">
        <v>6</v>
      </c>
      <c r="R4814" t="inlineStr">
        <is>
          <t>PackD1-VJ24</t>
        </is>
      </c>
      <c r="S4814" t="n">
        <v>0</v>
      </c>
      <c r="T4814" t="b">
        <v>0</v>
      </c>
      <c r="U4814" t="inlineStr">
        <is>
          <t>16/10/2023</t>
        </is>
      </c>
      <c r="V4814" t="inlineStr">
        <is>
          <t>z7bfi2tdbqdu37z7bfitpsnahzzjvbta</t>
        </is>
      </c>
      <c r="W4814" t="inlineStr">
        <is>
          <t>https://docs.google.com/open?id=1bhOqs8eJX5IRolSv8vf_3puqUn2sZrwYqtm01PelWBs</t>
        </is>
      </c>
      <c r="X4814" t="inlineStr">
        <is>
          <t>140,40</t>
        </is>
      </c>
      <c r="Y4814" t="inlineStr">
        <is>
          <t>147,42</t>
        </is>
      </c>
      <c r="Z4814" t="inlineStr">
        <is>
          <t>70,2</t>
        </is>
      </c>
      <c r="AA4814" t="n">
        <v>27</v>
      </c>
      <c r="AB4814" t="inlineStr">
        <is>
          <t>385,02</t>
        </is>
      </c>
      <c r="AC4814" t="inlineStr">
        <is>
          <t>80,85</t>
        </is>
      </c>
      <c r="AD4814" t="inlineStr">
        <is>
          <t>0,00</t>
        </is>
      </c>
      <c r="AE4814" t="inlineStr">
        <is>
          <t>465,87</t>
        </is>
      </c>
      <c r="AF4814" t="n">
        <v>0</v>
      </c>
      <c r="AG4814" t="n">
        <v>0</v>
      </c>
      <c r="AH4814" t="n">
        <v>0</v>
      </c>
      <c r="AI4814" t="inlineStr">
        <is>
          <t>7,02</t>
        </is>
      </c>
      <c r="AJ4814" t="inlineStr">
        <is>
          <t>Transfer</t>
        </is>
      </c>
      <c r="AK4814" t="inlineStr">
        <is>
          <t>4,5</t>
        </is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</row>
    <row r="4818">
      <c r="A4818" t="n">
        <v>1168</v>
      </c>
      <c r="B4818" t="inlineStr">
        <is>
          <t>GanaAvida</t>
        </is>
      </c>
      <c r="C4818" t="inlineStr">
        <is>
          <t>Ana García Alfageme</t>
        </is>
      </c>
      <c r="D4818" t="inlineStr">
        <is>
          <t>Ana García alfageme</t>
        </is>
      </c>
      <c r="E4818" t="inlineStr">
        <is>
          <t>12762548D</t>
        </is>
      </c>
      <c r="F4818" t="inlineStr">
        <is>
          <t>María de Molina N6</t>
        </is>
      </c>
      <c r="G4818" t="n">
        <v>34002</v>
      </c>
      <c r="H4818" t="inlineStr">
        <is>
          <t>Palencia</t>
        </is>
      </c>
      <c r="I4818" t="n">
        <v>1</v>
      </c>
      <c r="J4818" t="n">
        <v>0</v>
      </c>
      <c r="K4818" t="inlineStr">
        <is>
          <t>alfagemeanag@gmail.com</t>
        </is>
      </c>
      <c r="L4818">
        <f>+34647845122</f>
        <v/>
      </c>
      <c r="M4818" t="n">
        <v>0</v>
      </c>
      <c r="N4818" t="n">
        <v>10</v>
      </c>
      <c r="O4818" t="n">
        <v>10</v>
      </c>
      <c r="P4818" t="n">
        <v>10</v>
      </c>
      <c r="Q4818" t="n">
        <v>0</v>
      </c>
      <c r="R4818" t="inlineStr">
        <is>
          <t>VJ10</t>
        </is>
      </c>
      <c r="S4818" t="inlineStr">
        <is>
          <t>entrega antes 12:30 am</t>
        </is>
      </c>
      <c r="T4818" t="b">
        <v>0</v>
      </c>
      <c r="U4818" t="inlineStr">
        <is>
          <t>16/10/2023</t>
        </is>
      </c>
      <c r="V4818" t="inlineStr">
        <is>
          <t>prm2s8htcnu400pkpyzprm2s8dz9hvxo</t>
        </is>
      </c>
      <c r="W4818" t="inlineStr">
        <is>
          <t>https://docs.google.com/open?id=1d1wDyU8yRxEx9_kaMQCj5kvB-zkmrYmGAMJnpnYv5UY</t>
        </is>
      </c>
      <c r="X4818" t="inlineStr">
        <is>
          <t>65,00</t>
        </is>
      </c>
      <c r="Y4818" t="n">
        <v>65</v>
      </c>
      <c r="Z4818" t="n">
        <v>65</v>
      </c>
      <c r="AA4818" t="n">
        <v>0</v>
      </c>
      <c r="AB4818" t="inlineStr">
        <is>
          <t>195,00</t>
        </is>
      </c>
      <c r="AC4818" t="inlineStr">
        <is>
          <t>40,95</t>
        </is>
      </c>
      <c r="AD4818" t="inlineStr">
        <is>
          <t>0,00</t>
        </is>
      </c>
      <c r="AE4818" t="inlineStr">
        <is>
          <t>235,95</t>
        </is>
      </c>
      <c r="AF4818" t="n">
        <v>0</v>
      </c>
      <c r="AG4818" t="n">
        <v>0</v>
      </c>
      <c r="AH4818" t="n">
        <v>0</v>
      </c>
      <c r="AI4818" t="inlineStr">
        <is>
          <t>6,5</t>
        </is>
      </c>
      <c r="AJ4818" t="inlineStr">
        <is>
          <t>Transfer</t>
        </is>
      </c>
      <c r="AK4818" t="inlineStr">
        <is>
          <t>4,5</t>
        </is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</row>
    <row r="4822">
      <c r="A4822" t="n">
        <v>1169</v>
      </c>
      <c r="B4822" t="inlineStr">
        <is>
          <t>ALCAMPO</t>
        </is>
      </c>
      <c r="C4822" t="inlineStr">
        <is>
          <t>Nº PEDIDO: 250.868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inlineStr">
        <is>
          <t>SIN ENVIAR FACTURA</t>
        </is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s="2" t="n">
        <v>0</v>
      </c>
      <c r="V4822" t="n">
        <v>0</v>
      </c>
      <c r="W4822" t="n">
        <v>1</v>
      </c>
      <c r="X4822" t="inlineStr">
        <is>
          <t>0,00</t>
        </is>
      </c>
      <c r="Y4822" t="n">
        <v>0</v>
      </c>
      <c r="Z4822" t="n">
        <v>0</v>
      </c>
      <c r="AA4822" t="n">
        <v>0</v>
      </c>
      <c r="AB4822" t="inlineStr">
        <is>
          <t>0,00</t>
        </is>
      </c>
      <c r="AC4822" t="inlineStr">
        <is>
          <t>0,00</t>
        </is>
      </c>
      <c r="AD4822" t="inlineStr">
        <is>
          <t>0,00</t>
        </is>
      </c>
      <c r="AE4822" t="inlineStr">
        <is>
          <t>0,00</t>
        </is>
      </c>
      <c r="AF4822" t="n">
        <v>0</v>
      </c>
      <c r="AG4822" t="n">
        <v>0</v>
      </c>
      <c r="AH4822" t="n">
        <v>0</v>
      </c>
      <c r="AI4822" t="inlineStr">
        <is>
          <t>6,5</t>
        </is>
      </c>
      <c r="AJ4822" t="n">
        <v>0</v>
      </c>
      <c r="AK4822" t="inlineStr">
        <is>
          <t>4,5</t>
        </is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</row>
    <row r="4826">
      <c r="A4826" t="n">
        <v>1170</v>
      </c>
      <c r="B4826" t="inlineStr">
        <is>
          <t>Diamond Resorts - Sunset View Club</t>
        </is>
      </c>
      <c r="C4826" t="inlineStr">
        <is>
          <t>Marta</t>
        </is>
      </c>
      <c r="D4826" t="inlineStr">
        <is>
          <t>Diamond Resorts Europe Ltd. Sucursal en España</t>
        </is>
      </c>
      <c r="E4826" t="inlineStr">
        <is>
          <t>W8262389C</t>
        </is>
      </c>
      <c r="F4826" t="inlineStr">
        <is>
          <t>Sunset View Club, Calle San Blas. Golf del Sur,</t>
        </is>
      </c>
      <c r="G4826" t="n">
        <v>38620</v>
      </c>
      <c r="H4826" t="inlineStr">
        <is>
          <t>San Miguel de Abona, Tenerife</t>
        </is>
      </c>
      <c r="I4826" t="n">
        <v>0</v>
      </c>
      <c r="J4826" t="inlineStr">
        <is>
          <t>Diamond Resorts Europe Ltd. Sucursal en España, Urb. Playamarina s/n Ctra. Cádiz, Km. 204 29649 Mijas Costa, Málaga</t>
        </is>
      </c>
      <c r="K4826" t="inlineStr">
        <is>
          <t>marta.fernandez@hgv.com</t>
        </is>
      </c>
      <c r="L4826">
        <f>+34672749203</f>
        <v/>
      </c>
      <c r="M4826" t="n">
        <v>0</v>
      </c>
      <c r="N4826" t="n">
        <v>10</v>
      </c>
      <c r="O4826" t="n">
        <v>10</v>
      </c>
      <c r="P4826" t="n">
        <v>10</v>
      </c>
      <c r="Q4826" t="n">
        <v>0</v>
      </c>
      <c r="R4826" t="inlineStr">
        <is>
          <t>VJ10</t>
        </is>
      </c>
      <c r="S4826" t="n">
        <v>0</v>
      </c>
      <c r="T4826" t="b">
        <v>0</v>
      </c>
      <c r="U4826" s="1" t="n">
        <v>45179</v>
      </c>
      <c r="V4826" t="inlineStr">
        <is>
          <t>x61wi6qrr2ow1bopog2ax61wiyinejay</t>
        </is>
      </c>
      <c r="W4826" t="inlineStr">
        <is>
          <t>https://docs.google.com/open?id=1eWsJCodnuVXo6KiMTb3OhoSGPt5noYrvCi6X1V3Yx8c</t>
        </is>
      </c>
      <c r="X4826" t="inlineStr">
        <is>
          <t>65,00</t>
        </is>
      </c>
      <c r="Y4826" t="n">
        <v>65</v>
      </c>
      <c r="Z4826" t="n">
        <v>65</v>
      </c>
      <c r="AA4826" t="n">
        <v>0</v>
      </c>
      <c r="AB4826" t="inlineStr">
        <is>
          <t>195,00</t>
        </is>
      </c>
      <c r="AC4826" t="inlineStr">
        <is>
          <t>40,95</t>
        </is>
      </c>
      <c r="AD4826" t="inlineStr">
        <is>
          <t>0,00</t>
        </is>
      </c>
      <c r="AE4826" t="inlineStr">
        <is>
          <t>235,95</t>
        </is>
      </c>
      <c r="AF4826" t="n">
        <v>0</v>
      </c>
      <c r="AG4826" t="n">
        <v>0</v>
      </c>
      <c r="AH4826" t="n">
        <v>0</v>
      </c>
      <c r="AI4826" t="inlineStr">
        <is>
          <t>6,5</t>
        </is>
      </c>
      <c r="AJ4826" t="inlineStr">
        <is>
          <t>Transfer</t>
        </is>
      </c>
      <c r="AK4826" t="inlineStr">
        <is>
          <t>4,5</t>
        </is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</row>
    <row r="4830">
      <c r="A4830" t="n">
        <v>1171</v>
      </c>
      <c r="B4830" t="inlineStr">
        <is>
          <t>Espacio Orgánico</t>
        </is>
      </c>
      <c r="C4830" t="inlineStr">
        <is>
          <t>Blanca</t>
        </is>
      </c>
      <c r="D4830" t="inlineStr">
        <is>
          <t>Proyecto Bio Espacio Orgánico, s.l.</t>
        </is>
      </c>
      <c r="E4830" t="inlineStr">
        <is>
          <t>B86770898</t>
        </is>
      </c>
      <c r="F4830" t="inlineStr">
        <is>
          <t>Centro Comercial Río Norte. Ctra. De fuencarral km 1 local 2A</t>
        </is>
      </c>
      <c r="G4830" t="n">
        <v>28108</v>
      </c>
      <c r="H4830" t="inlineStr">
        <is>
          <t>Alcobendas. Madrid</t>
        </is>
      </c>
      <c r="I4830" t="n">
        <v>1</v>
      </c>
      <c r="J4830" t="n">
        <v>0</v>
      </c>
      <c r="K4830" t="inlineStr">
        <is>
          <t>administracion@espacioorganico.com</t>
        </is>
      </c>
      <c r="L4830">
        <f>+34673953074</f>
        <v/>
      </c>
      <c r="M4830" t="n">
        <v>0</v>
      </c>
      <c r="N4830" t="n">
        <v>6</v>
      </c>
      <c r="O4830" t="n">
        <v>4</v>
      </c>
      <c r="P4830" t="n">
        <v>10</v>
      </c>
      <c r="Q4830" t="n">
        <v>0</v>
      </c>
      <c r="R4830" t="inlineStr">
        <is>
          <t>LA2 (20 +2)</t>
        </is>
      </c>
      <c r="S4830" t="inlineStr">
        <is>
          <t>SectorEco</t>
        </is>
      </c>
      <c r="T4830" t="b">
        <v>1</v>
      </c>
      <c r="U4830" s="1" t="n">
        <v>45179</v>
      </c>
      <c r="V4830" t="inlineStr">
        <is>
          <t>3tbtqyp6mayaa0a4m43tbtqk3rvi27dp</t>
        </is>
      </c>
      <c r="W4830" t="inlineStr">
        <is>
          <t>https://docs.google.com/open?id=167y_WLkfAZfD3A7SDRPp-hxdkWjuK3O7fcFmRk6B1hM</t>
        </is>
      </c>
      <c r="X4830" t="inlineStr">
        <is>
          <t>26,00</t>
        </is>
      </c>
      <c r="Y4830" t="n">
        <v>39</v>
      </c>
      <c r="Z4830" t="n">
        <v>65</v>
      </c>
      <c r="AA4830" t="n">
        <v>0</v>
      </c>
      <c r="AB4830" t="inlineStr">
        <is>
          <t>130,00</t>
        </is>
      </c>
      <c r="AC4830" t="inlineStr">
        <is>
          <t>27,30</t>
        </is>
      </c>
      <c r="AD4830" t="inlineStr">
        <is>
          <t>0,00</t>
        </is>
      </c>
      <c r="AE4830" t="inlineStr">
        <is>
          <t>157,30</t>
        </is>
      </c>
      <c r="AF4830" t="n">
        <v>0</v>
      </c>
      <c r="AG4830" t="n">
        <v>0</v>
      </c>
      <c r="AH4830" t="n">
        <v>0</v>
      </c>
      <c r="AI4830" t="inlineStr">
        <is>
          <t>6,5</t>
        </is>
      </c>
      <c r="AJ4830" t="inlineStr">
        <is>
          <t>Giro 30 días // IBAN: ES88 0081 0309 7900 0163 6965</t>
        </is>
      </c>
      <c r="AK4830" t="inlineStr">
        <is>
          <t>4,5</t>
        </is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</row>
    <row r="4834">
      <c r="A4834" t="inlineStr">
        <is>
          <t>PL_2</t>
        </is>
      </c>
      <c r="B4834" t="inlineStr">
        <is>
          <t>Miniwaste Lidia Guzowska</t>
        </is>
      </c>
      <c r="C4834" t="n">
        <v>0</v>
      </c>
      <c r="D4834" t="n">
        <v>0</v>
      </c>
      <c r="E4834" t="n">
        <v>7441693792</v>
      </c>
      <c r="F4834" t="inlineStr">
        <is>
          <t>ul. Piotrowskiego 6/5</t>
        </is>
      </c>
      <c r="G4834" t="inlineStr">
        <is>
          <t>10-692</t>
        </is>
      </c>
      <c r="H4834" t="inlineStr">
        <is>
          <t>Olsztyn</t>
        </is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10</v>
      </c>
      <c r="P4834" t="n">
        <v>10</v>
      </c>
      <c r="Q4834" t="n">
        <v>0</v>
      </c>
      <c r="R4834" t="n">
        <v>0</v>
      </c>
      <c r="S4834" t="n">
        <v>0</v>
      </c>
      <c r="T4834" t="n">
        <v>0</v>
      </c>
      <c r="U4834" t="inlineStr">
        <is>
          <t>18/10/2023</t>
        </is>
      </c>
      <c r="V4834" t="n">
        <v>0</v>
      </c>
      <c r="W4834" t="inlineStr">
        <is>
          <t>https://docs.google.com/open?id=10ozgJMVCW-Q45ruKBpKB3uBOEcwe8n_InphLgRNDv0M</t>
        </is>
      </c>
      <c r="X4834" t="inlineStr">
        <is>
          <t>65,00</t>
        </is>
      </c>
      <c r="Y4834" t="n">
        <v>0</v>
      </c>
      <c r="Z4834" t="n">
        <v>65</v>
      </c>
      <c r="AA4834" t="n">
        <v>0</v>
      </c>
      <c r="AB4834" t="inlineStr">
        <is>
          <t>130,00</t>
        </is>
      </c>
      <c r="AC4834" t="inlineStr">
        <is>
          <t>27,30</t>
        </is>
      </c>
      <c r="AD4834" t="inlineStr">
        <is>
          <t>0,00</t>
        </is>
      </c>
      <c r="AE4834" t="inlineStr">
        <is>
          <t>157,30</t>
        </is>
      </c>
      <c r="AF4834" t="n">
        <v>0</v>
      </c>
      <c r="AG4834" t="n">
        <v>0</v>
      </c>
      <c r="AH4834" t="n">
        <v>0</v>
      </c>
      <c r="AI4834" t="inlineStr">
        <is>
          <t>6,5</t>
        </is>
      </c>
      <c r="AJ4834" t="n">
        <v>0</v>
      </c>
      <c r="AK4834" t="inlineStr">
        <is>
          <t>4,5</t>
        </is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</row>
    <row r="4838">
      <c r="A4838" t="n">
        <v>1172</v>
      </c>
      <c r="B4838" t="inlineStr">
        <is>
          <t>La petjada</t>
        </is>
      </c>
      <c r="C4838" t="inlineStr">
        <is>
          <t>Sophie Bodart</t>
        </is>
      </c>
      <c r="D4838" t="inlineStr">
        <is>
          <t>Sophie Bodart</t>
        </is>
      </c>
      <c r="E4838" t="inlineStr">
        <is>
          <t>X2232980W</t>
        </is>
      </c>
      <c r="F4838" t="inlineStr">
        <is>
          <t>C/Francesc Macià, 16</t>
        </is>
      </c>
      <c r="G4838" t="n">
        <v>17464</v>
      </c>
      <c r="H4838" t="inlineStr">
        <is>
          <t>Sant Jordi Desvalls, Girona</t>
        </is>
      </c>
      <c r="I4838" t="n">
        <v>1</v>
      </c>
      <c r="J4838" t="n">
        <v>1</v>
      </c>
      <c r="K4838" t="inlineStr">
        <is>
          <t>lapetjadaeco@gmail.com</t>
        </is>
      </c>
      <c r="L4838" t="n">
        <v>652192005</v>
      </c>
      <c r="M4838" t="n">
        <v>1</v>
      </c>
      <c r="N4838" t="n">
        <v>30</v>
      </c>
      <c r="O4838" t="n">
        <v>15</v>
      </c>
      <c r="P4838" t="n">
        <v>30</v>
      </c>
      <c r="Q4838" t="n">
        <v>0</v>
      </c>
      <c r="R4838" t="inlineStr">
        <is>
          <t>VJ20</t>
        </is>
      </c>
      <c r="S4838" t="inlineStr">
        <is>
          <t>30 tarj. + LA3 -&gt; tarjetas</t>
        </is>
      </c>
      <c r="T4838" t="b">
        <v>0</v>
      </c>
      <c r="U4838" t="inlineStr">
        <is>
          <t>18/10/2023</t>
        </is>
      </c>
      <c r="V4838" t="n">
        <v>45006</v>
      </c>
      <c r="W4838" t="inlineStr">
        <is>
          <t>https://docs.google.com/open?id=1BpxkswfrQyuyglMSDjN8ta_WFb3NJz1_sEEMItvn2q8</t>
        </is>
      </c>
      <c r="X4838" t="inlineStr">
        <is>
          <t>97,50</t>
        </is>
      </c>
      <c r="Y4838" t="n">
        <v>195</v>
      </c>
      <c r="Z4838" t="n">
        <v>195</v>
      </c>
      <c r="AA4838" t="n">
        <v>0</v>
      </c>
      <c r="AB4838" t="inlineStr">
        <is>
          <t>487,50</t>
        </is>
      </c>
      <c r="AC4838" t="inlineStr">
        <is>
          <t>102,38</t>
        </is>
      </c>
      <c r="AD4838" t="inlineStr">
        <is>
          <t>25,35</t>
        </is>
      </c>
      <c r="AE4838" t="inlineStr">
        <is>
          <t>615,23</t>
        </is>
      </c>
      <c r="AF4838" t="n">
        <v>0</v>
      </c>
      <c r="AG4838" t="n">
        <v>0</v>
      </c>
      <c r="AH4838" t="n">
        <v>0</v>
      </c>
      <c r="AI4838" t="inlineStr">
        <is>
          <t>6,5</t>
        </is>
      </c>
      <c r="AJ4838" t="inlineStr">
        <is>
          <t>Transfer</t>
        </is>
      </c>
      <c r="AK4838" t="inlineStr">
        <is>
          <t>4,5</t>
        </is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</row>
    <row r="4842">
      <c r="A4842" t="n">
        <v>1173</v>
      </c>
      <c r="B4842" t="inlineStr">
        <is>
          <t>Naturitas</t>
        </is>
      </c>
      <c r="C4842" t="inlineStr">
        <is>
          <t>Sandra Geremias</t>
        </is>
      </c>
      <c r="D4842" t="inlineStr">
        <is>
          <t>AMCORE BALANCE, S.L.</t>
        </is>
      </c>
      <c r="E4842" t="inlineStr">
        <is>
          <t>B66291097</t>
        </is>
      </c>
      <c r="F4842" t="inlineStr">
        <is>
          <t>CALLE POLLANCRE N 10</t>
        </is>
      </c>
      <c r="G4842" t="n">
        <v>17452</v>
      </c>
      <c r="H4842" t="inlineStr">
        <is>
          <t>MASSANES (GIRONA)</t>
        </is>
      </c>
      <c r="I4842" t="n">
        <v>1</v>
      </c>
      <c r="J4842" t="n">
        <v>0</v>
      </c>
      <c r="K4842" t="inlineStr">
        <is>
          <t>sandra.geremias@naturitas.com</t>
        </is>
      </c>
      <c r="L4842" t="inlineStr">
        <is>
          <t>691 390 659</t>
        </is>
      </c>
      <c r="M4842" t="n">
        <v>0</v>
      </c>
      <c r="N4842" t="n">
        <v>252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inlineStr">
        <is>
          <t>18/10/2023</t>
        </is>
      </c>
      <c r="V4842" t="n">
        <v>0</v>
      </c>
      <c r="W4842" t="inlineStr">
        <is>
          <t>https://docs.google.com/open?id=1RtzgbBfyUpbhH7335p7H6NK7grFunV9F21StBJDLTp4</t>
        </is>
      </c>
      <c r="X4842" t="inlineStr">
        <is>
          <t>0,00</t>
        </is>
      </c>
      <c r="Y4842" t="n">
        <v>1638</v>
      </c>
      <c r="Z4842" t="n">
        <v>0</v>
      </c>
      <c r="AA4842" t="n">
        <v>0</v>
      </c>
      <c r="AB4842" t="inlineStr">
        <is>
          <t>1.638,00</t>
        </is>
      </c>
      <c r="AC4842" t="inlineStr">
        <is>
          <t>343,98</t>
        </is>
      </c>
      <c r="AD4842" t="inlineStr">
        <is>
          <t>0,00</t>
        </is>
      </c>
      <c r="AE4842" t="inlineStr">
        <is>
          <t>1981,98</t>
        </is>
      </c>
      <c r="AF4842" t="n">
        <v>0</v>
      </c>
      <c r="AG4842" t="n">
        <v>0</v>
      </c>
      <c r="AH4842" t="n">
        <v>0</v>
      </c>
      <c r="AI4842" t="inlineStr">
        <is>
          <t>6,5</t>
        </is>
      </c>
      <c r="AJ4842" t="inlineStr">
        <is>
          <t>Confirming La Caixa (60 días)</t>
        </is>
      </c>
      <c r="AK4842" t="inlineStr">
        <is>
          <t>4,5</t>
        </is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</row>
    <row r="4846">
      <c r="A4846" t="n">
        <v>1174</v>
      </c>
      <c r="B4846" t="inlineStr">
        <is>
          <t>Marcris</t>
        </is>
      </c>
      <c r="C4846" t="inlineStr">
        <is>
          <t>Marino</t>
        </is>
      </c>
      <c r="D4846" t="inlineStr">
        <is>
          <t>Sánchez García Cristina 00280286L S.L.N.E</t>
        </is>
      </c>
      <c r="E4846" t="inlineStr">
        <is>
          <t>B35770528</t>
        </is>
      </c>
      <c r="F4846" t="inlineStr">
        <is>
          <t>Calle Aigües, 11</t>
        </is>
      </c>
      <c r="G4846" t="n">
        <v>8391</v>
      </c>
      <c r="H4846" t="inlineStr">
        <is>
          <t>Tiana</t>
        </is>
      </c>
      <c r="I4846" t="n">
        <v>1</v>
      </c>
      <c r="J4846" t="n">
        <v>0</v>
      </c>
      <c r="K4846" t="inlineStr">
        <is>
          <t>info@marcris.net</t>
        </is>
      </c>
      <c r="L4846">
        <f>+34678868735</f>
        <v/>
      </c>
      <c r="M4846" t="n">
        <v>0</v>
      </c>
      <c r="N4846" t="n">
        <v>0</v>
      </c>
      <c r="O4846" t="n">
        <v>0</v>
      </c>
      <c r="P4846" t="n">
        <v>206</v>
      </c>
      <c r="Q4846" t="n">
        <v>75</v>
      </c>
      <c r="R4846" t="inlineStr">
        <is>
          <t>PackD23-VJ137</t>
        </is>
      </c>
      <c r="S4846" t="inlineStr">
        <is>
          <t>Muestras 4-2-1-3</t>
        </is>
      </c>
      <c r="T4846" t="n">
        <v>0</v>
      </c>
      <c r="U4846" t="inlineStr">
        <is>
          <t>18/10/2023</t>
        </is>
      </c>
      <c r="V4846" t="n">
        <v>0</v>
      </c>
      <c r="W4846" t="inlineStr">
        <is>
          <t>https://docs.google.com/open?id=1jLYuBfdbIdSffoie8YHEyGwEPAGvUJG2HuyprhfLxUg</t>
        </is>
      </c>
      <c r="X4846" t="inlineStr">
        <is>
          <t>0,00</t>
        </is>
      </c>
      <c r="Y4846" t="n">
        <v>0</v>
      </c>
      <c r="Z4846" t="inlineStr">
        <is>
          <t>896,1</t>
        </is>
      </c>
      <c r="AA4846" t="inlineStr">
        <is>
          <t>247,5</t>
        </is>
      </c>
      <c r="AB4846" t="inlineStr">
        <is>
          <t>1.143,60</t>
        </is>
      </c>
      <c r="AC4846" t="inlineStr">
        <is>
          <t>240,16</t>
        </is>
      </c>
      <c r="AD4846" t="inlineStr">
        <is>
          <t>0,00</t>
        </is>
      </c>
      <c r="AE4846" t="inlineStr">
        <is>
          <t>1383,76</t>
        </is>
      </c>
      <c r="AF4846" t="n">
        <v>0</v>
      </c>
      <c r="AG4846" t="n">
        <v>0</v>
      </c>
      <c r="AH4846" t="n">
        <v>0</v>
      </c>
      <c r="AI4846" t="inlineStr">
        <is>
          <t>4,35</t>
        </is>
      </c>
      <c r="AJ4846" t="inlineStr">
        <is>
          <t>Transfer 60 dias // IBAN: ES03 2100 0877 8502 0021 6962</t>
        </is>
      </c>
      <c r="AK4846" t="inlineStr">
        <is>
          <t>3,3</t>
        </is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</row>
    <row r="4850">
      <c r="A4850" t="n">
        <v>1175</v>
      </c>
      <c r="B4850" t="inlineStr">
        <is>
          <t>Espacio Orgánico</t>
        </is>
      </c>
      <c r="C4850" t="inlineStr">
        <is>
          <t>Blanca</t>
        </is>
      </c>
      <c r="D4850" t="inlineStr">
        <is>
          <t>Proyecto Bio Espacio Orgánico, s.l.</t>
        </is>
      </c>
      <c r="E4850" t="inlineStr">
        <is>
          <t>B86770898</t>
        </is>
      </c>
      <c r="F4850" t="inlineStr">
        <is>
          <t>Centro Comercial Río Norte. Ctra. De fuencarral km 1 local 2A</t>
        </is>
      </c>
      <c r="G4850" t="n">
        <v>28108</v>
      </c>
      <c r="H4850" t="inlineStr">
        <is>
          <t>Alcobendas. Madrid</t>
        </is>
      </c>
      <c r="I4850" t="n">
        <v>1</v>
      </c>
      <c r="J4850" t="n">
        <v>0</v>
      </c>
      <c r="K4850" t="inlineStr">
        <is>
          <t>administracion@espacioorganico.com</t>
        </is>
      </c>
      <c r="L4850">
        <f>+34673953074</f>
        <v/>
      </c>
      <c r="M4850" t="n">
        <v>0</v>
      </c>
      <c r="N4850" t="n">
        <v>10</v>
      </c>
      <c r="O4850" t="n">
        <v>5</v>
      </c>
      <c r="P4850" t="n">
        <v>5</v>
      </c>
      <c r="Q4850" t="n">
        <v>0</v>
      </c>
      <c r="R4850" t="inlineStr">
        <is>
          <t>LA2 (20 +2)</t>
        </is>
      </c>
      <c r="S4850" t="inlineStr">
        <is>
          <t>*horario de entrega 07:00 a 14:00</t>
        </is>
      </c>
      <c r="T4850" t="b">
        <v>1</v>
      </c>
      <c r="U4850" t="inlineStr">
        <is>
          <t>18/10/2023</t>
        </is>
      </c>
      <c r="V4850" t="inlineStr">
        <is>
          <t>3tbtqyp6mayaa0a4m43tbtqk3rvi27dp</t>
        </is>
      </c>
      <c r="W4850" t="inlineStr">
        <is>
          <t>https://docs.google.com/open?id=1oQYdDnux3QMatqOoZiCm3ii3QVWkliKEnNwM8TeHCm8</t>
        </is>
      </c>
      <c r="X4850" t="inlineStr">
        <is>
          <t>34,55</t>
        </is>
      </c>
      <c r="Y4850" t="inlineStr">
        <is>
          <t>69,1</t>
        </is>
      </c>
      <c r="Z4850" t="inlineStr">
        <is>
          <t>34,55</t>
        </is>
      </c>
      <c r="AA4850" t="n">
        <v>0</v>
      </c>
      <c r="AB4850" t="inlineStr">
        <is>
          <t>138,20</t>
        </is>
      </c>
      <c r="AC4850" t="inlineStr">
        <is>
          <t>29,02</t>
        </is>
      </c>
      <c r="AD4850" t="inlineStr">
        <is>
          <t>0,00</t>
        </is>
      </c>
      <c r="AE4850" t="inlineStr">
        <is>
          <t>167,22</t>
        </is>
      </c>
      <c r="AF4850" t="n">
        <v>0</v>
      </c>
      <c r="AG4850" t="n">
        <v>0</v>
      </c>
      <c r="AH4850" t="n">
        <v>0</v>
      </c>
      <c r="AI4850" t="inlineStr">
        <is>
          <t>6,91</t>
        </is>
      </c>
      <c r="AJ4850" t="inlineStr">
        <is>
          <t>Giro 30 días // IBAN: ES88 0081 0309 7900 0163 6965</t>
        </is>
      </c>
      <c r="AK4850" t="inlineStr">
        <is>
          <t>4,53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</row>
    <row r="4854">
      <c r="A4854" t="n">
        <v>1176</v>
      </c>
      <c r="B4854" t="inlineStr">
        <is>
          <t>Can Sixte Alzina</t>
        </is>
      </c>
      <c r="C4854" t="inlineStr">
        <is>
          <t>Joan</t>
        </is>
      </c>
      <c r="D4854" t="inlineStr">
        <is>
          <t>Sixtealsina sl</t>
        </is>
      </c>
      <c r="E4854" t="inlineStr">
        <is>
          <t>B01794759</t>
        </is>
      </c>
      <c r="F4854" t="inlineStr">
        <is>
          <t>Carretera de Juià, 55</t>
        </is>
      </c>
      <c r="G4854" t="n">
        <v>17460</v>
      </c>
      <c r="H4854" t="inlineStr">
        <is>
          <t>Celrà, Girona</t>
        </is>
      </c>
      <c r="I4854" t="n">
        <v>1</v>
      </c>
      <c r="J4854" t="n">
        <v>0</v>
      </c>
      <c r="K4854" t="inlineStr">
        <is>
          <t>sixtealzina@gmail.com</t>
        </is>
      </c>
      <c r="L4854">
        <f>+34644252463</f>
        <v/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inlineStr">
        <is>
          <t>VJ3</t>
        </is>
      </c>
      <c r="S4854" t="n">
        <v>0</v>
      </c>
      <c r="T4854" t="b">
        <v>0</v>
      </c>
      <c r="U4854" t="inlineStr">
        <is>
          <t>18/10/2023</t>
        </is>
      </c>
      <c r="V4854" t="inlineStr">
        <is>
          <t>yy7jye53m3ovnxk9786syy7jyeg0py67</t>
        </is>
      </c>
      <c r="W4854" t="inlineStr">
        <is>
          <t>https://docs.google.com/open?id=1R7LCL8wUEwy6d5Ojt1PRI0DUQ4Wm7nErmJ4uhxjNPKs</t>
        </is>
      </c>
      <c r="X4854" t="inlineStr">
        <is>
          <t>0,00</t>
        </is>
      </c>
      <c r="Y4854" t="n">
        <v>117</v>
      </c>
      <c r="Z4854" t="n">
        <v>0</v>
      </c>
      <c r="AA4854" t="n">
        <v>0</v>
      </c>
      <c r="AB4854" t="inlineStr">
        <is>
          <t>117,00</t>
        </is>
      </c>
      <c r="AC4854" t="inlineStr">
        <is>
          <t>24,57</t>
        </is>
      </c>
      <c r="AD4854" t="inlineStr">
        <is>
          <t>0,00</t>
        </is>
      </c>
      <c r="AE4854" t="inlineStr">
        <is>
          <t>141,57</t>
        </is>
      </c>
      <c r="AF4854" t="n">
        <v>0</v>
      </c>
      <c r="AG4854" t="n">
        <v>0</v>
      </c>
      <c r="AH4854" t="n">
        <v>0</v>
      </c>
      <c r="AI4854" t="inlineStr">
        <is>
          <t>6,5</t>
        </is>
      </c>
      <c r="AJ4854" t="inlineStr">
        <is>
          <t>Transfer</t>
        </is>
      </c>
      <c r="AK4854" t="inlineStr">
        <is>
          <t>4,5</t>
        </is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</row>
    <row r="4858">
      <c r="A4858" t="n">
        <v>1177</v>
      </c>
      <c r="B4858" t="inlineStr">
        <is>
          <t>EcoiNet</t>
        </is>
      </c>
      <c r="C4858" t="inlineStr">
        <is>
          <t>Monica Serra</t>
        </is>
      </c>
      <c r="D4858" t="inlineStr">
        <is>
          <t>Monica Serra Sambola</t>
        </is>
      </c>
      <c r="E4858" t="inlineStr">
        <is>
          <t>40326786N</t>
        </is>
      </c>
      <c r="F4858" t="inlineStr">
        <is>
          <t>Cr Sant Joan Baptista la Salle 8</t>
        </is>
      </c>
      <c r="G4858" t="n">
        <v>17002</v>
      </c>
      <c r="H4858" t="inlineStr">
        <is>
          <t>GIRONA</t>
        </is>
      </c>
      <c r="I4858" t="n">
        <v>1</v>
      </c>
      <c r="J4858" t="n">
        <v>0</v>
      </c>
      <c r="K4858" t="inlineStr">
        <is>
          <t>info@ecoinet.cat</t>
        </is>
      </c>
      <c r="L4858" t="n">
        <v>0</v>
      </c>
      <c r="M4858" t="n">
        <v>1</v>
      </c>
      <c r="N4858" t="n">
        <v>4</v>
      </c>
      <c r="O4858" t="n">
        <v>4</v>
      </c>
      <c r="P4858" t="n">
        <v>6</v>
      </c>
      <c r="Q4858" t="n">
        <v>0</v>
      </c>
      <c r="R4858" t="inlineStr">
        <is>
          <t>VJ6</t>
        </is>
      </c>
      <c r="S4858" t="n">
        <v>0</v>
      </c>
      <c r="T4858" t="b">
        <v>0</v>
      </c>
      <c r="U4858" t="inlineStr">
        <is>
          <t>18/10/2023</t>
        </is>
      </c>
      <c r="V4858" t="inlineStr">
        <is>
          <t>m6n0cmbj03l25b9snim6n0cmbjp9wfxg</t>
        </is>
      </c>
      <c r="W4858" t="inlineStr">
        <is>
          <t>https://docs.google.com/open?id=1Z_rCpMfZ91E8bVcBas2CIEW36o1Ox3vcUx-8miwePSY</t>
        </is>
      </c>
      <c r="X4858" t="inlineStr">
        <is>
          <t>26,00</t>
        </is>
      </c>
      <c r="Y4858" t="n">
        <v>26</v>
      </c>
      <c r="Z4858" t="n">
        <v>39</v>
      </c>
      <c r="AA4858" t="n">
        <v>0</v>
      </c>
      <c r="AB4858" t="inlineStr">
        <is>
          <t>91,00</t>
        </is>
      </c>
      <c r="AC4858" t="inlineStr">
        <is>
          <t>19,11</t>
        </is>
      </c>
      <c r="AD4858" t="inlineStr">
        <is>
          <t>4,73</t>
        </is>
      </c>
      <c r="AE4858" t="inlineStr">
        <is>
          <t>114,84</t>
        </is>
      </c>
      <c r="AF4858" t="n">
        <v>0</v>
      </c>
      <c r="AG4858" t="n">
        <v>0</v>
      </c>
      <c r="AH4858" t="n">
        <v>0</v>
      </c>
      <c r="AI4858" t="inlineStr">
        <is>
          <t>6,5</t>
        </is>
      </c>
      <c r="AJ4858" t="inlineStr">
        <is>
          <t>Transfer</t>
        </is>
      </c>
      <c r="AK4858" t="inlineStr">
        <is>
          <t>4,5</t>
        </is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</row>
    <row r="4862">
      <c r="A4862" t="n">
        <v>1178</v>
      </c>
      <c r="B4862" t="inlineStr">
        <is>
          <t>ZeroWasteMad</t>
        </is>
      </c>
      <c r="C4862" t="inlineStr">
        <is>
          <t>Juanjo Leza</t>
        </is>
      </c>
      <c r="D4862" t="inlineStr">
        <is>
          <t>Juan José Leza Sánchez</t>
        </is>
      </c>
      <c r="E4862" t="inlineStr">
        <is>
          <t>44677416P</t>
        </is>
      </c>
      <c r="F4862" t="inlineStr">
        <is>
          <t>García de Paredes 35</t>
        </is>
      </c>
      <c r="G4862" t="n">
        <v>28010</v>
      </c>
      <c r="H4862" t="inlineStr">
        <is>
          <t>Madrid</t>
        </is>
      </c>
      <c r="I4862" t="n">
        <v>0</v>
      </c>
      <c r="J4862" t="inlineStr">
        <is>
          <t>Calle Rodas 5 5 3</t>
        </is>
      </c>
      <c r="K4862" t="inlineStr">
        <is>
          <t>juanjoleza@hotmail.com</t>
        </is>
      </c>
      <c r="L4862">
        <f>+34626800346</f>
        <v/>
      </c>
      <c r="M4862" t="n">
        <v>1</v>
      </c>
      <c r="N4862" t="n">
        <v>10</v>
      </c>
      <c r="O4862" t="n">
        <v>10</v>
      </c>
      <c r="P4862" t="n">
        <v>0</v>
      </c>
      <c r="Q4862" t="n">
        <v>0</v>
      </c>
      <c r="R4862" t="n">
        <v>0</v>
      </c>
      <c r="S4862" t="n">
        <v>0</v>
      </c>
      <c r="T4862" t="b">
        <v>0</v>
      </c>
      <c r="U4862" t="inlineStr">
        <is>
          <t>19/10/2023</t>
        </is>
      </c>
      <c r="V4862" t="inlineStr">
        <is>
          <t>x6psez7xknw0n3h2u3jxkix6pse49229</t>
        </is>
      </c>
      <c r="W4862" t="inlineStr">
        <is>
          <t>https://docs.google.com/open?id=1aSN9w8qFlsLSjEgV6Odf3GnxvqMsE3-UIe3uL6mmpvg</t>
        </is>
      </c>
      <c r="X4862" t="inlineStr">
        <is>
          <t>65,00</t>
        </is>
      </c>
      <c r="Y4862" t="n">
        <v>65</v>
      </c>
      <c r="Z4862" t="n">
        <v>0</v>
      </c>
      <c r="AA4862" t="n">
        <v>0</v>
      </c>
      <c r="AB4862" t="inlineStr">
        <is>
          <t>130,00</t>
        </is>
      </c>
      <c r="AC4862" t="inlineStr">
        <is>
          <t>27,30</t>
        </is>
      </c>
      <c r="AD4862" t="inlineStr">
        <is>
          <t>6,76</t>
        </is>
      </c>
      <c r="AE4862" t="inlineStr">
        <is>
          <t>164,06</t>
        </is>
      </c>
      <c r="AF4862" t="n">
        <v>0</v>
      </c>
      <c r="AG4862" t="n">
        <v>0</v>
      </c>
      <c r="AH4862" t="n">
        <v>0</v>
      </c>
      <c r="AI4862" t="inlineStr">
        <is>
          <t>6,5</t>
        </is>
      </c>
      <c r="AJ4862" t="inlineStr">
        <is>
          <t>Giro 30 días // IBAN: ES44 2100 2503 1113 0149 4107</t>
        </is>
      </c>
      <c r="AK4862" t="inlineStr">
        <is>
          <t>4,5</t>
        </is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</row>
    <row r="4866">
      <c r="A4866" t="n">
        <v>1179</v>
      </c>
      <c r="B4866" t="inlineStr">
        <is>
          <t>HIPERCENTRO</t>
        </is>
      </c>
      <c r="C4866" t="n">
        <v>0</v>
      </c>
      <c r="D4866" t="inlineStr">
        <is>
          <t>HIPER MANACOR S.A</t>
        </is>
      </c>
      <c r="E4866" t="inlineStr">
        <is>
          <t>A07169287</t>
        </is>
      </c>
      <c r="F4866" t="inlineStr">
        <is>
          <t>ALMACEN CENTRAL: CRTA.PALMA ARTA KM47,2</t>
        </is>
      </c>
      <c r="G4866" t="n">
        <v>7500</v>
      </c>
      <c r="H4866" t="inlineStr">
        <is>
          <t>MANACOR</t>
        </is>
      </c>
      <c r="I4866" t="n">
        <v>1</v>
      </c>
      <c r="J4866" t="n">
        <v>0</v>
      </c>
      <c r="K4866" t="n">
        <v>0</v>
      </c>
      <c r="L4866" t="n">
        <v>971194771</v>
      </c>
      <c r="M4866" t="n">
        <v>0</v>
      </c>
      <c r="N4866" t="n">
        <v>360</v>
      </c>
      <c r="O4866" t="n">
        <v>360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inlineStr">
        <is>
          <t>19/10/2023</t>
        </is>
      </c>
      <c r="V4866" t="n">
        <v>0</v>
      </c>
      <c r="W4866" t="inlineStr">
        <is>
          <t>https://docs.google.com/open?id=1Hza7ljI213X08BKH-DdZJE79lw3Qgg6ki1OSTUW_jmk</t>
        </is>
      </c>
      <c r="X4866" t="inlineStr">
        <is>
          <t>2.340,00</t>
        </is>
      </c>
      <c r="Y4866" t="n">
        <v>2340</v>
      </c>
      <c r="Z4866" t="n">
        <v>0</v>
      </c>
      <c r="AA4866" t="n">
        <v>0</v>
      </c>
      <c r="AB4866" t="inlineStr">
        <is>
          <t>4.680,00</t>
        </is>
      </c>
      <c r="AC4866" t="inlineStr">
        <is>
          <t>982,80</t>
        </is>
      </c>
      <c r="AD4866" t="inlineStr">
        <is>
          <t>0,00</t>
        </is>
      </c>
      <c r="AE4866" t="inlineStr">
        <is>
          <t>5662,80</t>
        </is>
      </c>
      <c r="AF4866" t="n">
        <v>0</v>
      </c>
      <c r="AG4866" t="n">
        <v>0</v>
      </c>
      <c r="AH4866" t="n">
        <v>0</v>
      </c>
      <c r="AI4866" t="inlineStr">
        <is>
          <t>6,5</t>
        </is>
      </c>
      <c r="AJ4866" t="inlineStr">
        <is>
          <t>SEPA 30 días</t>
        </is>
      </c>
      <c r="AK4866" t="inlineStr">
        <is>
          <t>4,5</t>
        </is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</row>
    <row r="4870">
      <c r="A4870" t="n">
        <v>1180</v>
      </c>
      <c r="B4870" t="inlineStr">
        <is>
          <t>URIA SUKALDEAK</t>
        </is>
      </c>
      <c r="C4870" t="inlineStr">
        <is>
          <t>Belén</t>
        </is>
      </c>
      <c r="D4870" t="inlineStr">
        <is>
          <t>URIA SUKALDEAK, S.L.</t>
        </is>
      </c>
      <c r="E4870" t="inlineStr">
        <is>
          <t>B20589396</t>
        </is>
      </c>
      <c r="F4870" t="inlineStr">
        <is>
          <t>JUINTXIKI, 4</t>
        </is>
      </c>
      <c r="G4870" t="n">
        <v>20720</v>
      </c>
      <c r="H4870" t="inlineStr">
        <is>
          <t>AZKOITIA</t>
        </is>
      </c>
      <c r="I4870" t="n">
        <v>1</v>
      </c>
      <c r="J4870" t="n">
        <v>0</v>
      </c>
      <c r="K4870" t="inlineStr">
        <is>
          <t>uria@uriasukaldeak.com</t>
        </is>
      </c>
      <c r="L4870">
        <f>+34619102921</f>
        <v/>
      </c>
      <c r="M4870" t="n">
        <v>0</v>
      </c>
      <c r="N4870" t="n">
        <v>6</v>
      </c>
      <c r="O4870" t="n">
        <v>0</v>
      </c>
      <c r="P4870" t="n">
        <v>0</v>
      </c>
      <c r="Q4870" t="n">
        <v>1</v>
      </c>
      <c r="R4870" t="inlineStr">
        <is>
          <t>PackD1-VJ7</t>
        </is>
      </c>
      <c r="S4870" t="n">
        <v>0</v>
      </c>
      <c r="T4870" t="b">
        <v>0</v>
      </c>
      <c r="U4870" t="inlineStr">
        <is>
          <t>25/10/2023</t>
        </is>
      </c>
      <c r="V4870" t="inlineStr">
        <is>
          <t>2gz1dgfoons11vu2gz1dslzvph4btp6m</t>
        </is>
      </c>
      <c r="W4870" t="inlineStr">
        <is>
          <t>https://docs.google.com/open?id=1jJuQ6-mNqe094QFaqMl-Vhb3vp1n5jl3u07flUcjbUo</t>
        </is>
      </c>
      <c r="X4870" t="inlineStr">
        <is>
          <t>0,00</t>
        </is>
      </c>
      <c r="Y4870" t="n">
        <v>39</v>
      </c>
      <c r="Z4870" t="n">
        <v>0</v>
      </c>
      <c r="AA4870" t="inlineStr">
        <is>
          <t>4,5</t>
        </is>
      </c>
      <c r="AB4870" t="inlineStr">
        <is>
          <t>43,50</t>
        </is>
      </c>
      <c r="AC4870" t="inlineStr">
        <is>
          <t>9,14</t>
        </is>
      </c>
      <c r="AD4870" t="inlineStr">
        <is>
          <t>0,00</t>
        </is>
      </c>
      <c r="AE4870" t="inlineStr">
        <is>
          <t>52,64</t>
        </is>
      </c>
      <c r="AF4870" t="n">
        <v>0</v>
      </c>
      <c r="AG4870" t="n">
        <v>0</v>
      </c>
      <c r="AH4870" t="n">
        <v>0</v>
      </c>
      <c r="AI4870" t="inlineStr">
        <is>
          <t>6,5</t>
        </is>
      </c>
      <c r="AJ4870" t="inlineStr">
        <is>
          <t>Transfer</t>
        </is>
      </c>
      <c r="AK4870" t="inlineStr">
        <is>
          <t>4,5</t>
        </is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</row>
    <row r="4874">
      <c r="A4874" t="n">
        <v>1181</v>
      </c>
      <c r="B4874" t="inlineStr">
        <is>
          <t>COOPERATIVA PINYOL VERMELL</t>
        </is>
      </c>
      <c r="C4874" t="inlineStr">
        <is>
          <t>CRISTINA PONS</t>
        </is>
      </c>
      <c r="D4874" t="inlineStr">
        <is>
          <t>Associació Culinària de Pinyol Vermell</t>
        </is>
      </c>
      <c r="E4874" t="inlineStr">
        <is>
          <t>G42824110</t>
        </is>
      </c>
      <c r="F4874" t="inlineStr">
        <is>
          <t>CARRER GOYA, 18</t>
        </is>
      </c>
      <c r="G4874" t="n">
        <v>8012</v>
      </c>
      <c r="H4874" t="inlineStr">
        <is>
          <t>VILA DE GRÀCIA, BARCELONA</t>
        </is>
      </c>
      <c r="I4874" t="n">
        <v>1</v>
      </c>
      <c r="J4874" t="n">
        <v>0</v>
      </c>
      <c r="K4874" t="inlineStr">
        <is>
          <t>txinpons@gmail.com</t>
        </is>
      </c>
      <c r="L4874">
        <f>+34619948947</f>
        <v/>
      </c>
      <c r="M4874" t="n">
        <v>0</v>
      </c>
      <c r="N4874" t="n">
        <v>3</v>
      </c>
      <c r="O4874" t="n">
        <v>2</v>
      </c>
      <c r="P4874" t="n">
        <v>14</v>
      </c>
      <c r="Q4874" t="n">
        <v>7</v>
      </c>
      <c r="R4874" t="inlineStr">
        <is>
          <t>PackD4-VJ5</t>
        </is>
      </c>
      <c r="S4874" t="n">
        <v>0</v>
      </c>
      <c r="T4874" t="b">
        <v>0</v>
      </c>
      <c r="U4874" t="inlineStr">
        <is>
          <t>25/10/2023</t>
        </is>
      </c>
      <c r="V4874" t="inlineStr">
        <is>
          <t>hvj7dcudwy9ml703ihvj7dc0bgzswjdg</t>
        </is>
      </c>
      <c r="W4874" t="inlineStr">
        <is>
          <t>https://docs.google.com/open?id=1TZr5U-xG3NUGFErTPucvBLhXszMf33HCn5yfBpuLsrI</t>
        </is>
      </c>
      <c r="X4874" t="inlineStr">
        <is>
          <t>14,04</t>
        </is>
      </c>
      <c r="Y4874" t="inlineStr">
        <is>
          <t>21,06</t>
        </is>
      </c>
      <c r="Z4874" t="inlineStr">
        <is>
          <t>98,28</t>
        </is>
      </c>
      <c r="AA4874" t="inlineStr">
        <is>
          <t>36,47</t>
        </is>
      </c>
      <c r="AB4874" t="inlineStr">
        <is>
          <t>169,85</t>
        </is>
      </c>
      <c r="AC4874" t="inlineStr">
        <is>
          <t>35,67</t>
        </is>
      </c>
      <c r="AD4874" t="inlineStr">
        <is>
          <t>0,00</t>
        </is>
      </c>
      <c r="AE4874" t="inlineStr">
        <is>
          <t>205,52</t>
        </is>
      </c>
      <c r="AF4874" t="n">
        <v>0</v>
      </c>
      <c r="AG4874" t="n">
        <v>0</v>
      </c>
      <c r="AH4874" t="n">
        <v>0</v>
      </c>
      <c r="AI4874" t="inlineStr">
        <is>
          <t>7,02</t>
        </is>
      </c>
      <c r="AJ4874" t="inlineStr">
        <is>
          <t>Transfer</t>
        </is>
      </c>
      <c r="AK4874" t="inlineStr">
        <is>
          <t>5,21</t>
        </is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</row>
    <row r="4878">
      <c r="A4878" t="n">
        <v>1182</v>
      </c>
      <c r="B4878" t="inlineStr">
        <is>
          <t>Marcris</t>
        </is>
      </c>
      <c r="C4878" t="inlineStr">
        <is>
          <t>Marino</t>
        </is>
      </c>
      <c r="D4878" t="inlineStr">
        <is>
          <t>Sánchez García Cristina 00280286L S.L.N.E</t>
        </is>
      </c>
      <c r="E4878" t="inlineStr">
        <is>
          <t>B35770528</t>
        </is>
      </c>
      <c r="F4878" t="inlineStr">
        <is>
          <t>Calle Aigües, 11</t>
        </is>
      </c>
      <c r="G4878" t="n">
        <v>8391</v>
      </c>
      <c r="H4878" t="inlineStr">
        <is>
          <t>Tiana</t>
        </is>
      </c>
      <c r="I4878" t="n">
        <v>1</v>
      </c>
      <c r="J4878" t="n">
        <v>0</v>
      </c>
      <c r="K4878" t="inlineStr">
        <is>
          <t>info@marcris.net</t>
        </is>
      </c>
      <c r="L4878">
        <f>+34678868735</f>
        <v/>
      </c>
      <c r="M4878" t="n">
        <v>0</v>
      </c>
      <c r="N4878" t="n">
        <v>206</v>
      </c>
      <c r="O4878" t="n">
        <v>167</v>
      </c>
      <c r="P4878" t="n">
        <v>0</v>
      </c>
      <c r="Q4878" t="n">
        <v>75</v>
      </c>
      <c r="R4878" t="inlineStr">
        <is>
          <t>PackD23-VJ196</t>
        </is>
      </c>
      <c r="S4878" t="inlineStr">
        <is>
          <t>Muestras 4-3-2-1-4</t>
        </is>
      </c>
      <c r="T4878" t="n">
        <v>0</v>
      </c>
      <c r="U4878" t="inlineStr">
        <is>
          <t>24/10/2023</t>
        </is>
      </c>
      <c r="V4878" t="n">
        <v>0</v>
      </c>
      <c r="W4878" t="inlineStr">
        <is>
          <t>https://docs.google.com/open?id=1OJzdGV8alkSn2rQGLfQkgElAAjbVRCNscCLgn0a9f8Q</t>
        </is>
      </c>
      <c r="X4878" t="inlineStr">
        <is>
          <t>726,45</t>
        </is>
      </c>
      <c r="Y4878" t="inlineStr">
        <is>
          <t>896,1</t>
        </is>
      </c>
      <c r="Z4878" t="n">
        <v>0</v>
      </c>
      <c r="AA4878" t="inlineStr">
        <is>
          <t>247,5</t>
        </is>
      </c>
      <c r="AB4878" t="inlineStr">
        <is>
          <t>1.870,05</t>
        </is>
      </c>
      <c r="AC4878" t="inlineStr">
        <is>
          <t>392,71</t>
        </is>
      </c>
      <c r="AD4878" t="inlineStr">
        <is>
          <t>0,00</t>
        </is>
      </c>
      <c r="AE4878" t="inlineStr">
        <is>
          <t>2262,76</t>
        </is>
      </c>
      <c r="AF4878" t="n">
        <v>0</v>
      </c>
      <c r="AG4878" t="n">
        <v>0</v>
      </c>
      <c r="AH4878" t="n">
        <v>0</v>
      </c>
      <c r="AI4878" t="inlineStr">
        <is>
          <t>4,35</t>
        </is>
      </c>
      <c r="AJ4878" t="inlineStr">
        <is>
          <t>Transfer 60 dias // IBAN: ES03 2100 0877 8502 0021 6962</t>
        </is>
      </c>
      <c r="AK4878" t="inlineStr">
        <is>
          <t>3,3</t>
        </is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</row>
    <row r="4882">
      <c r="A4882" t="n">
        <v>1183</v>
      </c>
      <c r="B4882" t="inlineStr">
        <is>
          <t>Naturitas</t>
        </is>
      </c>
      <c r="C4882" t="inlineStr">
        <is>
          <t>Sandra Geremias</t>
        </is>
      </c>
      <c r="D4882" t="inlineStr">
        <is>
          <t>AMCORE BALANCE, S.L.</t>
        </is>
      </c>
      <c r="E4882" t="inlineStr">
        <is>
          <t>B66291097</t>
        </is>
      </c>
      <c r="F4882" t="inlineStr">
        <is>
          <t>CALLE POLLANCRE N 10</t>
        </is>
      </c>
      <c r="G4882" t="n">
        <v>17452</v>
      </c>
      <c r="H4882" t="inlineStr">
        <is>
          <t>MASSANES (GIRONA)</t>
        </is>
      </c>
      <c r="I4882" t="n">
        <v>1</v>
      </c>
      <c r="J4882" t="n">
        <v>0</v>
      </c>
      <c r="K4882" t="inlineStr">
        <is>
          <t>sandra.geremias@naturitas.com</t>
        </is>
      </c>
      <c r="L4882" t="inlineStr">
        <is>
          <t>691 390 659</t>
        </is>
      </c>
      <c r="M4882" t="n">
        <v>0</v>
      </c>
      <c r="N4882" t="n">
        <v>0</v>
      </c>
      <c r="O4882" t="n">
        <v>0</v>
      </c>
      <c r="P4882" t="n">
        <v>318</v>
      </c>
      <c r="Q4882" t="n">
        <v>20</v>
      </c>
      <c r="R4882" t="n">
        <v>0</v>
      </c>
      <c r="S4882" t="n">
        <v>0</v>
      </c>
      <c r="T4882" t="n">
        <v>0</v>
      </c>
      <c r="U4882" t="inlineStr">
        <is>
          <t>24/10/2023</t>
        </is>
      </c>
      <c r="V4882" t="n">
        <v>0</v>
      </c>
      <c r="W4882" t="inlineStr">
        <is>
          <t>https://docs.google.com/open?id=1shALbeOPkC3KDp_6Nj6jCLE9QO9gYolcZzyrFhYvzj8</t>
        </is>
      </c>
      <c r="X4882" t="inlineStr">
        <is>
          <t>0,00</t>
        </is>
      </c>
      <c r="Y4882" t="n">
        <v>0</v>
      </c>
      <c r="Z4882" t="n">
        <v>2067</v>
      </c>
      <c r="AA4882" t="n">
        <v>90</v>
      </c>
      <c r="AB4882" t="inlineStr">
        <is>
          <t>2.157,00</t>
        </is>
      </c>
      <c r="AC4882" t="inlineStr">
        <is>
          <t>452,97</t>
        </is>
      </c>
      <c r="AD4882" t="inlineStr">
        <is>
          <t>0,00</t>
        </is>
      </c>
      <c r="AE4882" t="inlineStr">
        <is>
          <t>2609,97</t>
        </is>
      </c>
      <c r="AF4882" t="n">
        <v>0</v>
      </c>
      <c r="AG4882" t="n">
        <v>0</v>
      </c>
      <c r="AH4882" t="n">
        <v>0</v>
      </c>
      <c r="AI4882" t="inlineStr">
        <is>
          <t>6,5</t>
        </is>
      </c>
      <c r="AJ4882" t="inlineStr">
        <is>
          <t>Confirming La Caixa (60 días)</t>
        </is>
      </c>
      <c r="AK4882" t="inlineStr">
        <is>
          <t>4,5</t>
        </is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</row>
    <row r="4886">
      <c r="A4886" t="n">
        <v>1184</v>
      </c>
      <c r="B4886" t="inlineStr">
        <is>
          <t>ALCAMPO</t>
        </is>
      </c>
      <c r="C4886" t="inlineStr">
        <is>
          <t>Nº PEDIDO: 256.354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inlineStr">
        <is>
          <t>SIN ENVIAR FACTURA</t>
        </is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s="2" t="n">
        <v>0</v>
      </c>
      <c r="V4886" t="n">
        <v>0</v>
      </c>
      <c r="W4886" t="n">
        <v>1</v>
      </c>
      <c r="X4886" t="inlineStr">
        <is>
          <t>0,00</t>
        </is>
      </c>
      <c r="Y4886" t="n">
        <v>0</v>
      </c>
      <c r="Z4886" t="n">
        <v>0</v>
      </c>
      <c r="AA4886" t="n">
        <v>0</v>
      </c>
      <c r="AB4886" t="inlineStr">
        <is>
          <t>0,00</t>
        </is>
      </c>
      <c r="AC4886" t="inlineStr">
        <is>
          <t>0,00</t>
        </is>
      </c>
      <c r="AD4886" t="inlineStr">
        <is>
          <t>0,00</t>
        </is>
      </c>
      <c r="AE4886" t="inlineStr">
        <is>
          <t>0,00</t>
        </is>
      </c>
      <c r="AF4886" t="n">
        <v>0</v>
      </c>
      <c r="AG4886" t="n">
        <v>0</v>
      </c>
      <c r="AH4886" t="n">
        <v>0</v>
      </c>
      <c r="AI4886" t="inlineStr">
        <is>
          <t>6,43</t>
        </is>
      </c>
      <c r="AJ4886" t="n">
        <v>0</v>
      </c>
      <c r="AK4886" t="inlineStr">
        <is>
          <t>4,5</t>
        </is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</row>
    <row r="4890">
      <c r="A4890" t="inlineStr">
        <is>
          <t>PT_3</t>
        </is>
      </c>
      <c r="B4890" t="inlineStr">
        <is>
          <t>Cantinho de Milfontes</t>
        </is>
      </c>
      <c r="C4890" t="inlineStr">
        <is>
          <t>Maria Valk</t>
        </is>
      </c>
      <c r="D4890" t="inlineStr">
        <is>
          <t>Travessa dos Amadores 6</t>
        </is>
      </c>
      <c r="E4890" t="n">
        <v>232641846</v>
      </c>
      <c r="F4890" t="inlineStr">
        <is>
          <t>Travessa dos Amadores 6</t>
        </is>
      </c>
      <c r="G4890" t="inlineStr">
        <is>
          <t>7645-219</t>
        </is>
      </c>
      <c r="H4890" t="inlineStr">
        <is>
          <t>Vila Nova de Milfontes, Portugal</t>
        </is>
      </c>
      <c r="I4890" t="n">
        <v>0</v>
      </c>
      <c r="J4890" t="inlineStr">
        <is>
          <t>Rua das Caravelas 4 - 7°B, 1990-608, Lisboa</t>
        </is>
      </c>
      <c r="K4890" t="inlineStr">
        <is>
          <t>meike@sapo.pt</t>
        </is>
      </c>
      <c r="L4890" t="n">
        <v>926437508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inlineStr">
        <is>
          <t>2Pack360 Floral</t>
        </is>
      </c>
      <c r="S4890" t="n">
        <v>0</v>
      </c>
      <c r="T4890" t="n">
        <v>0</v>
      </c>
      <c r="U4890" t="inlineStr">
        <is>
          <t>24/10/2023</t>
        </is>
      </c>
      <c r="V4890" t="n">
        <v>0</v>
      </c>
      <c r="W4890" t="inlineStr">
        <is>
          <t>https://docs.google.com/open?id=1zKmssT9OaJFfqmijbPDhr6KmE5YxTCdQBjzQuUfJToQ</t>
        </is>
      </c>
      <c r="X4890" t="inlineStr">
        <is>
          <t>0,00</t>
        </is>
      </c>
      <c r="Y4890" t="n">
        <v>0</v>
      </c>
      <c r="Z4890" t="n">
        <v>0</v>
      </c>
      <c r="AA4890" t="n">
        <v>0</v>
      </c>
      <c r="AB4890" t="inlineStr">
        <is>
          <t>0,00</t>
        </is>
      </c>
      <c r="AC4890" t="inlineStr">
        <is>
          <t>0,00</t>
        </is>
      </c>
      <c r="AD4890" t="inlineStr">
        <is>
          <t>0,00</t>
        </is>
      </c>
      <c r="AE4890" t="inlineStr">
        <is>
          <t>0,00</t>
        </is>
      </c>
      <c r="AF4890" t="n">
        <v>0</v>
      </c>
      <c r="AG4890" t="n">
        <v>0</v>
      </c>
      <c r="AH4890" t="n">
        <v>0</v>
      </c>
      <c r="AI4890" t="inlineStr">
        <is>
          <t>6,5</t>
        </is>
      </c>
      <c r="AJ4890" t="n">
        <v>0</v>
      </c>
      <c r="AK4890" t="inlineStr">
        <is>
          <t>4,5</t>
        </is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</row>
    <row r="4894">
      <c r="A4894" t="n">
        <v>1185</v>
      </c>
      <c r="B4894" t="inlineStr">
        <is>
          <t>Cero Residuo</t>
        </is>
      </c>
      <c r="C4894" t="inlineStr">
        <is>
          <t>Xavier</t>
        </is>
      </c>
      <c r="D4894" t="inlineStr">
        <is>
          <t>Zero Waste Group S.L.</t>
        </is>
      </c>
      <c r="E4894" t="inlineStr">
        <is>
          <t>B67624577</t>
        </is>
      </c>
      <c r="F4894" t="inlineStr">
        <is>
          <t>c/Congost 49 local</t>
        </is>
      </c>
      <c r="G4894" t="n">
        <v>8024</v>
      </c>
      <c r="H4894" t="inlineStr">
        <is>
          <t>Barcelona</t>
        </is>
      </c>
      <c r="I4894" t="n">
        <v>1</v>
      </c>
      <c r="J4894" t="n">
        <v>0</v>
      </c>
      <c r="K4894" t="inlineStr">
        <is>
          <t>facturas@ceroresiduo.com</t>
        </is>
      </c>
      <c r="L4894">
        <f>+34622957098</f>
        <v/>
      </c>
      <c r="M4894" t="n">
        <v>0</v>
      </c>
      <c r="N4894" t="n">
        <v>60</v>
      </c>
      <c r="O4894" t="n">
        <v>20</v>
      </c>
      <c r="P4894" t="n">
        <v>60</v>
      </c>
      <c r="Q4894" t="n">
        <v>0</v>
      </c>
      <c r="R4894" t="n">
        <v>0</v>
      </c>
      <c r="S4894" t="inlineStr">
        <is>
          <t>6,91 - 7% en det.</t>
        </is>
      </c>
      <c r="T4894" t="b">
        <v>0</v>
      </c>
      <c r="U4894" t="inlineStr">
        <is>
          <t>25/10/2023</t>
        </is>
      </c>
      <c r="V4894" t="inlineStr">
        <is>
          <t>p8hl9d97lcgkbfp8hl9ddndc1g0j598u</t>
        </is>
      </c>
      <c r="W4894" t="inlineStr">
        <is>
          <t>https://docs.google.com/open?id=1K2gKcFgGF5CqMPrDK12JOV_orBzoKSvtsrgMUcXl5gI</t>
        </is>
      </c>
      <c r="X4894" t="inlineStr">
        <is>
          <t>130,00</t>
        </is>
      </c>
      <c r="Y4894" t="n">
        <v>390</v>
      </c>
      <c r="Z4894" t="n">
        <v>390</v>
      </c>
      <c r="AA4894" t="n">
        <v>0</v>
      </c>
      <c r="AB4894" t="inlineStr">
        <is>
          <t>910,00</t>
        </is>
      </c>
      <c r="AC4894" t="inlineStr">
        <is>
          <t>191,10</t>
        </is>
      </c>
      <c r="AD4894" t="inlineStr">
        <is>
          <t>0,00</t>
        </is>
      </c>
      <c r="AE4894" t="inlineStr">
        <is>
          <t>1101,10</t>
        </is>
      </c>
      <c r="AF4894" t="n">
        <v>0</v>
      </c>
      <c r="AG4894" t="n">
        <v>0</v>
      </c>
      <c r="AH4894" t="n">
        <v>0</v>
      </c>
      <c r="AI4894" t="inlineStr">
        <is>
          <t>6,5</t>
        </is>
      </c>
      <c r="AJ4894" t="inlineStr">
        <is>
          <t>Giro 30 días // IBAN: ES9421000811700201451744</t>
        </is>
      </c>
      <c r="AK4894" t="inlineStr">
        <is>
          <t>4,5</t>
        </is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</row>
    <row r="4898">
      <c r="A4898" t="n">
        <v>1186</v>
      </c>
      <c r="B4898" t="inlineStr">
        <is>
          <t>Peluqueria Isabel Altaba</t>
        </is>
      </c>
      <c r="C4898" t="inlineStr">
        <is>
          <t>Isabel Altaba Edo</t>
        </is>
      </c>
      <c r="D4898" t="inlineStr">
        <is>
          <t>Peluqueria Isabel Altaba</t>
        </is>
      </c>
      <c r="E4898" t="inlineStr">
        <is>
          <t>19006955p</t>
        </is>
      </c>
      <c r="F4898" t="inlineStr">
        <is>
          <t>C/ Alcalá de Xivert 75 bajo</t>
        </is>
      </c>
      <c r="G4898" t="n">
        <v>12580</v>
      </c>
      <c r="H4898" t="inlineStr">
        <is>
          <t>Benicarlo</t>
        </is>
      </c>
      <c r="I4898" t="n">
        <v>1</v>
      </c>
      <c r="J4898" t="n">
        <v>0</v>
      </c>
      <c r="K4898" t="inlineStr">
        <is>
          <t>Isabel.altaba.edo@gmail.com</t>
        </is>
      </c>
      <c r="L4898">
        <f>+34652856622</f>
        <v/>
      </c>
      <c r="M4898" t="n">
        <v>0</v>
      </c>
      <c r="N4898" t="n">
        <v>10</v>
      </c>
      <c r="O4898" t="n">
        <v>5</v>
      </c>
      <c r="P4898" t="n">
        <v>10</v>
      </c>
      <c r="Q4898" t="n">
        <v>0</v>
      </c>
      <c r="R4898" t="n">
        <v>0</v>
      </c>
      <c r="S4898" t="n">
        <v>0</v>
      </c>
      <c r="T4898" t="b">
        <v>0</v>
      </c>
      <c r="U4898" t="inlineStr">
        <is>
          <t>26/10/2023</t>
        </is>
      </c>
      <c r="V4898" t="inlineStr">
        <is>
          <t>lssemh10lt84iov4tslzlssemshb1byn</t>
        </is>
      </c>
      <c r="W4898" t="inlineStr">
        <is>
          <t>https://docs.google.com/open?id=17jlTZAUOyM3FOt4aZXX9ToPdnWrXfRcoYEyGsQ_OOQo</t>
        </is>
      </c>
      <c r="X4898" t="inlineStr">
        <is>
          <t>32,50</t>
        </is>
      </c>
      <c r="Y4898" t="n">
        <v>65</v>
      </c>
      <c r="Z4898" t="n">
        <v>65</v>
      </c>
      <c r="AA4898" t="n">
        <v>0</v>
      </c>
      <c r="AB4898" t="inlineStr">
        <is>
          <t>162,50</t>
        </is>
      </c>
      <c r="AC4898" t="inlineStr">
        <is>
          <t>34,13</t>
        </is>
      </c>
      <c r="AD4898" t="inlineStr">
        <is>
          <t>0,00</t>
        </is>
      </c>
      <c r="AE4898" t="inlineStr">
        <is>
          <t>196,63</t>
        </is>
      </c>
      <c r="AF4898" t="n">
        <v>0</v>
      </c>
      <c r="AG4898" t="n">
        <v>0</v>
      </c>
      <c r="AH4898" t="n">
        <v>0</v>
      </c>
      <c r="AI4898" t="inlineStr">
        <is>
          <t>6,5</t>
        </is>
      </c>
      <c r="AJ4898" t="inlineStr">
        <is>
          <t>Transfer</t>
        </is>
      </c>
      <c r="AK4898" t="inlineStr">
        <is>
          <t>4,5</t>
        </is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</row>
    <row r="4902">
      <c r="A4902" t="n">
        <v>1187</v>
      </c>
      <c r="B4902" t="inlineStr">
        <is>
          <t>RECORD GEGANT, S.L</t>
        </is>
      </c>
      <c r="C4902" t="inlineStr">
        <is>
          <t>Sole Calzada</t>
        </is>
      </c>
      <c r="D4902" t="inlineStr">
        <is>
          <t>RECORD GEGANT, S.L</t>
        </is>
      </c>
      <c r="E4902" t="inlineStr">
        <is>
          <t>700820 -F</t>
        </is>
      </c>
      <c r="F4902" t="inlineStr">
        <is>
          <t>Av. Joan Martí, 99</t>
        </is>
      </c>
      <c r="G4902" t="inlineStr">
        <is>
          <t>AD200</t>
        </is>
      </c>
      <c r="H4902" t="inlineStr">
        <is>
          <t>Encamp</t>
        </is>
      </c>
      <c r="I4902" t="n">
        <v>0</v>
      </c>
      <c r="J4902" t="n">
        <v>0</v>
      </c>
      <c r="K4902" t="inlineStr">
        <is>
          <t>sole@dicoansa.ad</t>
        </is>
      </c>
      <c r="L4902">
        <f>+376731440</f>
        <v/>
      </c>
      <c r="M4902" t="n">
        <v>0</v>
      </c>
      <c r="N4902" t="n">
        <v>2</v>
      </c>
      <c r="O4902" t="n">
        <v>2</v>
      </c>
      <c r="P4902" t="n">
        <v>2</v>
      </c>
      <c r="Q4902" t="n">
        <v>2</v>
      </c>
      <c r="R4902" t="inlineStr">
        <is>
          <t>PackD1-VJ1</t>
        </is>
      </c>
      <c r="S4902" t="n">
        <v>0</v>
      </c>
      <c r="T4902" t="n">
        <v>0</v>
      </c>
      <c r="U4902" t="inlineStr">
        <is>
          <t>26/10/2023</t>
        </is>
      </c>
      <c r="V4902" t="n">
        <v>0</v>
      </c>
      <c r="W4902" t="inlineStr">
        <is>
          <t>https://docs.google.com/open?id=1hAr16c097Tq0ASsrSBNFncBAP3c_0qtFUkjbcHvURcs</t>
        </is>
      </c>
      <c r="X4902" t="inlineStr">
        <is>
          <t>10,80</t>
        </is>
      </c>
      <c r="Y4902" t="inlineStr">
        <is>
          <t>10,8</t>
        </is>
      </c>
      <c r="Z4902" t="inlineStr">
        <is>
          <t>10,8</t>
        </is>
      </c>
      <c r="AA4902" t="inlineStr">
        <is>
          <t>9,4</t>
        </is>
      </c>
      <c r="AB4902" t="inlineStr">
        <is>
          <t>41,80</t>
        </is>
      </c>
      <c r="AC4902" t="inlineStr">
        <is>
          <t>8,78</t>
        </is>
      </c>
      <c r="AD4902" t="inlineStr">
        <is>
          <t>0,00</t>
        </is>
      </c>
      <c r="AE4902" t="inlineStr">
        <is>
          <t>50,58</t>
        </is>
      </c>
      <c r="AF4902" t="n">
        <v>0</v>
      </c>
      <c r="AG4902" t="n">
        <v>0</v>
      </c>
      <c r="AH4902" t="n">
        <v>0</v>
      </c>
      <c r="AI4902" t="inlineStr">
        <is>
          <t>5,4</t>
        </is>
      </c>
      <c r="AJ4902" t="inlineStr">
        <is>
          <t>Transfer</t>
        </is>
      </c>
      <c r="AK4902" t="inlineStr">
        <is>
          <t>4,7</t>
        </is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</row>
    <row r="4906">
      <c r="A4906" t="n">
        <v>1188</v>
      </c>
      <c r="B4906" t="inlineStr">
        <is>
          <t>TERRANOSTRA (Laboratori d'Abastiment cooperatiu)</t>
        </is>
      </c>
      <c r="C4906" t="inlineStr">
        <is>
          <t>Montse i Lluís</t>
        </is>
      </c>
      <c r="D4906" t="inlineStr">
        <is>
          <t>Laboratori d'Abastiment cooperatiu</t>
        </is>
      </c>
      <c r="E4906" t="inlineStr">
        <is>
          <t>F01736784</t>
        </is>
      </c>
      <c r="F4906" t="inlineStr">
        <is>
          <t>c/  Alfons el magnànim 24 baixos</t>
        </is>
      </c>
      <c r="G4906" t="n">
        <v>7004</v>
      </c>
      <c r="H4906" t="inlineStr">
        <is>
          <t>Palma de Mallorca</t>
        </is>
      </c>
      <c r="I4906" t="n">
        <v>1</v>
      </c>
      <c r="J4906" t="n">
        <v>0</v>
      </c>
      <c r="K4906" t="inlineStr">
        <is>
          <t>montse.ara@terranostra.coop</t>
        </is>
      </c>
      <c r="L4906">
        <f>+34636370505</f>
        <v/>
      </c>
      <c r="M4906" t="n">
        <v>0</v>
      </c>
      <c r="N4906" t="n">
        <v>20</v>
      </c>
      <c r="O4906" t="n">
        <v>0</v>
      </c>
      <c r="P4906" t="n">
        <v>20</v>
      </c>
      <c r="Q4906" t="n">
        <v>20</v>
      </c>
      <c r="R4906" t="inlineStr">
        <is>
          <t>VJ20</t>
        </is>
      </c>
      <c r="S4906" t="n">
        <v>0</v>
      </c>
      <c r="T4906" t="b">
        <v>0</v>
      </c>
      <c r="U4906" t="inlineStr">
        <is>
          <t>26/10/2023</t>
        </is>
      </c>
      <c r="V4906" t="inlineStr">
        <is>
          <t>rzg2gp2oe6r31n8qrzgufn0lm0tlka8k</t>
        </is>
      </c>
      <c r="W4906" t="inlineStr">
        <is>
          <t>https://docs.google.com/open?id=1-WlIsV1uo17T3_b-AmXJMs7CHytAW83OiNB-gbIt6x4</t>
        </is>
      </c>
      <c r="X4906" t="inlineStr">
        <is>
          <t>0,00</t>
        </is>
      </c>
      <c r="Y4906" t="n">
        <v>130</v>
      </c>
      <c r="Z4906" t="n">
        <v>130</v>
      </c>
      <c r="AA4906" t="n">
        <v>90</v>
      </c>
      <c r="AB4906" t="inlineStr">
        <is>
          <t>350,00</t>
        </is>
      </c>
      <c r="AC4906" t="inlineStr">
        <is>
          <t>73,50</t>
        </is>
      </c>
      <c r="AD4906" t="inlineStr">
        <is>
          <t>0,00</t>
        </is>
      </c>
      <c r="AE4906" t="inlineStr">
        <is>
          <t>423,50</t>
        </is>
      </c>
      <c r="AF4906" t="n">
        <v>0</v>
      </c>
      <c r="AG4906" t="n">
        <v>0</v>
      </c>
      <c r="AH4906" t="n">
        <v>0</v>
      </c>
      <c r="AI4906" t="inlineStr">
        <is>
          <t>6,5</t>
        </is>
      </c>
      <c r="AJ4906" t="inlineStr">
        <is>
          <t>Giro 30 días // IBAN: ES94 2056 0022 1120 6731 0728</t>
        </is>
      </c>
      <c r="AK4906" t="inlineStr">
        <is>
          <t>4,5</t>
        </is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</row>
    <row r="4910">
      <c r="A4910" t="n">
        <v>1189</v>
      </c>
      <c r="B4910" t="inlineStr">
        <is>
          <t>Cooperativa Verdes i Madures</t>
        </is>
      </c>
      <c r="C4910" t="inlineStr">
        <is>
          <t>Marta Margenat Vidal</t>
        </is>
      </c>
      <c r="D4910" t="inlineStr">
        <is>
          <t>Marta Margenat Vidal</t>
        </is>
      </c>
      <c r="E4910" t="inlineStr">
        <is>
          <t>34749754C</t>
        </is>
      </c>
      <c r="F4910" t="inlineStr">
        <is>
          <t>Carretera de Monistrol,76</t>
        </is>
      </c>
      <c r="G4910" t="n">
        <v>8212</v>
      </c>
      <c r="H4910" t="inlineStr">
        <is>
          <t>Sant Llorenç Savall</t>
        </is>
      </c>
      <c r="I4910" t="n">
        <v>1</v>
      </c>
      <c r="J4910" t="n">
        <v>0</v>
      </c>
      <c r="K4910" t="inlineStr">
        <is>
          <t>mmargenat2@gmail.com</t>
        </is>
      </c>
      <c r="L4910">
        <f>+34633326446</f>
        <v/>
      </c>
      <c r="M4910" t="n">
        <v>0</v>
      </c>
      <c r="N4910" t="n">
        <v>5</v>
      </c>
      <c r="O4910" t="n">
        <v>1</v>
      </c>
      <c r="P4910" t="n">
        <v>8</v>
      </c>
      <c r="Q4910" t="n">
        <v>2</v>
      </c>
      <c r="R4910" t="inlineStr">
        <is>
          <t>PackD4-VJ3</t>
        </is>
      </c>
      <c r="S4910" t="n">
        <v>0</v>
      </c>
      <c r="T4910" t="b">
        <v>0</v>
      </c>
      <c r="U4910" t="inlineStr">
        <is>
          <t>30/10/2023</t>
        </is>
      </c>
      <c r="V4910" t="inlineStr">
        <is>
          <t>5s1iqc3g1zr97se5s1iqc3t8csuqsulv</t>
        </is>
      </c>
      <c r="W4910" t="inlineStr">
        <is>
          <t>https://docs.google.com/open?id=1bH3iHPZEL6wRCbz83bLoTylVBN5LJTyVqcaad0nFgLk</t>
        </is>
      </c>
      <c r="X4910" t="inlineStr">
        <is>
          <t>7,02</t>
        </is>
      </c>
      <c r="Y4910" t="inlineStr">
        <is>
          <t>35,1</t>
        </is>
      </c>
      <c r="Z4910" t="inlineStr">
        <is>
          <t>56,16</t>
        </is>
      </c>
      <c r="AA4910" t="n">
        <v>9</v>
      </c>
      <c r="AB4910" t="inlineStr">
        <is>
          <t>107,28</t>
        </is>
      </c>
      <c r="AC4910" t="inlineStr">
        <is>
          <t>22,53</t>
        </is>
      </c>
      <c r="AD4910" t="inlineStr">
        <is>
          <t>0,00</t>
        </is>
      </c>
      <c r="AE4910" t="inlineStr">
        <is>
          <t>129,81</t>
        </is>
      </c>
      <c r="AF4910" t="n">
        <v>0</v>
      </c>
      <c r="AG4910" t="n">
        <v>0</v>
      </c>
      <c r="AH4910" t="n">
        <v>0</v>
      </c>
      <c r="AI4910" t="inlineStr">
        <is>
          <t>7,02</t>
        </is>
      </c>
      <c r="AJ4910" t="inlineStr">
        <is>
          <t>Transfer</t>
        </is>
      </c>
      <c r="AK4910" t="inlineStr">
        <is>
          <t>4,5</t>
        </is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</row>
    <row r="4914">
      <c r="A4914" t="n">
        <v>1190</v>
      </c>
      <c r="B4914" t="inlineStr">
        <is>
          <t>El Rincón del Perfumista</t>
        </is>
      </c>
      <c r="C4914" t="inlineStr">
        <is>
          <t>Mar Olivares Requejo</t>
        </is>
      </c>
      <c r="D4914" t="inlineStr">
        <is>
          <t>Mar Olivares Requejo</t>
        </is>
      </c>
      <c r="E4914" t="inlineStr">
        <is>
          <t>36091528C</t>
        </is>
      </c>
      <c r="F4914" t="inlineStr">
        <is>
          <t>Paseo Matutino 13 Bajo</t>
        </is>
      </c>
      <c r="G4914" t="n">
        <v>36860</v>
      </c>
      <c r="H4914" t="inlineStr">
        <is>
          <t>Ponteareas</t>
        </is>
      </c>
      <c r="I4914" t="n">
        <v>1</v>
      </c>
      <c r="J4914" t="n">
        <v>0</v>
      </c>
      <c r="K4914" t="inlineStr">
        <is>
          <t>molivares5@hotmail.com</t>
        </is>
      </c>
      <c r="L4914">
        <f>+34610746497</f>
        <v/>
      </c>
      <c r="M4914" t="n">
        <v>1</v>
      </c>
      <c r="N4914" t="n">
        <v>0</v>
      </c>
      <c r="O4914" t="n">
        <v>6</v>
      </c>
      <c r="P4914" t="n">
        <v>12</v>
      </c>
      <c r="Q4914" t="n">
        <v>6</v>
      </c>
      <c r="R4914" t="inlineStr">
        <is>
          <t>prox pedido, muestra de VJ</t>
        </is>
      </c>
      <c r="S4914" t="n">
        <v>0</v>
      </c>
      <c r="T4914" t="b">
        <v>0</v>
      </c>
      <c r="U4914" t="inlineStr">
        <is>
          <t>30/10/2023</t>
        </is>
      </c>
      <c r="V4914" t="inlineStr">
        <is>
          <t>sbq0b3agnfl92bmsbq0r06h2nxxbb28g</t>
        </is>
      </c>
      <c r="W4914" t="inlineStr">
        <is>
          <t>https://docs.google.com/open?id=1iETUvzRxxfepSkbWIrq8oxjf6fLC62fYh1dCfzokY-Q</t>
        </is>
      </c>
      <c r="X4914" t="inlineStr">
        <is>
          <t>39,00</t>
        </is>
      </c>
      <c r="Y4914" t="n">
        <v>0</v>
      </c>
      <c r="Z4914" t="n">
        <v>78</v>
      </c>
      <c r="AA4914" t="n">
        <v>27</v>
      </c>
      <c r="AB4914" t="inlineStr">
        <is>
          <t>144,00</t>
        </is>
      </c>
      <c r="AC4914" t="inlineStr">
        <is>
          <t>30,24</t>
        </is>
      </c>
      <c r="AD4914" t="inlineStr">
        <is>
          <t>7,49</t>
        </is>
      </c>
      <c r="AE4914" t="inlineStr">
        <is>
          <t>181,73</t>
        </is>
      </c>
      <c r="AF4914" t="n">
        <v>0</v>
      </c>
      <c r="AG4914" t="n">
        <v>0</v>
      </c>
      <c r="AH4914" t="n">
        <v>0</v>
      </c>
      <c r="AI4914" t="inlineStr">
        <is>
          <t>6,5</t>
        </is>
      </c>
      <c r="AJ4914" t="inlineStr">
        <is>
          <t>Transfer</t>
        </is>
      </c>
      <c r="AK4914" t="inlineStr">
        <is>
          <t>4,5</t>
        </is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</row>
    <row r="4918">
      <c r="A4918" t="n">
        <v>1191</v>
      </c>
      <c r="B4918" t="inlineStr">
        <is>
          <t>Es Granel</t>
        </is>
      </c>
      <c r="C4918" t="inlineStr">
        <is>
          <t>Rebeca Yusta Fernández</t>
        </is>
      </c>
      <c r="D4918" t="inlineStr">
        <is>
          <t>Rebeca Yusta Fernández</t>
        </is>
      </c>
      <c r="E4918" t="inlineStr">
        <is>
          <t>45420232Q</t>
        </is>
      </c>
      <c r="F4918" t="inlineStr">
        <is>
          <t>C/ Las Pozas 151 - local 20 San Lorenzo de El Escorial</t>
        </is>
      </c>
      <c r="G4918" t="n">
        <v>28200</v>
      </c>
      <c r="H4918" t="inlineStr">
        <is>
          <t>Madrid</t>
        </is>
      </c>
      <c r="I4918" t="n">
        <v>1</v>
      </c>
      <c r="J4918" t="n">
        <v>0</v>
      </c>
      <c r="K4918" t="inlineStr">
        <is>
          <t>esgranelescorial@gmail.com</t>
        </is>
      </c>
      <c r="L4918">
        <f>+34606802557</f>
        <v/>
      </c>
      <c r="M4918" t="n">
        <v>1</v>
      </c>
      <c r="N4918" t="n">
        <v>5</v>
      </c>
      <c r="O4918" t="n">
        <v>5</v>
      </c>
      <c r="P4918" t="n">
        <v>10</v>
      </c>
      <c r="Q4918" t="n">
        <v>0</v>
      </c>
      <c r="R4918" t="inlineStr">
        <is>
          <t>LA2 -&gt; bimestral</t>
        </is>
      </c>
      <c r="S4918" t="inlineStr">
        <is>
          <t>SectorEco</t>
        </is>
      </c>
      <c r="T4918" t="n">
        <v>1</v>
      </c>
      <c r="U4918" t="inlineStr">
        <is>
          <t>29/10/2023</t>
        </is>
      </c>
      <c r="V4918" t="n">
        <v>0</v>
      </c>
      <c r="W4918" t="inlineStr">
        <is>
          <t>https://docs.google.com/open?id=1uiSI6EC1QT9wUH_vWApiSpwcGrmzVlhX0vmMgG6hUUI</t>
        </is>
      </c>
      <c r="X4918" t="inlineStr">
        <is>
          <t>34,55</t>
        </is>
      </c>
      <c r="Y4918" t="inlineStr">
        <is>
          <t>34,55</t>
        </is>
      </c>
      <c r="Z4918" t="inlineStr">
        <is>
          <t>69,1</t>
        </is>
      </c>
      <c r="AA4918" t="n">
        <v>0</v>
      </c>
      <c r="AB4918" t="inlineStr">
        <is>
          <t>138,20</t>
        </is>
      </c>
      <c r="AC4918" t="inlineStr">
        <is>
          <t>29,02</t>
        </is>
      </c>
      <c r="AD4918" t="inlineStr">
        <is>
          <t>7,19</t>
        </is>
      </c>
      <c r="AE4918" t="inlineStr">
        <is>
          <t>174,41</t>
        </is>
      </c>
      <c r="AF4918" t="n">
        <v>0</v>
      </c>
      <c r="AG4918" t="n">
        <v>0</v>
      </c>
      <c r="AH4918" t="n">
        <v>0</v>
      </c>
      <c r="AI4918" t="inlineStr">
        <is>
          <t>6,91</t>
        </is>
      </c>
      <c r="AJ4918" t="inlineStr">
        <is>
          <t>SEPA: 30 días // IBAN: ES5521004074281300595167</t>
        </is>
      </c>
      <c r="AK4918" t="inlineStr">
        <is>
          <t>4,53</t>
        </is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</row>
    <row r="4922">
      <c r="A4922" t="n">
        <v>1192</v>
      </c>
      <c r="B4922" t="inlineStr">
        <is>
          <t>Herbolario Navarro</t>
        </is>
      </c>
      <c r="C4922" t="inlineStr">
        <is>
          <t>Encargada de compras: Sonia</t>
        </is>
      </c>
      <c r="D4922" t="inlineStr">
        <is>
          <t>PEPE NAVARRO, SL</t>
        </is>
      </c>
      <c r="E4922" t="inlineStr">
        <is>
          <t>B-46432852</t>
        </is>
      </c>
      <c r="F4922" t="inlineStr">
        <is>
          <t>C/Partida de la Dama, 25</t>
        </is>
      </c>
      <c r="G4922" t="n">
        <v>46470</v>
      </c>
      <c r="H4922" t="inlineStr">
        <is>
          <t>Massanassa</t>
        </is>
      </c>
      <c r="I4922" t="n">
        <v>0</v>
      </c>
      <c r="J4922" t="inlineStr">
        <is>
          <t>ARZOBISPO MAYORAL, 20    46002 VALENCIA.</t>
        </is>
      </c>
      <c r="K4922" t="inlineStr">
        <is>
          <t>facturacion.logistica@herbolarionavarro.es</t>
        </is>
      </c>
      <c r="L4922" t="n">
        <v>34664644917</v>
      </c>
      <c r="M4922" t="n">
        <v>0</v>
      </c>
      <c r="N4922" t="n">
        <v>95</v>
      </c>
      <c r="O4922" t="n">
        <v>25</v>
      </c>
      <c r="P4922" t="n">
        <v>43</v>
      </c>
      <c r="Q4922" t="n">
        <v>0</v>
      </c>
      <c r="R4922" t="n">
        <v>0</v>
      </c>
      <c r="S4922" t="inlineStr">
        <is>
          <t>1) 4500593973 -&gt; Incluir numero de pedido en factura y en paquete/s2) Enviar referencias por separado.</t>
        </is>
      </c>
      <c r="T4922" t="n">
        <v>1</v>
      </c>
      <c r="U4922" t="inlineStr">
        <is>
          <t>30/10/2023</t>
        </is>
      </c>
      <c r="V4922" t="n">
        <v>44714</v>
      </c>
      <c r="W4922" t="inlineStr">
        <is>
          <t>https://docs.google.com/open?id=1RUb7cVykKVVwGMI6AwhAdBndyfMK7-ckrCGli2Zu9f0</t>
        </is>
      </c>
      <c r="X4922" t="inlineStr">
        <is>
          <t>135,75</t>
        </is>
      </c>
      <c r="Y4922" t="inlineStr">
        <is>
          <t>515,85</t>
        </is>
      </c>
      <c r="Z4922" t="inlineStr">
        <is>
          <t>233,49</t>
        </is>
      </c>
      <c r="AA4922" t="n">
        <v>0</v>
      </c>
      <c r="AB4922" t="inlineStr">
        <is>
          <t>885,09</t>
        </is>
      </c>
      <c r="AC4922" t="inlineStr">
        <is>
          <t>185,87</t>
        </is>
      </c>
      <c r="AD4922" t="inlineStr">
        <is>
          <t>0,00</t>
        </is>
      </c>
      <c r="AE4922" t="inlineStr">
        <is>
          <t>1070,96</t>
        </is>
      </c>
      <c r="AF4922" t="n">
        <v>0</v>
      </c>
      <c r="AG4922" t="n">
        <v>0</v>
      </c>
      <c r="AH4922" t="n">
        <v>0</v>
      </c>
      <c r="AI4922" t="inlineStr">
        <is>
          <t>5,43</t>
        </is>
      </c>
      <c r="AJ4922" t="inlineStr">
        <is>
          <t>Transfer 60 días // IBAN: ES58 0081 1518 9300 0157 6563</t>
        </is>
      </c>
      <c r="AK4922" t="inlineStr">
        <is>
          <t>4,5</t>
        </is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</row>
    <row r="4926">
      <c r="A4926" t="n">
        <v>1193</v>
      </c>
      <c r="B4926" t="inlineStr">
        <is>
          <t>Marcris</t>
        </is>
      </c>
      <c r="C4926" t="inlineStr">
        <is>
          <t>Marino</t>
        </is>
      </c>
      <c r="D4926" t="inlineStr">
        <is>
          <t>Sánchez García Cristina 00280286L S.L.N.E</t>
        </is>
      </c>
      <c r="E4926" t="inlineStr">
        <is>
          <t>B35770528</t>
        </is>
      </c>
      <c r="F4926" t="inlineStr">
        <is>
          <t>Calle Aigües, 11</t>
        </is>
      </c>
      <c r="G4926" t="n">
        <v>8391</v>
      </c>
      <c r="H4926" t="inlineStr">
        <is>
          <t>Tiana</t>
        </is>
      </c>
      <c r="I4926" t="n">
        <v>1</v>
      </c>
      <c r="J4926" t="n">
        <v>0</v>
      </c>
      <c r="K4926" t="inlineStr">
        <is>
          <t>info@marcris.net</t>
        </is>
      </c>
      <c r="L4926">
        <f>+34678868735</f>
        <v/>
      </c>
      <c r="M4926" t="n">
        <v>0</v>
      </c>
      <c r="N4926" t="n">
        <v>412</v>
      </c>
      <c r="O4926" t="n">
        <v>0</v>
      </c>
      <c r="P4926" t="n">
        <v>412</v>
      </c>
      <c r="Q4926" t="n">
        <v>0</v>
      </c>
      <c r="R4926" t="n">
        <v>0</v>
      </c>
      <c r="S4926" t="inlineStr">
        <is>
          <t>Muestras 8-8</t>
        </is>
      </c>
      <c r="T4926" t="n">
        <v>0</v>
      </c>
      <c r="U4926" t="inlineStr">
        <is>
          <t>30/10/2023</t>
        </is>
      </c>
      <c r="V4926" t="n">
        <v>0</v>
      </c>
      <c r="W4926" t="inlineStr">
        <is>
          <t>https://docs.google.com/open?id=1fmTqAKkbuCDn8jVhSyCZzQc8dvhp953sZHbBKePinT0</t>
        </is>
      </c>
      <c r="X4926" t="inlineStr">
        <is>
          <t>0,00</t>
        </is>
      </c>
      <c r="Y4926" t="inlineStr">
        <is>
          <t>1792,2</t>
        </is>
      </c>
      <c r="Z4926" t="inlineStr">
        <is>
          <t>1792,2</t>
        </is>
      </c>
      <c r="AA4926" t="n">
        <v>0</v>
      </c>
      <c r="AB4926" t="inlineStr">
        <is>
          <t>3.584,40</t>
        </is>
      </c>
      <c r="AC4926" t="inlineStr">
        <is>
          <t>752,72</t>
        </is>
      </c>
      <c r="AD4926" t="inlineStr">
        <is>
          <t>0,00</t>
        </is>
      </c>
      <c r="AE4926" t="inlineStr">
        <is>
          <t>4337,12</t>
        </is>
      </c>
      <c r="AF4926" t="n">
        <v>0</v>
      </c>
      <c r="AG4926" t="n">
        <v>0</v>
      </c>
      <c r="AH4926" t="n">
        <v>0</v>
      </c>
      <c r="AI4926" t="inlineStr">
        <is>
          <t>4,35</t>
        </is>
      </c>
      <c r="AJ4926" t="inlineStr">
        <is>
          <t>Transfer 60 dias // IBAN: ES03 2100 0877 8502 0021 6962</t>
        </is>
      </c>
      <c r="AK4926" t="inlineStr">
        <is>
          <t>4,5</t>
        </is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</row>
    <row r="4930">
      <c r="A4930" t="n">
        <v>1194</v>
      </c>
      <c r="B4930" t="inlineStr">
        <is>
          <t>ALCAMPO</t>
        </is>
      </c>
      <c r="C4930" t="inlineStr">
        <is>
          <t>Nº PEDIDO: 260.224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inlineStr">
        <is>
          <t>SIN ENVIAR FACTURA</t>
        </is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s="2" t="n">
        <v>0</v>
      </c>
      <c r="V4930" t="n">
        <v>0</v>
      </c>
      <c r="W4930" t="n">
        <v>1</v>
      </c>
      <c r="X4930" t="inlineStr">
        <is>
          <t>0,00</t>
        </is>
      </c>
      <c r="Y4930" t="n">
        <v>0</v>
      </c>
      <c r="Z4930" t="n">
        <v>0</v>
      </c>
      <c r="AA4930" t="n">
        <v>0</v>
      </c>
      <c r="AB4930" t="inlineStr">
        <is>
          <t>0,00</t>
        </is>
      </c>
      <c r="AC4930" t="inlineStr">
        <is>
          <t>0,00</t>
        </is>
      </c>
      <c r="AD4930" t="inlineStr">
        <is>
          <t>0,00</t>
        </is>
      </c>
      <c r="AE4930" t="inlineStr">
        <is>
          <t>0,00</t>
        </is>
      </c>
      <c r="AF4930" t="n">
        <v>0</v>
      </c>
      <c r="AG4930" t="n">
        <v>0</v>
      </c>
      <c r="AH4930" t="n">
        <v>0</v>
      </c>
      <c r="AI4930" t="inlineStr">
        <is>
          <t>6,5</t>
        </is>
      </c>
      <c r="AJ4930" t="n">
        <v>0</v>
      </c>
      <c r="AK4930" t="inlineStr">
        <is>
          <t>4,5</t>
        </is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</row>
    <row r="4934">
      <c r="A4934" t="n">
        <v>1195</v>
      </c>
      <c r="B4934" t="inlineStr">
        <is>
          <t>ANA MARTINEZ FERNANDEZ</t>
        </is>
      </c>
      <c r="C4934" t="inlineStr">
        <is>
          <t>ANA MARTINEZ FERNANDEZ</t>
        </is>
      </c>
      <c r="D4934" t="inlineStr">
        <is>
          <t>ANA MARTINEZ FERNANDEZ</t>
        </is>
      </c>
      <c r="E4934" t="inlineStr">
        <is>
          <t>39339826M</t>
        </is>
      </c>
      <c r="F4934" t="inlineStr">
        <is>
          <t>PASSEIG RAMON VALL 68</t>
        </is>
      </c>
      <c r="G4934" t="n">
        <v>8670</v>
      </c>
      <c r="H4934" t="inlineStr">
        <is>
          <t>NAVÁS (BCN)</t>
        </is>
      </c>
      <c r="I4934" t="n">
        <v>1</v>
      </c>
      <c r="J4934" t="n">
        <v>0</v>
      </c>
      <c r="K4934" t="inlineStr">
        <is>
          <t>info@navassenca.com</t>
        </is>
      </c>
      <c r="L4934">
        <f>+34938204210</f>
        <v/>
      </c>
      <c r="M4934" t="n">
        <v>0</v>
      </c>
      <c r="N4934" t="n">
        <v>0</v>
      </c>
      <c r="O4934" t="n">
        <v>0</v>
      </c>
      <c r="P4934" t="n">
        <v>20</v>
      </c>
      <c r="Q4934" t="n">
        <v>0</v>
      </c>
      <c r="R4934" t="inlineStr">
        <is>
          <t>VJ1+1 por cambiar uds. por falta stock Lavanda</t>
        </is>
      </c>
      <c r="S4934" t="n">
        <v>0</v>
      </c>
      <c r="T4934" t="b">
        <v>0</v>
      </c>
      <c r="U4934" t="inlineStr">
        <is>
          <t>30/10/2023</t>
        </is>
      </c>
      <c r="V4934" t="inlineStr">
        <is>
          <t>qi2tovzdf5m5851l8qqi2ts6etu42qkz</t>
        </is>
      </c>
      <c r="W4934" t="inlineStr">
        <is>
          <t>https://docs.google.com/open?id=16tbSX_Ua6vP0sB-VaVJz8HHxQb0hlDvbSW7cVvPhFgQ</t>
        </is>
      </c>
      <c r="X4934" t="inlineStr">
        <is>
          <t>0,00</t>
        </is>
      </c>
      <c r="Y4934" t="n">
        <v>0</v>
      </c>
      <c r="Z4934" t="n">
        <v>130</v>
      </c>
      <c r="AA4934" t="n">
        <v>0</v>
      </c>
      <c r="AB4934" t="inlineStr">
        <is>
          <t>130,00</t>
        </is>
      </c>
      <c r="AC4934" t="inlineStr">
        <is>
          <t>27,30</t>
        </is>
      </c>
      <c r="AD4934" t="inlineStr">
        <is>
          <t>0,00</t>
        </is>
      </c>
      <c r="AE4934" t="inlineStr">
        <is>
          <t>157,30</t>
        </is>
      </c>
      <c r="AF4934" t="n">
        <v>0</v>
      </c>
      <c r="AG4934" t="n">
        <v>0</v>
      </c>
      <c r="AH4934" t="n">
        <v>0</v>
      </c>
      <c r="AI4934" t="inlineStr">
        <is>
          <t>6,5</t>
        </is>
      </c>
      <c r="AJ4934" t="inlineStr">
        <is>
          <t>Transfer</t>
        </is>
      </c>
      <c r="AK4934" t="inlineStr">
        <is>
          <t>4,5</t>
        </is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</row>
    <row r="4938">
      <c r="A4938" t="n">
        <v>1196</v>
      </c>
      <c r="B4938" t="inlineStr">
        <is>
          <t>DROGUERIA Y PERFUMERIA BALEAR</t>
        </is>
      </c>
      <c r="C4938" t="inlineStr">
        <is>
          <t>BARTOLOME VILLALONGA</t>
        </is>
      </c>
      <c r="D4938" t="inlineStr">
        <is>
          <t>DROGUERIA Y PERFUMERIA BALEAR, SA</t>
        </is>
      </c>
      <c r="E4938" t="inlineStr">
        <is>
          <t>A07320641</t>
        </is>
      </c>
      <c r="F4938" t="inlineStr">
        <is>
          <t>C/GREMIO ZAPATEROS, 69. POLIG. SON CASTELLO</t>
        </is>
      </c>
      <c r="G4938" t="n">
        <v>7009</v>
      </c>
      <c r="H4938" t="inlineStr">
        <is>
          <t>PALMA DE MALLORCA</t>
        </is>
      </c>
      <c r="I4938" t="n">
        <v>1</v>
      </c>
      <c r="J4938" t="n">
        <v>0</v>
      </c>
      <c r="K4938" t="inlineStr">
        <is>
          <t>aruiz@droperba.com</t>
        </is>
      </c>
      <c r="L4938">
        <f>+34971430203</f>
        <v/>
      </c>
      <c r="M4938" t="n">
        <v>0</v>
      </c>
      <c r="N4938" t="n">
        <v>0</v>
      </c>
      <c r="O4938" t="n">
        <v>168</v>
      </c>
      <c r="P4938" t="n">
        <v>240</v>
      </c>
      <c r="Q4938" t="n">
        <v>0</v>
      </c>
      <c r="R4938" t="inlineStr">
        <is>
          <t>En cajas RTS (11 y 16)</t>
        </is>
      </c>
      <c r="S4938" t="n">
        <v>0</v>
      </c>
      <c r="T4938" t="b">
        <v>0</v>
      </c>
      <c r="U4938" t="inlineStr">
        <is>
          <t>30/10/2023</t>
        </is>
      </c>
      <c r="V4938" t="inlineStr">
        <is>
          <t>f39j0jla5ls8gs90keu0g8qkm2f39j0j</t>
        </is>
      </c>
      <c r="W4938" t="inlineStr">
        <is>
          <t>https://docs.google.com/open?id=1NlKDCARqX7_bCHpCNbuiBa1JCntDOJ7zxna5a3Ln_ew</t>
        </is>
      </c>
      <c r="X4938" t="inlineStr">
        <is>
          <t>957,60</t>
        </is>
      </c>
      <c r="Y4938" t="n">
        <v>0</v>
      </c>
      <c r="Z4938" t="n">
        <v>1368</v>
      </c>
      <c r="AA4938" t="n">
        <v>0</v>
      </c>
      <c r="AB4938" t="inlineStr">
        <is>
          <t>2.325,60</t>
        </is>
      </c>
      <c r="AC4938" t="inlineStr">
        <is>
          <t>488,38</t>
        </is>
      </c>
      <c r="AD4938" t="inlineStr">
        <is>
          <t>0,00</t>
        </is>
      </c>
      <c r="AE4938" t="inlineStr">
        <is>
          <t>2813,98</t>
        </is>
      </c>
      <c r="AF4938" t="n">
        <v>0</v>
      </c>
      <c r="AG4938" t="n">
        <v>0</v>
      </c>
      <c r="AH4938" t="n">
        <v>0</v>
      </c>
      <c r="AI4938" t="inlineStr">
        <is>
          <t>5,7</t>
        </is>
      </c>
      <c r="AJ4938" t="inlineStr">
        <is>
          <t>Transfer</t>
        </is>
      </c>
      <c r="AK4938" t="inlineStr">
        <is>
          <t>4,5</t>
        </is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</row>
    <row r="4942">
      <c r="A4942" t="n">
        <v>1197</v>
      </c>
      <c r="B4942" t="inlineStr">
        <is>
          <t>COVALDROPER, S.L.</t>
        </is>
      </c>
      <c r="C4942" t="inlineStr">
        <is>
          <t>Nº PEDIDO: 260.224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inlineStr">
        <is>
          <t>SIN ENVIAR FACTURA</t>
        </is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s="2" t="n">
        <v>0</v>
      </c>
      <c r="V4942" t="n">
        <v>0</v>
      </c>
      <c r="W4942" t="n">
        <v>1</v>
      </c>
      <c r="X4942" t="inlineStr">
        <is>
          <t>0,00</t>
        </is>
      </c>
      <c r="Y4942" t="n">
        <v>0</v>
      </c>
      <c r="Z4942" t="n">
        <v>0</v>
      </c>
      <c r="AA4942" t="n">
        <v>0</v>
      </c>
      <c r="AB4942" t="inlineStr">
        <is>
          <t>0,00</t>
        </is>
      </c>
      <c r="AC4942" t="inlineStr">
        <is>
          <t>0,00</t>
        </is>
      </c>
      <c r="AD4942" t="inlineStr">
        <is>
          <t>0,00</t>
        </is>
      </c>
      <c r="AE4942" t="inlineStr">
        <is>
          <t>0,00</t>
        </is>
      </c>
      <c r="AF4942" t="n">
        <v>0</v>
      </c>
      <c r="AG4942" t="n">
        <v>0</v>
      </c>
      <c r="AH4942" t="n">
        <v>0</v>
      </c>
      <c r="AI4942" t="inlineStr">
        <is>
          <t>6,5</t>
        </is>
      </c>
      <c r="AJ4942" t="n">
        <v>0</v>
      </c>
      <c r="AK4942" t="inlineStr">
        <is>
          <t>4,5</t>
        </is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</row>
    <row r="4946">
      <c r="A4946" t="n">
        <v>1198</v>
      </c>
      <c r="B4946" t="inlineStr">
        <is>
          <t>Cul de Sac</t>
        </is>
      </c>
      <c r="C4946" t="inlineStr">
        <is>
          <t>Adrià Celma Povill</t>
        </is>
      </c>
      <c r="D4946" t="inlineStr">
        <is>
          <t>Cooperativa de Consum Cul de sac</t>
        </is>
      </c>
      <c r="E4946" t="inlineStr">
        <is>
          <t>46597702R</t>
        </is>
      </c>
      <c r="F4946" t="inlineStr">
        <is>
          <t>Joan Maragall 37, àtic</t>
        </is>
      </c>
      <c r="G4946" t="n">
        <v>17002</v>
      </c>
      <c r="H4946" t="inlineStr">
        <is>
          <t>Girona</t>
        </is>
      </c>
      <c r="I4946" t="n">
        <v>1</v>
      </c>
      <c r="J4946" t="n">
        <v>0</v>
      </c>
      <c r="K4946" t="inlineStr">
        <is>
          <t>adria_cpo@hotmail.com</t>
        </is>
      </c>
      <c r="L4946">
        <f>+34654154819</f>
        <v/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inlineStr">
        <is>
          <t>PackD1-VJ3</t>
        </is>
      </c>
      <c r="S4946" t="n">
        <v>0</v>
      </c>
      <c r="T4946" t="b">
        <v>0</v>
      </c>
      <c r="U4946" s="1" t="n">
        <v>44996</v>
      </c>
      <c r="V4946" t="inlineStr">
        <is>
          <t>m4pxan5kcvdbmrm825yew3f4qgw21t9u</t>
        </is>
      </c>
      <c r="W4946" t="inlineStr">
        <is>
          <t>https://docs.google.com/open?id=1phhjbT1qHunb7kDBs7QECZYwEanPEr3UwVUS_4WiFKY</t>
        </is>
      </c>
      <c r="X4946" t="inlineStr">
        <is>
          <t>0,00</t>
        </is>
      </c>
      <c r="Y4946" t="inlineStr">
        <is>
          <t>42,12</t>
        </is>
      </c>
      <c r="Z4946" t="n">
        <v>0</v>
      </c>
      <c r="AA4946" t="n">
        <v>0</v>
      </c>
      <c r="AB4946" t="inlineStr">
        <is>
          <t>42,12</t>
        </is>
      </c>
      <c r="AC4946" t="inlineStr">
        <is>
          <t>8,85</t>
        </is>
      </c>
      <c r="AD4946" t="inlineStr">
        <is>
          <t>0,00</t>
        </is>
      </c>
      <c r="AE4946" t="inlineStr">
        <is>
          <t>50,97</t>
        </is>
      </c>
      <c r="AF4946" t="n">
        <v>0</v>
      </c>
      <c r="AG4946" t="n">
        <v>0</v>
      </c>
      <c r="AH4946" t="n">
        <v>0</v>
      </c>
      <c r="AI4946" t="inlineStr">
        <is>
          <t>7,02</t>
        </is>
      </c>
      <c r="AJ4946" t="inlineStr">
        <is>
          <t>Transfer</t>
        </is>
      </c>
      <c r="AK4946" t="inlineStr">
        <is>
          <t>5,21</t>
        </is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</row>
    <row r="4950">
      <c r="A4950" t="n">
        <v>1199</v>
      </c>
      <c r="B4950" t="inlineStr">
        <is>
          <t>Era Jançana</t>
        </is>
      </c>
      <c r="C4950" t="inlineStr">
        <is>
          <t>Gemma Domènech Ortego</t>
        </is>
      </c>
      <c r="D4950" t="inlineStr">
        <is>
          <t>Gemma Domènech Ortego</t>
        </is>
      </c>
      <c r="E4950" t="inlineStr">
        <is>
          <t>77916653J</t>
        </is>
      </c>
      <c r="F4950" t="inlineStr">
        <is>
          <t>C/ de Molieres 2, Local 3 (entrada a Avda. Garona s/n, al costat del Palai de Geu)</t>
        </is>
      </c>
      <c r="G4950" t="n">
        <v>25530</v>
      </c>
      <c r="H4950" t="inlineStr">
        <is>
          <t>Vielha</t>
        </is>
      </c>
      <c r="I4950" t="n">
        <v>1</v>
      </c>
      <c r="J4950" t="n">
        <v>0</v>
      </c>
      <c r="K4950" t="inlineStr">
        <is>
          <t>domgedo@gmail.com</t>
        </is>
      </c>
      <c r="L4950">
        <f>+34973019484</f>
        <v/>
      </c>
      <c r="M4950" t="n">
        <v>1</v>
      </c>
      <c r="N4950" t="n">
        <v>0</v>
      </c>
      <c r="O4950" t="n">
        <v>5</v>
      </c>
      <c r="P4950" t="n">
        <v>25</v>
      </c>
      <c r="Q4950" t="n">
        <v>10</v>
      </c>
      <c r="R4950" t="inlineStr">
        <is>
          <t>VJ15</t>
        </is>
      </c>
      <c r="S4950" t="inlineStr">
        <is>
          <t>-10% en friegasuelos</t>
        </is>
      </c>
      <c r="T4950" t="b">
        <v>0</v>
      </c>
      <c r="U4950" s="1" t="n">
        <v>44996</v>
      </c>
      <c r="V4950" t="inlineStr">
        <is>
          <t>dizmi6zp9oqznp59dizmlzzbf101xhkp</t>
        </is>
      </c>
      <c r="W4950" t="inlineStr">
        <is>
          <t>https://docs.google.com/open?id=1IyUPJYrbx8_QeVdeZ1PprAeTjh5DHTj6ePRnA2oLg2M</t>
        </is>
      </c>
      <c r="X4950" t="inlineStr">
        <is>
          <t>32,50</t>
        </is>
      </c>
      <c r="Y4950" t="n">
        <v>0</v>
      </c>
      <c r="Z4950" t="inlineStr">
        <is>
          <t>162,5</t>
        </is>
      </c>
      <c r="AA4950" t="inlineStr">
        <is>
          <t>40,5</t>
        </is>
      </c>
      <c r="AB4950" t="inlineStr">
        <is>
          <t>235,50</t>
        </is>
      </c>
      <c r="AC4950" t="inlineStr">
        <is>
          <t>49,46</t>
        </is>
      </c>
      <c r="AD4950" t="inlineStr">
        <is>
          <t>12,25</t>
        </is>
      </c>
      <c r="AE4950" t="inlineStr">
        <is>
          <t>297,20</t>
        </is>
      </c>
      <c r="AF4950" t="n">
        <v>0</v>
      </c>
      <c r="AG4950" t="n">
        <v>0</v>
      </c>
      <c r="AH4950" t="n">
        <v>0</v>
      </c>
      <c r="AI4950" t="inlineStr">
        <is>
          <t>6,5</t>
        </is>
      </c>
      <c r="AJ4950" t="inlineStr">
        <is>
          <t>Transfer</t>
        </is>
      </c>
      <c r="AK4950" t="inlineStr">
        <is>
          <t>4,05</t>
        </is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</row>
    <row r="4954">
      <c r="A4954" t="n">
        <v>1200</v>
      </c>
      <c r="B4954" t="inlineStr">
        <is>
          <t>Economato Macabeo</t>
        </is>
      </c>
      <c r="C4954" t="inlineStr">
        <is>
          <t>Nuria</t>
        </is>
      </c>
      <c r="D4954" t="inlineStr">
        <is>
          <t>Ecomacabeo, S.L.</t>
        </is>
      </c>
      <c r="E4954" t="inlineStr">
        <is>
          <t>B 86631702</t>
        </is>
      </c>
      <c r="F4954" t="inlineStr">
        <is>
          <t>C/Capellanía 5. nave 3 y 4</t>
        </is>
      </c>
      <c r="G4954" t="n">
        <v>28411</v>
      </c>
      <c r="H4954" t="inlineStr">
        <is>
          <t>Moralzarzal. Madrid</t>
        </is>
      </c>
      <c r="I4954" t="n">
        <v>0</v>
      </c>
      <c r="J4954" t="inlineStr">
        <is>
          <t>C/ Batalla de Bailén, 4 Portal 1 – 3ºC, 28400 – Collado Villalba (MADRID)</t>
        </is>
      </c>
      <c r="K4954" t="inlineStr">
        <is>
          <t>contabilidad@grupema.eu</t>
        </is>
      </c>
      <c r="L4954">
        <f>+34659301639</f>
        <v/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inlineStr">
        <is>
          <t>VJ20-PackD6</t>
        </is>
      </c>
      <c r="S4954" t="n">
        <v>0</v>
      </c>
      <c r="T4954" t="b">
        <v>1</v>
      </c>
      <c r="U4954" s="1" t="n">
        <v>44996</v>
      </c>
      <c r="V4954" t="inlineStr">
        <is>
          <t>e5r034ty2pvdn5v939e5r034pbnakex8</t>
        </is>
      </c>
      <c r="W4954" t="inlineStr">
        <is>
          <t>https://docs.google.com/open?id=1g2cCGUWGQCFg-pMwVapog5vSTBOS13r6vBJkoDYu6Kg</t>
        </is>
      </c>
      <c r="X4954" t="inlineStr">
        <is>
          <t>0,00</t>
        </is>
      </c>
      <c r="Y4954" t="n">
        <v>0</v>
      </c>
      <c r="Z4954" t="n">
        <v>0</v>
      </c>
      <c r="AA4954" t="n">
        <v>0</v>
      </c>
      <c r="AB4954" t="inlineStr">
        <is>
          <t>0,00</t>
        </is>
      </c>
      <c r="AC4954" t="inlineStr">
        <is>
          <t>0,00</t>
        </is>
      </c>
      <c r="AD4954" t="inlineStr">
        <is>
          <t>0,00</t>
        </is>
      </c>
      <c r="AE4954" t="inlineStr">
        <is>
          <t>0,00</t>
        </is>
      </c>
      <c r="AF4954" t="n">
        <v>0</v>
      </c>
      <c r="AG4954" t="n">
        <v>0</v>
      </c>
      <c r="AH4954" t="n">
        <v>0</v>
      </c>
      <c r="AI4954" t="inlineStr">
        <is>
          <t>6,5</t>
        </is>
      </c>
      <c r="AJ4954" t="inlineStr">
        <is>
          <t>giro 30 días // IBAN: ES87 2100 3115 5113 00123822</t>
        </is>
      </c>
      <c r="AK4954" t="inlineStr">
        <is>
          <t>4,5</t>
        </is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</row>
    <row r="4958">
      <c r="A4958" t="n">
        <v>1201</v>
      </c>
      <c r="B4958" t="inlineStr">
        <is>
          <t>Medina Mudéjar Baños Árabes</t>
        </is>
      </c>
      <c r="C4958" t="inlineStr">
        <is>
          <t>Mario Carballar</t>
        </is>
      </c>
      <c r="D4958" t="inlineStr">
        <is>
          <t>Teknesia Factoría de Markeatividad S.L</t>
        </is>
      </c>
      <c r="E4958" t="inlineStr">
        <is>
          <t>B87882445</t>
        </is>
      </c>
      <c r="F4958" t="inlineStr">
        <is>
          <t>Plaza de Santa Eulalia, 1</t>
        </is>
      </c>
      <c r="G4958" t="n">
        <v>45002</v>
      </c>
      <c r="H4958" t="inlineStr">
        <is>
          <t>Toledo</t>
        </is>
      </c>
      <c r="I4958" t="n">
        <v>1</v>
      </c>
      <c r="J4958" t="n">
        <v>0</v>
      </c>
      <c r="K4958" t="inlineStr">
        <is>
          <t>mario.carballar@grupoesenzias.com</t>
        </is>
      </c>
      <c r="L4958">
        <f>+34601909191</f>
        <v/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b">
        <v>0</v>
      </c>
      <c r="U4958" s="1" t="n">
        <v>44996</v>
      </c>
      <c r="V4958" t="inlineStr">
        <is>
          <t>k59ywbaeimwr51ybk59yd06dl0r8cpr0</t>
        </is>
      </c>
      <c r="W4958" t="inlineStr">
        <is>
          <t>https://docs.google.com/open?id=18jK2KklD6Az59ddCAupdRzztymO-3aQnFkkHOr46ipQ</t>
        </is>
      </c>
      <c r="X4958" t="inlineStr">
        <is>
          <t>0,00</t>
        </is>
      </c>
      <c r="Y4958" t="n">
        <v>130</v>
      </c>
      <c r="Z4958" t="n">
        <v>0</v>
      </c>
      <c r="AA4958" t="n">
        <v>0</v>
      </c>
      <c r="AB4958" t="inlineStr">
        <is>
          <t>130,00</t>
        </is>
      </c>
      <c r="AC4958" t="inlineStr">
        <is>
          <t>27,30</t>
        </is>
      </c>
      <c r="AD4958" t="inlineStr">
        <is>
          <t>0,00</t>
        </is>
      </c>
      <c r="AE4958" t="inlineStr">
        <is>
          <t>157,30</t>
        </is>
      </c>
      <c r="AF4958" t="n">
        <v>0</v>
      </c>
      <c r="AG4958" t="n">
        <v>0</v>
      </c>
      <c r="AH4958" t="n">
        <v>0</v>
      </c>
      <c r="AI4958" t="inlineStr">
        <is>
          <t>6,5</t>
        </is>
      </c>
      <c r="AJ4958" t="inlineStr">
        <is>
          <t>Transfer</t>
        </is>
      </c>
      <c r="AK4958" t="inlineStr">
        <is>
          <t>4,5</t>
        </is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</row>
    <row r="4962">
      <c r="A4962" t="n">
        <v>1202</v>
      </c>
      <c r="B4962" t="inlineStr">
        <is>
          <t>María Jabones</t>
        </is>
      </c>
      <c r="C4962" t="inlineStr">
        <is>
          <t>María Jesús Luna Reche</t>
        </is>
      </c>
      <c r="D4962" t="inlineStr">
        <is>
          <t>María Jesús Luna Reche</t>
        </is>
      </c>
      <c r="E4962" t="inlineStr">
        <is>
          <t>17732107g</t>
        </is>
      </c>
      <c r="F4962" t="inlineStr">
        <is>
          <t>Valderribas, 30 (puesto 26)</t>
        </is>
      </c>
      <c r="G4962" t="n">
        <v>28007</v>
      </c>
      <c r="H4962" t="inlineStr">
        <is>
          <t>Madrid</t>
        </is>
      </c>
      <c r="I4962" t="n">
        <v>1</v>
      </c>
      <c r="J4962" t="n">
        <v>0</v>
      </c>
      <c r="K4962" t="inlineStr">
        <is>
          <t>info.mariajabones@gmail.com</t>
        </is>
      </c>
      <c r="L4962">
        <f>+34677450440</f>
        <v/>
      </c>
      <c r="M4962" t="n">
        <v>1</v>
      </c>
      <c r="N4962" t="n">
        <v>6</v>
      </c>
      <c r="O4962" t="n">
        <v>6</v>
      </c>
      <c r="P4962" t="n">
        <v>6</v>
      </c>
      <c r="Q4962" t="n">
        <v>2</v>
      </c>
      <c r="R4962" t="inlineStr">
        <is>
          <t>30 tarjetas</t>
        </is>
      </c>
      <c r="S4962" t="inlineStr">
        <is>
          <t>PackD6-VJ6</t>
        </is>
      </c>
      <c r="T4962" t="b">
        <v>0</v>
      </c>
      <c r="U4962" s="1" t="n">
        <v>44996</v>
      </c>
      <c r="V4962" t="inlineStr">
        <is>
          <t>2rir6srfx4i9k2rir00uocn9gtfcr5al</t>
        </is>
      </c>
      <c r="W4962" t="inlineStr">
        <is>
          <t>https://docs.google.com/open?id=1Sn7yFXVl-UruXy39AQ0f8yRlUr7zwUTxYP64FtiE1QQ</t>
        </is>
      </c>
      <c r="X4962" t="inlineStr">
        <is>
          <t>39,00</t>
        </is>
      </c>
      <c r="Y4962" t="n">
        <v>39</v>
      </c>
      <c r="Z4962" t="n">
        <v>39</v>
      </c>
      <c r="AA4962" t="n">
        <v>9</v>
      </c>
      <c r="AB4962" t="inlineStr">
        <is>
          <t>126,00</t>
        </is>
      </c>
      <c r="AC4962" t="inlineStr">
        <is>
          <t>26,46</t>
        </is>
      </c>
      <c r="AD4962" t="inlineStr">
        <is>
          <t>6,55</t>
        </is>
      </c>
      <c r="AE4962" t="inlineStr">
        <is>
          <t>159,01</t>
        </is>
      </c>
      <c r="AF4962" t="n">
        <v>0</v>
      </c>
      <c r="AG4962" t="n">
        <v>0</v>
      </c>
      <c r="AH4962" t="n">
        <v>0</v>
      </c>
      <c r="AI4962" t="inlineStr">
        <is>
          <t>6,5</t>
        </is>
      </c>
      <c r="AJ4962" t="inlineStr">
        <is>
          <t>Transfer</t>
        </is>
      </c>
      <c r="AK4962" t="inlineStr">
        <is>
          <t>4,5</t>
        </is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</row>
    <row r="4966">
      <c r="A4966" t="n">
        <v>1203</v>
      </c>
      <c r="B4966" t="inlineStr">
        <is>
          <t>Dietisur</t>
        </is>
      </c>
      <c r="C4966" t="inlineStr">
        <is>
          <t>Umar Jimenez</t>
        </is>
      </c>
      <c r="D4966" t="inlineStr">
        <is>
          <t>Dietisur SL</t>
        </is>
      </c>
      <c r="E4966" t="inlineStr">
        <is>
          <t>B41478298</t>
        </is>
      </c>
      <c r="F4966" t="inlineStr">
        <is>
          <t>Ctra.Sevilla-Cádiz Km.555-7</t>
        </is>
      </c>
      <c r="G4966" t="n">
        <v>41703</v>
      </c>
      <c r="H4966" t="inlineStr">
        <is>
          <t>Dos Hermanas - Sevilla</t>
        </is>
      </c>
      <c r="I4966" t="n">
        <v>1</v>
      </c>
      <c r="J4966" t="n">
        <v>0</v>
      </c>
      <c r="K4966" t="inlineStr">
        <is>
          <t>dietisur@dietisur.es</t>
        </is>
      </c>
      <c r="L4966">
        <f>+34954692158</f>
        <v/>
      </c>
      <c r="M4966" t="n">
        <v>0</v>
      </c>
      <c r="N4966" t="n">
        <v>24</v>
      </c>
      <c r="O4966" t="n">
        <v>24</v>
      </c>
      <c r="P4966" t="n">
        <v>24</v>
      </c>
      <c r="Q4966" t="n">
        <v>0</v>
      </c>
      <c r="R4966" t="n">
        <v>0</v>
      </c>
      <c r="S4966" t="n">
        <v>0</v>
      </c>
      <c r="T4966" t="b">
        <v>0</v>
      </c>
      <c r="U4966" s="1" t="n">
        <v>44996</v>
      </c>
      <c r="V4966" t="inlineStr">
        <is>
          <t>13ydar6w7iss6zls13ydard40b67m4zr</t>
        </is>
      </c>
      <c r="W4966" t="inlineStr">
        <is>
          <t>https://docs.google.com/open?id=1u3AzOVMuLE1R4j5drC4uj1zwCHrr6ExPBifrUKJr8zk</t>
        </is>
      </c>
      <c r="X4966" t="inlineStr">
        <is>
          <t>120,00</t>
        </is>
      </c>
      <c r="Y4966" t="n">
        <v>120</v>
      </c>
      <c r="Z4966" t="n">
        <v>120</v>
      </c>
      <c r="AA4966" t="n">
        <v>0</v>
      </c>
      <c r="AB4966" t="inlineStr">
        <is>
          <t>360,00</t>
        </is>
      </c>
      <c r="AC4966" t="inlineStr">
        <is>
          <t>75,60</t>
        </is>
      </c>
      <c r="AD4966" t="inlineStr">
        <is>
          <t>0,00</t>
        </is>
      </c>
      <c r="AE4966" t="inlineStr">
        <is>
          <t>435,60</t>
        </is>
      </c>
      <c r="AF4966" t="n">
        <v>0</v>
      </c>
      <c r="AG4966" t="n">
        <v>0</v>
      </c>
      <c r="AH4966" t="n">
        <v>0</v>
      </c>
      <c r="AI4966" t="n">
        <v>5</v>
      </c>
      <c r="AJ4966" t="inlineStr">
        <is>
          <t>Transfer</t>
        </is>
      </c>
      <c r="AK4966" t="inlineStr">
        <is>
          <t>4,5</t>
        </is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</row>
    <row r="4970">
      <c r="A4970" t="n">
        <v>1204</v>
      </c>
      <c r="B4970" t="inlineStr">
        <is>
          <t>Supercoop Manresa</t>
        </is>
      </c>
      <c r="C4970" t="inlineStr">
        <is>
          <t>Daniel Tiñena Bueno</t>
        </is>
      </c>
      <c r="D4970" t="inlineStr">
        <is>
          <t>SUPERCOOP MANRESA, S.C.C.L.</t>
        </is>
      </c>
      <c r="E4970" t="inlineStr">
        <is>
          <t>F67520098</t>
        </is>
      </c>
      <c r="F4970" t="inlineStr">
        <is>
          <t>Carrer Muralla del Carme 5 - Mercat Puigmercadal, local num. 2.</t>
        </is>
      </c>
      <c r="G4970" t="n">
        <v>8241</v>
      </c>
      <c r="H4970" t="inlineStr">
        <is>
          <t>Manresa</t>
        </is>
      </c>
      <c r="I4970" t="n">
        <v>1</v>
      </c>
      <c r="J4970" t="n">
        <v>0</v>
      </c>
      <c r="K4970" t="inlineStr">
        <is>
          <t>compres@supercoopmanresa.cat</t>
        </is>
      </c>
      <c r="L4970">
        <f>+34623611492</f>
        <v/>
      </c>
      <c r="M4970" t="n">
        <v>0</v>
      </c>
      <c r="N4970" t="n">
        <v>0</v>
      </c>
      <c r="O4970" t="n">
        <v>30</v>
      </c>
      <c r="P4970" t="n">
        <v>20</v>
      </c>
      <c r="Q4970" t="n">
        <v>20</v>
      </c>
      <c r="R4970" t="n">
        <v>0</v>
      </c>
      <c r="S4970" t="inlineStr">
        <is>
          <t>VJ20</t>
        </is>
      </c>
      <c r="T4970" t="b">
        <v>0</v>
      </c>
      <c r="U4970" s="1" t="n">
        <v>44996</v>
      </c>
      <c r="V4970" t="inlineStr">
        <is>
          <t>3k88i3ucvd3kz6wiyfrx1gavujfcu0hh</t>
        </is>
      </c>
      <c r="W4970" t="inlineStr">
        <is>
          <t>https://docs.google.com/open?id=1avh1cQDbZPhtUjJ8VsDjxyhEmr1ZG8LWz9A2i6F39RM</t>
        </is>
      </c>
      <c r="X4970" t="inlineStr">
        <is>
          <t>195,00</t>
        </is>
      </c>
      <c r="Y4970" t="n">
        <v>0</v>
      </c>
      <c r="Z4970" t="n">
        <v>130</v>
      </c>
      <c r="AA4970" t="n">
        <v>90</v>
      </c>
      <c r="AB4970" t="inlineStr">
        <is>
          <t>415,00</t>
        </is>
      </c>
      <c r="AC4970" t="inlineStr">
        <is>
          <t>87,15</t>
        </is>
      </c>
      <c r="AD4970" t="inlineStr">
        <is>
          <t>0,00</t>
        </is>
      </c>
      <c r="AE4970" t="inlineStr">
        <is>
          <t>502,15</t>
        </is>
      </c>
      <c r="AF4970" t="n">
        <v>0</v>
      </c>
      <c r="AG4970" t="n">
        <v>0</v>
      </c>
      <c r="AH4970" t="n">
        <v>0</v>
      </c>
      <c r="AI4970" t="inlineStr">
        <is>
          <t>6,5</t>
        </is>
      </c>
      <c r="AJ4970" t="inlineStr">
        <is>
          <t>Transfer</t>
        </is>
      </c>
      <c r="AK4970" t="inlineStr">
        <is>
          <t>4,5</t>
        </is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</row>
    <row r="4974">
      <c r="A4974" t="n">
        <v>1205</v>
      </c>
      <c r="B4974" t="inlineStr">
        <is>
          <t>Herbolario Vital Way</t>
        </is>
      </c>
      <c r="C4974" t="inlineStr">
        <is>
          <t>Cami Stewart</t>
        </is>
      </c>
      <c r="D4974" t="inlineStr">
        <is>
          <t>Farmahierb SL</t>
        </is>
      </c>
      <c r="E4974" t="inlineStr">
        <is>
          <t>b57833063</t>
        </is>
      </c>
      <c r="F4974" t="inlineStr">
        <is>
          <t>Avenida Argentina 81, bajos</t>
        </is>
      </c>
      <c r="G4974" t="n">
        <v>7011</v>
      </c>
      <c r="H4974" t="inlineStr">
        <is>
          <t>palma de mallorca</t>
        </is>
      </c>
      <c r="I4974" t="n">
        <v>1</v>
      </c>
      <c r="J4974" t="n">
        <v>0</v>
      </c>
      <c r="K4974" t="inlineStr">
        <is>
          <t>cami@vitalway.es</t>
        </is>
      </c>
      <c r="L4974">
        <f>+34690026432</f>
        <v/>
      </c>
      <c r="M4974" t="n">
        <v>0</v>
      </c>
      <c r="N4974" t="n">
        <v>0</v>
      </c>
      <c r="O4974" t="n">
        <v>10</v>
      </c>
      <c r="P4974" t="n">
        <v>10</v>
      </c>
      <c r="Q4974" t="n">
        <v>0</v>
      </c>
      <c r="R4974" t="inlineStr">
        <is>
          <t>PackD5+1 por cambiar uds. por falta stock Lavanda</t>
        </is>
      </c>
      <c r="S4974" t="n">
        <v>0</v>
      </c>
      <c r="T4974" t="n">
        <v>0</v>
      </c>
      <c r="U4974" s="1" t="n">
        <v>45088</v>
      </c>
      <c r="V4974" t="n">
        <v>0</v>
      </c>
      <c r="W4974" t="inlineStr">
        <is>
          <t>https://docs.google.com/open?id=16VOP3zstKK74-1Js97KU41-L8p71E3Jarl_-MNqst8I</t>
        </is>
      </c>
      <c r="X4974" t="inlineStr">
        <is>
          <t>65,00</t>
        </is>
      </c>
      <c r="Y4974" t="n">
        <v>0</v>
      </c>
      <c r="Z4974" t="n">
        <v>65</v>
      </c>
      <c r="AA4974" t="n">
        <v>0</v>
      </c>
      <c r="AB4974" t="inlineStr">
        <is>
          <t>130,00</t>
        </is>
      </c>
      <c r="AC4974" t="inlineStr">
        <is>
          <t>27,30</t>
        </is>
      </c>
      <c r="AD4974" t="inlineStr">
        <is>
          <t>0,00</t>
        </is>
      </c>
      <c r="AE4974" t="inlineStr">
        <is>
          <t>157,30</t>
        </is>
      </c>
      <c r="AF4974" t="n">
        <v>0</v>
      </c>
      <c r="AG4974" t="n">
        <v>0</v>
      </c>
      <c r="AH4974" t="n">
        <v>0</v>
      </c>
      <c r="AI4974" t="inlineStr">
        <is>
          <t>6,5</t>
        </is>
      </c>
      <c r="AJ4974" t="inlineStr">
        <is>
          <t>Transfer</t>
        </is>
      </c>
      <c r="AK4974" t="inlineStr">
        <is>
          <t>4,5</t>
        </is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</row>
    <row r="4978">
      <c r="A4978" t="n">
        <v>1206</v>
      </c>
      <c r="B4978" t="inlineStr">
        <is>
          <t>VERITAS</t>
        </is>
      </c>
      <c r="C4978" t="inlineStr">
        <is>
          <t>Nº PEDIDO: 4501193034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inlineStr">
        <is>
          <t>SIN ENVIAR FACTURA</t>
        </is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s="2" t="n">
        <v>0</v>
      </c>
      <c r="V4978" t="n">
        <v>0</v>
      </c>
      <c r="W4978" t="n">
        <v>1</v>
      </c>
      <c r="X4978" t="inlineStr">
        <is>
          <t>0,00</t>
        </is>
      </c>
      <c r="Y4978" t="n">
        <v>0</v>
      </c>
      <c r="Z4978" t="n">
        <v>0</v>
      </c>
      <c r="AA4978" t="n">
        <v>0</v>
      </c>
      <c r="AB4978" t="inlineStr">
        <is>
          <t>0,00</t>
        </is>
      </c>
      <c r="AC4978" t="inlineStr">
        <is>
          <t>0,00</t>
        </is>
      </c>
      <c r="AD4978" t="inlineStr">
        <is>
          <t>0,00</t>
        </is>
      </c>
      <c r="AE4978" t="inlineStr">
        <is>
          <t>0,00</t>
        </is>
      </c>
      <c r="AF4978" t="n">
        <v>0</v>
      </c>
      <c r="AG4978" t="n">
        <v>0</v>
      </c>
      <c r="AH4978" t="n">
        <v>0</v>
      </c>
      <c r="AI4978" t="inlineStr">
        <is>
          <t>6,5</t>
        </is>
      </c>
      <c r="AJ4978" t="n">
        <v>0</v>
      </c>
      <c r="AK4978" t="inlineStr">
        <is>
          <t>4,5</t>
        </is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</row>
    <row r="4982">
      <c r="A4982" t="n">
        <v>1207</v>
      </c>
      <c r="B4982" t="inlineStr">
        <is>
          <t>D'Aldea</t>
        </is>
      </c>
      <c r="C4982" t="inlineStr">
        <is>
          <t>Raquel</t>
        </is>
      </c>
      <c r="D4982" t="inlineStr">
        <is>
          <t>D'Aldea Santiago SC</t>
        </is>
      </c>
      <c r="E4982" t="inlineStr">
        <is>
          <t>J16813339</t>
        </is>
      </c>
      <c r="F4982" t="inlineStr">
        <is>
          <t>Avenida Rosalía de Castro, 25. Bajo izda</t>
        </is>
      </c>
      <c r="G4982" t="n">
        <v>15705</v>
      </c>
      <c r="H4982" t="inlineStr">
        <is>
          <t>Santiago de Compostela</t>
        </is>
      </c>
      <c r="I4982" t="n">
        <v>1</v>
      </c>
      <c r="J4982" t="n">
        <v>0</v>
      </c>
      <c r="K4982" t="inlineStr">
        <is>
          <t>daldea.santiago@gmail.com</t>
        </is>
      </c>
      <c r="L4982">
        <f>+34613814621</f>
        <v/>
      </c>
      <c r="M4982" t="n">
        <v>0</v>
      </c>
      <c r="N4982" t="n">
        <v>7</v>
      </c>
      <c r="O4982" t="n">
        <v>0</v>
      </c>
      <c r="P4982" t="n">
        <v>10</v>
      </c>
      <c r="Q4982" t="n">
        <v>0</v>
      </c>
      <c r="R4982" t="inlineStr">
        <is>
          <t>VJ3</t>
        </is>
      </c>
      <c r="S4982" t="inlineStr">
        <is>
          <t>FL1 regalo</t>
        </is>
      </c>
      <c r="T4982" t="b">
        <v>0</v>
      </c>
      <c r="U4982" s="1" t="n">
        <v>45088</v>
      </c>
      <c r="V4982" t="inlineStr">
        <is>
          <t>x1srurz553eggvwusqhx1sruyd6j9qfk</t>
        </is>
      </c>
      <c r="W4982" t="inlineStr">
        <is>
          <t>https://docs.google.com/open?id=12GmSsIDbxlDEFgMxZaZm7mq33mIXXKBeog6bZO00hJc</t>
        </is>
      </c>
      <c r="X4982" t="inlineStr">
        <is>
          <t>0,00</t>
        </is>
      </c>
      <c r="Y4982" t="inlineStr">
        <is>
          <t>45,5</t>
        </is>
      </c>
      <c r="Z4982" t="n">
        <v>65</v>
      </c>
      <c r="AA4982" t="n">
        <v>0</v>
      </c>
      <c r="AB4982" t="inlineStr">
        <is>
          <t>110,50</t>
        </is>
      </c>
      <c r="AC4982" t="inlineStr">
        <is>
          <t>23,21</t>
        </is>
      </c>
      <c r="AD4982" t="inlineStr">
        <is>
          <t>0,00</t>
        </is>
      </c>
      <c r="AE4982" t="inlineStr">
        <is>
          <t>133,71</t>
        </is>
      </c>
      <c r="AF4982" t="n">
        <v>0</v>
      </c>
      <c r="AG4982" t="n">
        <v>0</v>
      </c>
      <c r="AH4982" t="n">
        <v>0</v>
      </c>
      <c r="AI4982" t="inlineStr">
        <is>
          <t>6,5</t>
        </is>
      </c>
      <c r="AJ4982" t="inlineStr">
        <is>
          <t>Transfer</t>
        </is>
      </c>
      <c r="AK4982" t="inlineStr">
        <is>
          <t>4,5</t>
        </is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</row>
    <row r="4986">
      <c r="A4986" t="n">
        <v>1208</v>
      </c>
      <c r="B4986" t="inlineStr">
        <is>
          <t>Dragonería Granel</t>
        </is>
      </c>
      <c r="C4986" t="inlineStr">
        <is>
          <t>Inés</t>
        </is>
      </c>
      <c r="D4986" t="inlineStr">
        <is>
          <t>Inés Martín Perdomo</t>
        </is>
      </c>
      <c r="E4986" t="inlineStr">
        <is>
          <t>47046535N</t>
        </is>
      </c>
      <c r="F4986" t="inlineStr">
        <is>
          <t>Calle del Carmen, 9</t>
        </is>
      </c>
      <c r="G4986" t="n">
        <v>28470</v>
      </c>
      <c r="H4986" t="inlineStr">
        <is>
          <t>Cercedilla</t>
        </is>
      </c>
      <c r="I4986" t="n">
        <v>0</v>
      </c>
      <c r="J4986" t="inlineStr">
        <is>
          <t>Calle del Gorrión, parcela 16, chalet 12, 28470, Cercedilla (Madrid)</t>
        </is>
      </c>
      <c r="K4986" t="inlineStr">
        <is>
          <t>javier@dragoneriagranel.es</t>
        </is>
      </c>
      <c r="L4986">
        <f>+34684239397</f>
        <v/>
      </c>
      <c r="M4986" t="n">
        <v>1</v>
      </c>
      <c r="N4986" t="n">
        <v>10</v>
      </c>
      <c r="O4986" t="n">
        <v>10</v>
      </c>
      <c r="P4986" t="n">
        <v>0</v>
      </c>
      <c r="Q4986" t="n">
        <v>0</v>
      </c>
      <c r="R4986" t="n">
        <v>0</v>
      </c>
      <c r="S4986" t="n">
        <v>0</v>
      </c>
      <c r="T4986" t="b">
        <v>0</v>
      </c>
      <c r="U4986" s="1" t="n">
        <v>45088</v>
      </c>
      <c r="V4986" t="inlineStr">
        <is>
          <t>v5psta2hz3wjlncv5pst2eh0g4k77gya</t>
        </is>
      </c>
      <c r="W4986" t="inlineStr">
        <is>
          <t>https://docs.google.com/open?id=1uGEoTWGJAxTNJgmyO_cDXh8qxjHjOINPuUMrfCICQME</t>
        </is>
      </c>
      <c r="X4986" t="inlineStr">
        <is>
          <t>65,00</t>
        </is>
      </c>
      <c r="Y4986" t="n">
        <v>65</v>
      </c>
      <c r="Z4986" t="n">
        <v>0</v>
      </c>
      <c r="AA4986" t="n">
        <v>0</v>
      </c>
      <c r="AB4986" t="inlineStr">
        <is>
          <t>130,00</t>
        </is>
      </c>
      <c r="AC4986" t="inlineStr">
        <is>
          <t>27,30</t>
        </is>
      </c>
      <c r="AD4986" t="inlineStr">
        <is>
          <t>6,76</t>
        </is>
      </c>
      <c r="AE4986" t="inlineStr">
        <is>
          <t>164,06</t>
        </is>
      </c>
      <c r="AF4986" t="n">
        <v>0</v>
      </c>
      <c r="AG4986" t="n">
        <v>0</v>
      </c>
      <c r="AH4986" t="n">
        <v>0</v>
      </c>
      <c r="AI4986" t="inlineStr">
        <is>
          <t>6,5</t>
        </is>
      </c>
      <c r="AJ4986" t="inlineStr">
        <is>
          <t>Transfer</t>
        </is>
      </c>
      <c r="AK4986" t="inlineStr">
        <is>
          <t>4,5</t>
        </is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</row>
    <row r="4990">
      <c r="A4990" t="n">
        <v>1209</v>
      </c>
      <c r="B4990" t="inlineStr">
        <is>
          <t>Salazones Cabedo, C.B</t>
        </is>
      </c>
      <c r="C4990" t="inlineStr">
        <is>
          <t>Ester Cabedo García</t>
        </is>
      </c>
      <c r="D4990" t="inlineStr">
        <is>
          <t>Salazones Cabedo, C.B.</t>
        </is>
      </c>
      <c r="E4990" t="inlineStr">
        <is>
          <t>E-12.752.648</t>
        </is>
      </c>
      <c r="F4990" t="inlineStr">
        <is>
          <t>C/Ermita, 162</t>
        </is>
      </c>
      <c r="G4990" t="n">
        <v>12540</v>
      </c>
      <c r="H4990" t="inlineStr">
        <is>
          <t>Villareal</t>
        </is>
      </c>
      <c r="I4990" t="n">
        <v>1</v>
      </c>
      <c r="J4990" t="n">
        <v>0</v>
      </c>
      <c r="K4990" t="inlineStr">
        <is>
          <t>salazones_cabedo@hotmail.com</t>
        </is>
      </c>
      <c r="L4990">
        <f>+34964528033</f>
        <v/>
      </c>
      <c r="M4990" t="n">
        <v>1</v>
      </c>
      <c r="N4990" t="n">
        <v>0</v>
      </c>
      <c r="O4990" t="n">
        <v>0</v>
      </c>
      <c r="P4990" t="n">
        <v>10</v>
      </c>
      <c r="Q4990" t="n">
        <v>0</v>
      </c>
      <c r="R4990" t="inlineStr">
        <is>
          <t>VJ10</t>
        </is>
      </c>
      <c r="S4990" t="inlineStr">
        <is>
          <t>15 tarjetas</t>
        </is>
      </c>
      <c r="T4990" t="n">
        <v>0</v>
      </c>
      <c r="U4990" s="1" t="n">
        <v>45088</v>
      </c>
      <c r="V4990" t="inlineStr">
        <is>
          <t>pgwqz0iz672lma72lpgwq0lnrr3jen1u</t>
        </is>
      </c>
      <c r="W4990" t="inlineStr">
        <is>
          <t>https://docs.google.com/open?id=1k-sp-4EPFOtuvSmcB0QBJzcWidmKxsuNnI0e2kYC3Ag</t>
        </is>
      </c>
      <c r="X4990" t="inlineStr">
        <is>
          <t>0,00</t>
        </is>
      </c>
      <c r="Y4990" t="n">
        <v>0</v>
      </c>
      <c r="Z4990" t="n">
        <v>65</v>
      </c>
      <c r="AA4990" t="n">
        <v>0</v>
      </c>
      <c r="AB4990" t="inlineStr">
        <is>
          <t>65,00</t>
        </is>
      </c>
      <c r="AC4990" t="inlineStr">
        <is>
          <t>13,65</t>
        </is>
      </c>
      <c r="AD4990" t="inlineStr">
        <is>
          <t>3,38</t>
        </is>
      </c>
      <c r="AE4990" t="inlineStr">
        <is>
          <t>82,03</t>
        </is>
      </c>
      <c r="AF4990" t="n">
        <v>0</v>
      </c>
      <c r="AG4990" t="n">
        <v>0</v>
      </c>
      <c r="AH4990" t="n">
        <v>0</v>
      </c>
      <c r="AI4990" t="inlineStr">
        <is>
          <t>6,5</t>
        </is>
      </c>
      <c r="AJ4990" t="inlineStr">
        <is>
          <t>Transfer</t>
        </is>
      </c>
      <c r="AK4990" t="inlineStr">
        <is>
          <t>4,5</t>
        </is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</row>
    <row r="4994">
      <c r="A4994" t="n">
        <v>1210</v>
      </c>
      <c r="B4994" t="inlineStr">
        <is>
          <t>Cuarto de Kilo</t>
        </is>
      </c>
      <c r="C4994" t="inlineStr">
        <is>
          <t>Amaia Basilio</t>
        </is>
      </c>
      <c r="D4994" t="inlineStr">
        <is>
          <t>Amaia Basilio</t>
        </is>
      </c>
      <c r="E4994" t="inlineStr">
        <is>
          <t>72830718E</t>
        </is>
      </c>
      <c r="F4994" t="inlineStr">
        <is>
          <t>Santa Lucía, 4</t>
        </is>
      </c>
      <c r="G4994" t="n">
        <v>1003</v>
      </c>
      <c r="H4994" t="inlineStr">
        <is>
          <t>Vitoria-Gasteiz</t>
        </is>
      </c>
      <c r="I4994" t="n">
        <v>1</v>
      </c>
      <c r="J4994" t="n">
        <v>0</v>
      </c>
      <c r="K4994" t="inlineStr">
        <is>
          <t>cuartodekilogranel@gmail.com</t>
        </is>
      </c>
      <c r="L4994">
        <f>+34685184018</f>
        <v/>
      </c>
      <c r="M4994" t="n">
        <v>1</v>
      </c>
      <c r="N4994" t="n">
        <v>7</v>
      </c>
      <c r="O4994" t="n">
        <v>9</v>
      </c>
      <c r="P4994" t="n">
        <v>7</v>
      </c>
      <c r="Q4994" t="n">
        <v>0</v>
      </c>
      <c r="R4994" t="inlineStr">
        <is>
          <t>VJ10</t>
        </is>
      </c>
      <c r="S4994" t="inlineStr">
        <is>
          <t>prox pedido enviar tarj</t>
        </is>
      </c>
      <c r="T4994" t="b">
        <v>0</v>
      </c>
      <c r="U4994" s="1" t="n">
        <v>45088</v>
      </c>
      <c r="V4994" t="inlineStr">
        <is>
          <t>en0zdwda4eiwv6xkk5nen0zdghqgae3m</t>
        </is>
      </c>
      <c r="W4994" t="inlineStr">
        <is>
          <t>https://docs.google.com/open?id=1bspbxatF6ZcFn4veL8cUWVpIO6X9gsEghG2Og9JSIZE</t>
        </is>
      </c>
      <c r="X4994" t="inlineStr">
        <is>
          <t>58,50</t>
        </is>
      </c>
      <c r="Y4994" t="inlineStr">
        <is>
          <t>45,5</t>
        </is>
      </c>
      <c r="Z4994" t="inlineStr">
        <is>
          <t>45,5</t>
        </is>
      </c>
      <c r="AA4994" t="n">
        <v>0</v>
      </c>
      <c r="AB4994" t="inlineStr">
        <is>
          <t>149,50</t>
        </is>
      </c>
      <c r="AC4994" t="inlineStr">
        <is>
          <t>31,40</t>
        </is>
      </c>
      <c r="AD4994" t="inlineStr">
        <is>
          <t>7,77</t>
        </is>
      </c>
      <c r="AE4994" t="inlineStr">
        <is>
          <t>188,67</t>
        </is>
      </c>
      <c r="AF4994" t="n">
        <v>0</v>
      </c>
      <c r="AG4994" t="n">
        <v>0</v>
      </c>
      <c r="AH4994" t="n">
        <v>0</v>
      </c>
      <c r="AI4994" t="inlineStr">
        <is>
          <t>6,5</t>
        </is>
      </c>
      <c r="AJ4994" t="inlineStr">
        <is>
          <t>Transfer</t>
        </is>
      </c>
      <c r="AK4994" t="inlineStr">
        <is>
          <t>4,5</t>
        </is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</row>
    <row r="4998">
      <c r="A4998" t="n">
        <v>1211</v>
      </c>
      <c r="B4998" t="inlineStr">
        <is>
          <t>Toni&amp;Meri follow your dreams</t>
        </is>
      </c>
      <c r="C4998" t="inlineStr">
        <is>
          <t>Meritxell Sole</t>
        </is>
      </c>
      <c r="D4998" t="inlineStr">
        <is>
          <t>Toni&amp;Meri follow your dreams</t>
        </is>
      </c>
      <c r="E4998" t="inlineStr">
        <is>
          <t>L_714921 V</t>
        </is>
      </c>
      <c r="F4998" t="inlineStr">
        <is>
          <t>Carrer de l aigueta num 6</t>
        </is>
      </c>
      <c r="G4998" t="inlineStr">
        <is>
          <t>AD500</t>
        </is>
      </c>
      <c r="H4998" t="inlineStr">
        <is>
          <t>Andorra la vella</t>
        </is>
      </c>
      <c r="I4998" t="n">
        <v>0</v>
      </c>
      <c r="J4998" t="inlineStr">
        <is>
          <t>Carrer el Llinàs Xalet desig</t>
        </is>
      </c>
      <c r="K4998" t="inlineStr">
        <is>
          <t>toniandmerifollowyourdreams@gmail.com</t>
        </is>
      </c>
      <c r="L4998">
        <f>+376354612</f>
        <v/>
      </c>
      <c r="M4998" t="n">
        <v>0</v>
      </c>
      <c r="N4998" t="n">
        <v>0</v>
      </c>
      <c r="O4998" t="n">
        <v>12</v>
      </c>
      <c r="P4998" t="n">
        <v>48</v>
      </c>
      <c r="Q4998" t="n">
        <v>0</v>
      </c>
      <c r="R4998" t="inlineStr">
        <is>
          <t>VJ6</t>
        </is>
      </c>
      <c r="S4998" t="inlineStr">
        <is>
          <t>FL4 + 35 sobres de muestra</t>
        </is>
      </c>
      <c r="T4998" t="b">
        <v>0</v>
      </c>
      <c r="U4998" s="1" t="n">
        <v>45088</v>
      </c>
      <c r="V4998" t="inlineStr">
        <is>
          <t>bkbop5qtwuxplg1lbkb9lqcbnhleksjj</t>
        </is>
      </c>
      <c r="W4998" t="inlineStr">
        <is>
          <t>https://docs.google.com/open?id=1Tu2lignAD1q8eh51-DQua4Q2G1fj2pk-7x4LfrWC-1k</t>
        </is>
      </c>
      <c r="X4998" t="inlineStr">
        <is>
          <t>68,40</t>
        </is>
      </c>
      <c r="Y4998" t="n">
        <v>0</v>
      </c>
      <c r="Z4998" t="inlineStr">
        <is>
          <t>273,6</t>
        </is>
      </c>
      <c r="AA4998" t="n">
        <v>0</v>
      </c>
      <c r="AB4998" t="inlineStr">
        <is>
          <t>342,00</t>
        </is>
      </c>
      <c r="AC4998" t="inlineStr">
        <is>
          <t>71,82</t>
        </is>
      </c>
      <c r="AD4998" t="inlineStr">
        <is>
          <t>0,00</t>
        </is>
      </c>
      <c r="AE4998" t="inlineStr">
        <is>
          <t>413,82</t>
        </is>
      </c>
      <c r="AF4998" t="n">
        <v>0</v>
      </c>
      <c r="AG4998" t="n">
        <v>0</v>
      </c>
      <c r="AH4998" t="n">
        <v>0</v>
      </c>
      <c r="AI4998" t="inlineStr">
        <is>
          <t>5,7</t>
        </is>
      </c>
      <c r="AJ4998" t="inlineStr">
        <is>
          <t>Transfer</t>
        </is>
      </c>
      <c r="AK4998" t="inlineStr">
        <is>
          <t>4,5</t>
        </is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</row>
    <row r="5002">
      <c r="A5002" t="n">
        <v>1212</v>
      </c>
      <c r="B5002" t="inlineStr">
        <is>
          <t>SaBó SaBó</t>
        </is>
      </c>
      <c r="C5002" t="inlineStr">
        <is>
          <t>Roser Castells</t>
        </is>
      </c>
      <c r="D5002" t="inlineStr">
        <is>
          <t>SaBó SaBó, CB</t>
        </is>
      </c>
      <c r="E5002" t="inlineStr">
        <is>
          <t>E67607952</t>
        </is>
      </c>
      <c r="F5002" t="inlineStr">
        <is>
          <t>c. Castillejos, 275, local</t>
        </is>
      </c>
      <c r="G5002" t="n">
        <v>8025</v>
      </c>
      <c r="H5002" t="inlineStr">
        <is>
          <t>Barcelona</t>
        </is>
      </c>
      <c r="I5002" t="n">
        <v>0</v>
      </c>
      <c r="J5002" t="inlineStr">
        <is>
          <t>c. Nàpols, 343, 6-C, 08025 Barcelona</t>
        </is>
      </c>
      <c r="K5002" t="inlineStr">
        <is>
          <t>ecologiaagranel@gmail.com</t>
        </is>
      </c>
      <c r="L5002">
        <f>+34693007074</f>
        <v/>
      </c>
      <c r="M5002" t="n">
        <v>1</v>
      </c>
      <c r="N5002" t="n">
        <v>0</v>
      </c>
      <c r="O5002" t="n">
        <v>11</v>
      </c>
      <c r="P5002" t="n">
        <v>9</v>
      </c>
      <c r="Q5002" t="n">
        <v>5</v>
      </c>
      <c r="R5002" t="inlineStr">
        <is>
          <t>VJ1+1 por cambiar uds. por falta stock Lavanda</t>
        </is>
      </c>
      <c r="S5002" t="inlineStr">
        <is>
          <t>20 tarjetas</t>
        </is>
      </c>
      <c r="T5002" t="b">
        <v>0</v>
      </c>
      <c r="U5002" s="1" t="n">
        <v>45088</v>
      </c>
      <c r="V5002" t="n">
        <v>0</v>
      </c>
      <c r="W5002" t="inlineStr">
        <is>
          <t>https://docs.google.com/open?id=1m370_L-RFnNAsjjpS0t52WAFIrbbRpegSS3tbhLNmUI</t>
        </is>
      </c>
      <c r="X5002" t="inlineStr">
        <is>
          <t>71,50</t>
        </is>
      </c>
      <c r="Y5002" t="n">
        <v>0</v>
      </c>
      <c r="Z5002" t="inlineStr">
        <is>
          <t>58,5</t>
        </is>
      </c>
      <c r="AA5002" t="inlineStr">
        <is>
          <t>22,5</t>
        </is>
      </c>
      <c r="AB5002" t="inlineStr">
        <is>
          <t>152,50</t>
        </is>
      </c>
      <c r="AC5002" t="inlineStr">
        <is>
          <t>32,03</t>
        </is>
      </c>
      <c r="AD5002" t="inlineStr">
        <is>
          <t>7,93</t>
        </is>
      </c>
      <c r="AE5002" t="inlineStr">
        <is>
          <t>192,46</t>
        </is>
      </c>
      <c r="AF5002" t="n">
        <v>0</v>
      </c>
      <c r="AG5002" t="n">
        <v>0</v>
      </c>
      <c r="AH5002" t="n">
        <v>0</v>
      </c>
      <c r="AI5002" t="inlineStr">
        <is>
          <t>6,5</t>
        </is>
      </c>
      <c r="AJ5002" t="inlineStr">
        <is>
          <t>Transfer</t>
        </is>
      </c>
      <c r="AK5002" t="inlineStr">
        <is>
          <t>4,5</t>
        </is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</row>
    <row r="5006">
      <c r="A5006" t="n">
        <v>1213</v>
      </c>
      <c r="B5006" t="inlineStr">
        <is>
          <t>Diamond Resort - Los Amigos Beach Club</t>
        </is>
      </c>
      <c r="C5006" t="inlineStr">
        <is>
          <t>Marta Fernández</t>
        </is>
      </c>
      <c r="D5006" t="inlineStr">
        <is>
          <t>Diamond Resorts Europe Ltd. Sucursal en España</t>
        </is>
      </c>
      <c r="E5006" t="inlineStr">
        <is>
          <t>W8262389C</t>
        </is>
      </c>
      <c r="F5006" t="inlineStr">
        <is>
          <t>Carretera de Cádiz, Km. 204 Urb. Playamarina s/n</t>
        </is>
      </c>
      <c r="G5006" t="n">
        <v>29649</v>
      </c>
      <c r="H5006" t="inlineStr">
        <is>
          <t>Mijas Costa</t>
        </is>
      </c>
      <c r="I5006" t="n">
        <v>1</v>
      </c>
      <c r="J5006" t="n">
        <v>0</v>
      </c>
      <c r="K5006" t="inlineStr">
        <is>
          <t>Marta.Fernandez@hgv.com</t>
        </is>
      </c>
      <c r="L5006">
        <f>+34672749203</f>
        <v/>
      </c>
      <c r="M5006" t="n">
        <v>0</v>
      </c>
      <c r="N5006" t="n">
        <v>8</v>
      </c>
      <c r="O5006" t="n">
        <v>8</v>
      </c>
      <c r="P5006" t="n">
        <v>8</v>
      </c>
      <c r="Q5006" t="n">
        <v>0</v>
      </c>
      <c r="R5006" t="inlineStr">
        <is>
          <t>VJ8</t>
        </is>
      </c>
      <c r="S5006" t="n">
        <v>0</v>
      </c>
      <c r="T5006" t="b">
        <v>0</v>
      </c>
      <c r="U5006" s="1" t="n">
        <v>45118</v>
      </c>
      <c r="V5006" t="inlineStr">
        <is>
          <t>ynkbcs9l1ia725agnbjfzt5i5ynkbcsi</t>
        </is>
      </c>
      <c r="W5006" t="inlineStr">
        <is>
          <t>https://docs.google.com/open?id=1MMWQtkrw9aq4KPfemljKNHSGjGaVYPg2QZbxFwSBbIk</t>
        </is>
      </c>
      <c r="X5006" t="inlineStr">
        <is>
          <t>52,00</t>
        </is>
      </c>
      <c r="Y5006" t="n">
        <v>52</v>
      </c>
      <c r="Z5006" t="n">
        <v>52</v>
      </c>
      <c r="AA5006" t="n">
        <v>0</v>
      </c>
      <c r="AB5006" t="inlineStr">
        <is>
          <t>156,00</t>
        </is>
      </c>
      <c r="AC5006" t="inlineStr">
        <is>
          <t>32,76</t>
        </is>
      </c>
      <c r="AD5006" t="inlineStr">
        <is>
          <t>0,00</t>
        </is>
      </c>
      <c r="AE5006" t="inlineStr">
        <is>
          <t>188,76</t>
        </is>
      </c>
      <c r="AF5006" t="n">
        <v>0</v>
      </c>
      <c r="AG5006" t="n">
        <v>0</v>
      </c>
      <c r="AH5006" t="n">
        <v>0</v>
      </c>
      <c r="AI5006" t="inlineStr">
        <is>
          <t>6,5</t>
        </is>
      </c>
      <c r="AJ5006" t="inlineStr">
        <is>
          <t>Transfer</t>
        </is>
      </c>
      <c r="AK5006" t="inlineStr">
        <is>
          <t>4,5</t>
        </is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</row>
    <row r="5010">
      <c r="A5010" t="n">
        <v>1214</v>
      </c>
      <c r="B5010" t="inlineStr">
        <is>
          <t>Mercao Social La Rendija</t>
        </is>
      </c>
      <c r="C5010" t="inlineStr">
        <is>
          <t>Carmela</t>
        </is>
      </c>
      <c r="D5010" t="inlineStr">
        <is>
          <t>Mercao Social La Rendija</t>
        </is>
      </c>
      <c r="E5010" t="inlineStr">
        <is>
          <t>G90030792</t>
        </is>
      </c>
      <c r="F5010" t="inlineStr">
        <is>
          <t>C/ San Hermenegildo, 1</t>
        </is>
      </c>
      <c r="G5010" t="n">
        <v>41003</v>
      </c>
      <c r="H5010" t="inlineStr">
        <is>
          <t>Sevilla</t>
        </is>
      </c>
      <c r="I5010" t="n">
        <v>1</v>
      </c>
      <c r="J5010" t="n">
        <v>0</v>
      </c>
      <c r="K5010" t="inlineStr">
        <is>
          <t>info@larendija.eu</t>
        </is>
      </c>
      <c r="L5010">
        <f>+34658766470</f>
        <v/>
      </c>
      <c r="M5010" t="n">
        <v>0</v>
      </c>
      <c r="N5010" t="n">
        <v>0</v>
      </c>
      <c r="O5010" t="n">
        <v>10</v>
      </c>
      <c r="P5010" t="n">
        <v>10</v>
      </c>
      <c r="Q5010" t="n">
        <v>0</v>
      </c>
      <c r="R5010" t="inlineStr">
        <is>
          <t>VJ5</t>
        </is>
      </c>
      <c r="S5010" t="n">
        <v>0</v>
      </c>
      <c r="T5010" t="b">
        <v>0</v>
      </c>
      <c r="U5010" s="1" t="n">
        <v>45118</v>
      </c>
      <c r="V5010" t="inlineStr">
        <is>
          <t>yyk1dy3aj6boxks4n4yykis3xnv2uv3b</t>
        </is>
      </c>
      <c r="W5010" t="inlineStr">
        <is>
          <t>https://docs.google.com/open?id=1bfAlGUV3Z-fsi6uHVIkh51vCLc7oY2n24wjBkr0I3c8</t>
        </is>
      </c>
      <c r="X5010" t="inlineStr">
        <is>
          <t>65,00</t>
        </is>
      </c>
      <c r="Y5010" t="n">
        <v>0</v>
      </c>
      <c r="Z5010" t="n">
        <v>65</v>
      </c>
      <c r="AA5010" t="n">
        <v>0</v>
      </c>
      <c r="AB5010" t="inlineStr">
        <is>
          <t>130,00</t>
        </is>
      </c>
      <c r="AC5010" t="inlineStr">
        <is>
          <t>27,30</t>
        </is>
      </c>
      <c r="AD5010" t="inlineStr">
        <is>
          <t>0,00</t>
        </is>
      </c>
      <c r="AE5010" t="inlineStr">
        <is>
          <t>157,30</t>
        </is>
      </c>
      <c r="AF5010" t="n">
        <v>0</v>
      </c>
      <c r="AG5010" t="n">
        <v>0</v>
      </c>
      <c r="AH5010" t="n">
        <v>0</v>
      </c>
      <c r="AI5010" t="inlineStr">
        <is>
          <t>6,5</t>
        </is>
      </c>
      <c r="AJ5010" t="inlineStr">
        <is>
          <t>Transfer</t>
        </is>
      </c>
      <c r="AK5010" t="inlineStr">
        <is>
          <t>4,5</t>
        </is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</row>
    <row r="5014">
      <c r="A5014" t="n">
        <v>1215</v>
      </c>
      <c r="B5014" t="inlineStr">
        <is>
          <t>4 ECO VA DA LOURIÑA S.L</t>
        </is>
      </c>
      <c r="C5014" t="inlineStr">
        <is>
          <t>María</t>
        </is>
      </c>
      <c r="D5014" t="inlineStr">
        <is>
          <t>4 ECO VA DA LOURIÑA S.L</t>
        </is>
      </c>
      <c r="E5014" t="inlineStr">
        <is>
          <t>E09826462</t>
        </is>
      </c>
      <c r="F5014" t="inlineStr">
        <is>
          <t>RUA PINAR 15 B2</t>
        </is>
      </c>
      <c r="G5014" t="n">
        <v>36400</v>
      </c>
      <c r="H5014" t="inlineStr">
        <is>
          <t>O Porriño. Pontevedra</t>
        </is>
      </c>
      <c r="I5014" t="n">
        <v>1</v>
      </c>
      <c r="J5014" t="n">
        <v>0</v>
      </c>
      <c r="K5014" t="inlineStr">
        <is>
          <t>4ecoval@gmail.com</t>
        </is>
      </c>
      <c r="L5014">
        <f>+34632345191</f>
        <v/>
      </c>
      <c r="M5014" t="n">
        <v>1</v>
      </c>
      <c r="N5014" t="n">
        <v>0</v>
      </c>
      <c r="O5014" t="n">
        <v>20</v>
      </c>
      <c r="P5014" t="n">
        <v>20</v>
      </c>
      <c r="Q5014" t="n">
        <v>0</v>
      </c>
      <c r="R5014" t="inlineStr">
        <is>
          <t>Implantación (40 +4)</t>
        </is>
      </c>
      <c r="S5014" t="inlineStr">
        <is>
          <t>Sector Eco// A partir de ahora, cliente de tiendas</t>
        </is>
      </c>
      <c r="T5014" t="b">
        <v>1</v>
      </c>
      <c r="U5014" t="inlineStr">
        <is>
          <t>13/11/2023</t>
        </is>
      </c>
      <c r="V5014" t="inlineStr">
        <is>
          <t>s0zupxv9tsnmbwop1s0zup782dais2ac</t>
        </is>
      </c>
      <c r="W5014" t="inlineStr">
        <is>
          <t>https://docs.google.com/open?id=1RhGrTLCZ6lmOhh7mUAintVkHgEeD90xNxJqMeyjVlqQ</t>
        </is>
      </c>
      <c r="X5014" t="inlineStr">
        <is>
          <t>138,20</t>
        </is>
      </c>
      <c r="Y5014" t="n">
        <v>0</v>
      </c>
      <c r="Z5014" t="inlineStr">
        <is>
          <t>138,2</t>
        </is>
      </c>
      <c r="AA5014" t="n">
        <v>0</v>
      </c>
      <c r="AB5014" t="inlineStr">
        <is>
          <t>276,40</t>
        </is>
      </c>
      <c r="AC5014" t="inlineStr">
        <is>
          <t>58,04</t>
        </is>
      </c>
      <c r="AD5014" t="inlineStr">
        <is>
          <t>14,37</t>
        </is>
      </c>
      <c r="AE5014" t="inlineStr">
        <is>
          <t>348,82</t>
        </is>
      </c>
      <c r="AF5014" t="n">
        <v>0</v>
      </c>
      <c r="AG5014" t="n">
        <v>0</v>
      </c>
      <c r="AH5014" t="n">
        <v>0</v>
      </c>
      <c r="AI5014" t="inlineStr">
        <is>
          <t>6,91</t>
        </is>
      </c>
      <c r="AJ5014" t="inlineStr">
        <is>
          <t>Transfer</t>
        </is>
      </c>
      <c r="AK5014" t="inlineStr">
        <is>
          <t>4,5</t>
        </is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</row>
    <row r="5018">
      <c r="A5018" t="n">
        <v>1216</v>
      </c>
      <c r="B5018" t="inlineStr">
        <is>
          <t>Naturitas</t>
        </is>
      </c>
      <c r="C5018" t="inlineStr">
        <is>
          <t>Sandra Geremias</t>
        </is>
      </c>
      <c r="D5018" t="inlineStr">
        <is>
          <t>AMCORE BALANCE, S.L.</t>
        </is>
      </c>
      <c r="E5018" t="inlineStr">
        <is>
          <t>B66291097</t>
        </is>
      </c>
      <c r="F5018" t="inlineStr">
        <is>
          <t>CALLE POLLANCRE N 10</t>
        </is>
      </c>
      <c r="G5018" t="n">
        <v>17452</v>
      </c>
      <c r="H5018" t="inlineStr">
        <is>
          <t>MASSANES (GIRONA)</t>
        </is>
      </c>
      <c r="I5018" t="n">
        <v>1</v>
      </c>
      <c r="J5018" t="n">
        <v>0</v>
      </c>
      <c r="K5018" t="inlineStr">
        <is>
          <t>sandra.geremias@naturitas.com</t>
        </is>
      </c>
      <c r="L5018" t="inlineStr">
        <is>
          <t>691 390 659</t>
        </is>
      </c>
      <c r="M5018" t="n">
        <v>0</v>
      </c>
      <c r="N5018" t="n">
        <v>0</v>
      </c>
      <c r="O5018" t="n">
        <v>106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s="1" t="n">
        <v>45118</v>
      </c>
      <c r="V5018" t="n">
        <v>0</v>
      </c>
      <c r="W5018" t="inlineStr">
        <is>
          <t>https://docs.google.com/open?id=1cKVVBy2jXxjO0mTDVrdRY6rRv2p63NU7f2jTaF9N5LQ</t>
        </is>
      </c>
      <c r="X5018" t="inlineStr">
        <is>
          <t>689,00</t>
        </is>
      </c>
      <c r="Y5018" t="n">
        <v>0</v>
      </c>
      <c r="Z5018" t="n">
        <v>0</v>
      </c>
      <c r="AA5018" t="n">
        <v>0</v>
      </c>
      <c r="AB5018" t="inlineStr">
        <is>
          <t>689,00</t>
        </is>
      </c>
      <c r="AC5018" t="inlineStr">
        <is>
          <t>144,69</t>
        </is>
      </c>
      <c r="AD5018" t="inlineStr">
        <is>
          <t>0,00</t>
        </is>
      </c>
      <c r="AE5018" t="inlineStr">
        <is>
          <t>833,69</t>
        </is>
      </c>
      <c r="AF5018" t="n">
        <v>0</v>
      </c>
      <c r="AG5018" t="n">
        <v>0</v>
      </c>
      <c r="AH5018" t="n">
        <v>0</v>
      </c>
      <c r="AI5018" t="inlineStr">
        <is>
          <t>6,5</t>
        </is>
      </c>
      <c r="AJ5018" t="inlineStr">
        <is>
          <t>Confirming La Caixa (60 días)</t>
        </is>
      </c>
      <c r="AK5018" t="inlineStr">
        <is>
          <t>4,5</t>
        </is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</row>
    <row r="5022">
      <c r="A5022" t="n">
        <v>1217</v>
      </c>
      <c r="B5022" t="inlineStr">
        <is>
          <t>ALCAMPO</t>
        </is>
      </c>
      <c r="C5022" t="inlineStr">
        <is>
          <t>Nº PEDIDO: 267.024</t>
        </is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inlineStr">
        <is>
          <t>SIN ENVIAR FACTURA</t>
        </is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s="2" t="n">
        <v>0</v>
      </c>
      <c r="V5022" t="n">
        <v>0</v>
      </c>
      <c r="W5022" t="n">
        <v>1</v>
      </c>
      <c r="X5022" t="inlineStr">
        <is>
          <t>0,00</t>
        </is>
      </c>
      <c r="Y5022" t="n">
        <v>0</v>
      </c>
      <c r="Z5022" t="n">
        <v>0</v>
      </c>
      <c r="AA5022" t="n">
        <v>0</v>
      </c>
      <c r="AB5022" t="inlineStr">
        <is>
          <t>0,00</t>
        </is>
      </c>
      <c r="AC5022" t="inlineStr">
        <is>
          <t>0,00</t>
        </is>
      </c>
      <c r="AD5022" t="inlineStr">
        <is>
          <t>0,00</t>
        </is>
      </c>
      <c r="AE5022" t="inlineStr">
        <is>
          <t>0,00</t>
        </is>
      </c>
      <c r="AF5022" t="n">
        <v>0</v>
      </c>
      <c r="AG5022" t="n">
        <v>0</v>
      </c>
      <c r="AH5022" t="n">
        <v>0</v>
      </c>
      <c r="AI5022" t="inlineStr">
        <is>
          <t>6,5</t>
        </is>
      </c>
      <c r="AJ5022" t="n">
        <v>0</v>
      </c>
      <c r="AK5022" t="inlineStr">
        <is>
          <t>4,5</t>
        </is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</row>
    <row r="5026">
      <c r="A5026" t="inlineStr">
        <is>
          <t>PT_4</t>
        </is>
      </c>
      <c r="B5026" t="inlineStr">
        <is>
          <t>OLYMPUS LIMPEZA LDA</t>
        </is>
      </c>
      <c r="C5026" t="inlineStr">
        <is>
          <t>OLYMPUS LIMPEZA LDA</t>
        </is>
      </c>
      <c r="D5026" t="inlineStr">
        <is>
          <t>OLYMPUS LIMPEZA LDA</t>
        </is>
      </c>
      <c r="E5026" t="n">
        <v>516954490</v>
      </c>
      <c r="F5026" t="inlineStr">
        <is>
          <t>RUA ARCO DO CARVALHÃO 59 5E</t>
        </is>
      </c>
      <c r="G5026" t="inlineStr">
        <is>
          <t>1070-008</t>
        </is>
      </c>
      <c r="H5026" t="inlineStr">
        <is>
          <t>LISBOA</t>
        </is>
      </c>
      <c r="I5026" t="n">
        <v>1</v>
      </c>
      <c r="J5026" t="n">
        <v>0</v>
      </c>
      <c r="K5026" t="inlineStr">
        <is>
          <t>olympuslimpeza@gmail.com</t>
        </is>
      </c>
      <c r="L5026">
        <f>+351926197531</f>
        <v/>
      </c>
      <c r="M5026" t="n">
        <v>0</v>
      </c>
      <c r="N5026" t="n">
        <v>2</v>
      </c>
      <c r="O5026" t="n">
        <v>0</v>
      </c>
      <c r="P5026" t="n">
        <v>0</v>
      </c>
      <c r="Q5026" t="n">
        <v>20</v>
      </c>
      <c r="R5026" t="n">
        <v>0</v>
      </c>
      <c r="S5026" t="n">
        <v>0</v>
      </c>
      <c r="T5026" t="b">
        <v>0</v>
      </c>
      <c r="U5026" s="1" t="n">
        <v>45149</v>
      </c>
      <c r="V5026" t="inlineStr">
        <is>
          <t>g6kzx01zcyydfdzjwgng6kzxa7tlongy</t>
        </is>
      </c>
      <c r="W5026" t="inlineStr">
        <is>
          <t>https://docs.google.com/open?id=1GHs5Kf2annc-Kay65hQe3y9U7fI5GwhtMQVTLm2-AME</t>
        </is>
      </c>
      <c r="X5026" t="inlineStr">
        <is>
          <t>0,00</t>
        </is>
      </c>
      <c r="Y5026" t="n">
        <v>13</v>
      </c>
      <c r="Z5026" t="n">
        <v>0</v>
      </c>
      <c r="AA5026" t="n">
        <v>90</v>
      </c>
      <c r="AB5026" t="inlineStr">
        <is>
          <t>103,00</t>
        </is>
      </c>
      <c r="AC5026" t="inlineStr">
        <is>
          <t>21,63</t>
        </is>
      </c>
      <c r="AD5026" t="inlineStr">
        <is>
          <t>0,00</t>
        </is>
      </c>
      <c r="AE5026" t="inlineStr">
        <is>
          <t>124,63</t>
        </is>
      </c>
      <c r="AF5026" t="n">
        <v>0</v>
      </c>
      <c r="AG5026" t="n">
        <v>0</v>
      </c>
      <c r="AH5026" t="n">
        <v>0</v>
      </c>
      <c r="AI5026" t="inlineStr">
        <is>
          <t>6,5</t>
        </is>
      </c>
      <c r="AJ5026" t="n">
        <v>0</v>
      </c>
      <c r="AK5026" t="inlineStr">
        <is>
          <t>4,5</t>
        </is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</row>
    <row r="5030">
      <c r="A5030" t="inlineStr">
        <is>
          <t>PL_3</t>
        </is>
      </c>
      <c r="B5030" t="inlineStr">
        <is>
          <t>Factura rectificativa PL (Julia)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s="1" t="n">
        <v>45149</v>
      </c>
      <c r="V5030" t="n">
        <v>0</v>
      </c>
      <c r="W5030" t="inlineStr">
        <is>
          <t>https://docs.google.com/open?id=1k8JYgPNEBBccbvf7GC26lSXTlPzdeRX7XEozZCITuKM</t>
        </is>
      </c>
      <c r="X5030" t="inlineStr">
        <is>
          <t>0,00</t>
        </is>
      </c>
      <c r="Y5030" t="n">
        <v>0</v>
      </c>
      <c r="Z5030" t="n">
        <v>0</v>
      </c>
      <c r="AA5030" t="n">
        <v>0</v>
      </c>
      <c r="AB5030" t="inlineStr">
        <is>
          <t>0,00</t>
        </is>
      </c>
      <c r="AC5030" t="inlineStr">
        <is>
          <t>0,00</t>
        </is>
      </c>
      <c r="AD5030" t="inlineStr">
        <is>
          <t>0,00</t>
        </is>
      </c>
      <c r="AE5030" t="inlineStr">
        <is>
          <t>0,00</t>
        </is>
      </c>
      <c r="AF5030" t="n">
        <v>0</v>
      </c>
      <c r="AG5030" t="n">
        <v>0</v>
      </c>
      <c r="AH5030" t="n">
        <v>0</v>
      </c>
      <c r="AI5030" t="inlineStr">
        <is>
          <t>6,5</t>
        </is>
      </c>
      <c r="AJ5030" t="n">
        <v>0</v>
      </c>
      <c r="AK5030" t="inlineStr">
        <is>
          <t>4,5</t>
        </is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</row>
    <row r="5034">
      <c r="A5034" t="n">
        <v>1218</v>
      </c>
      <c r="B5034" t="inlineStr">
        <is>
          <t>Planeta Huerto</t>
        </is>
      </c>
      <c r="C5034" t="inlineStr">
        <is>
          <t>Efrén Enguix</t>
        </is>
      </c>
      <c r="D5034" t="inlineStr">
        <is>
          <t>Planeta Huerto S.L.U</t>
        </is>
      </c>
      <c r="E5034" t="inlineStr">
        <is>
          <t>B-53241998</t>
        </is>
      </c>
      <c r="F5034" t="inlineStr">
        <is>
          <t>Avenida de la Industria 21-23</t>
        </is>
      </c>
      <c r="G5034" t="n">
        <v>3690</v>
      </c>
      <c r="H5034" t="inlineStr">
        <is>
          <t>San Vicente del Raspeig</t>
        </is>
      </c>
      <c r="I5034" t="n">
        <v>1</v>
      </c>
      <c r="J5034" t="n">
        <v>0</v>
      </c>
      <c r="K5034" t="inlineStr">
        <is>
          <t>compras@planetahuerto.es</t>
        </is>
      </c>
      <c r="L5034">
        <f>+34635548837</f>
        <v/>
      </c>
      <c r="M5034" t="n">
        <v>0</v>
      </c>
      <c r="N5034" t="n">
        <v>0</v>
      </c>
      <c r="O5034" t="n">
        <v>90</v>
      </c>
      <c r="P5034" t="n">
        <v>20</v>
      </c>
      <c r="Q5034" t="n">
        <v>0</v>
      </c>
      <c r="R5034" t="n">
        <v>0</v>
      </c>
      <c r="S5034" t="n">
        <v>0</v>
      </c>
      <c r="T5034" t="b">
        <v>0</v>
      </c>
      <c r="U5034" s="1" t="n">
        <v>45149</v>
      </c>
      <c r="V5034" t="inlineStr">
        <is>
          <t>p2eoho6nc3rzdy3t7kop2eohob1kdw5d</t>
        </is>
      </c>
      <c r="W5034" t="inlineStr">
        <is>
          <t>https://docs.google.com/open?id=1NOMArBEB00in7ofnNdRVk0z5USHqD3-ij3BQwbBWj_w</t>
        </is>
      </c>
      <c r="X5034" t="inlineStr">
        <is>
          <t>585,00</t>
        </is>
      </c>
      <c r="Y5034" t="n">
        <v>0</v>
      </c>
      <c r="Z5034" t="n">
        <v>130</v>
      </c>
      <c r="AA5034" t="n">
        <v>0</v>
      </c>
      <c r="AB5034" t="inlineStr">
        <is>
          <t>715,00</t>
        </is>
      </c>
      <c r="AC5034" t="inlineStr">
        <is>
          <t>150,15</t>
        </is>
      </c>
      <c r="AD5034" t="inlineStr">
        <is>
          <t>0,00</t>
        </is>
      </c>
      <c r="AE5034" t="inlineStr">
        <is>
          <t>865,15</t>
        </is>
      </c>
      <c r="AF5034" t="n">
        <v>0</v>
      </c>
      <c r="AG5034" t="n">
        <v>0</v>
      </c>
      <c r="AH5034" t="n">
        <v>0</v>
      </c>
      <c r="AI5034" t="inlineStr">
        <is>
          <t>6,5</t>
        </is>
      </c>
      <c r="AJ5034" t="inlineStr">
        <is>
          <t>Giro 30 días // IBAN: ES6001825645180201571710</t>
        </is>
      </c>
      <c r="AK5034" t="inlineStr">
        <is>
          <t>4,5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</row>
    <row r="5038">
      <c r="A5038" t="n">
        <v>1219</v>
      </c>
      <c r="B5038" t="inlineStr">
        <is>
          <t>ACTIVA'T ECO</t>
        </is>
      </c>
      <c r="C5038" t="inlineStr">
        <is>
          <t>NÚRIA BERGÉ PEIRÓ</t>
        </is>
      </c>
      <c r="D5038" t="inlineStr">
        <is>
          <t>Nuria Luisa Bergé Peiró</t>
        </is>
      </c>
      <c r="E5038" t="inlineStr">
        <is>
          <t>35029810M</t>
        </is>
      </c>
      <c r="F5038" t="inlineStr">
        <is>
          <t>Taquígraf Garriga, n. 21 Local</t>
        </is>
      </c>
      <c r="G5038" t="n">
        <v>8292</v>
      </c>
      <c r="H5038" t="inlineStr">
        <is>
          <t>ESPARREGUERA, Barcelona</t>
        </is>
      </c>
      <c r="I5038" t="n">
        <v>1</v>
      </c>
      <c r="J5038" t="n">
        <v>0</v>
      </c>
      <c r="K5038" t="inlineStr">
        <is>
          <t>activateco.esparreguera@gmail.com</t>
        </is>
      </c>
      <c r="L5038">
        <f>+34610309050</f>
        <v/>
      </c>
      <c r="M5038" t="n">
        <v>1</v>
      </c>
      <c r="N5038" t="n">
        <v>0</v>
      </c>
      <c r="O5038" t="n">
        <v>20</v>
      </c>
      <c r="P5038" t="n">
        <v>20</v>
      </c>
      <c r="Q5038" t="n">
        <v>20</v>
      </c>
      <c r="R5038" t="inlineStr">
        <is>
          <t>FL6 -&gt; tarjetas selladas</t>
        </is>
      </c>
      <c r="S5038" t="inlineStr">
        <is>
          <t>VJ20-PackD3</t>
        </is>
      </c>
      <c r="T5038" t="b">
        <v>0</v>
      </c>
      <c r="U5038" s="1" t="n">
        <v>45149</v>
      </c>
      <c r="V5038" t="inlineStr">
        <is>
          <t>5mmuc07rwub1dcby5mmuc9n9z9w41fbi</t>
        </is>
      </c>
      <c r="W5038" t="inlineStr">
        <is>
          <t>https://docs.google.com/open?id=1NT3-wvlYB0TNNy6XxCdLyVkkS70bYZmmUL8YESY3L-M</t>
        </is>
      </c>
      <c r="X5038" t="inlineStr">
        <is>
          <t>130,00</t>
        </is>
      </c>
      <c r="Y5038" t="n">
        <v>0</v>
      </c>
      <c r="Z5038" t="n">
        <v>130</v>
      </c>
      <c r="AA5038" t="n">
        <v>90</v>
      </c>
      <c r="AB5038" t="inlineStr">
        <is>
          <t>350,00</t>
        </is>
      </c>
      <c r="AC5038" t="inlineStr">
        <is>
          <t>73,50</t>
        </is>
      </c>
      <c r="AD5038" t="inlineStr">
        <is>
          <t>18,20</t>
        </is>
      </c>
      <c r="AE5038" t="inlineStr">
        <is>
          <t>441,70</t>
        </is>
      </c>
      <c r="AF5038" t="n">
        <v>0</v>
      </c>
      <c r="AG5038" t="n">
        <v>0</v>
      </c>
      <c r="AH5038" t="n">
        <v>0</v>
      </c>
      <c r="AI5038" t="inlineStr">
        <is>
          <t>6,5</t>
        </is>
      </c>
      <c r="AJ5038" t="inlineStr">
        <is>
          <t>Giro 30 días // IBAN: ES64 0182 1527 5202 0470 7018</t>
        </is>
      </c>
      <c r="AK5038" t="inlineStr">
        <is>
          <t>4,5</t>
        </is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</row>
    <row r="5042">
      <c r="A5042" t="n">
        <v>1220</v>
      </c>
      <c r="B5042" t="inlineStr">
        <is>
          <t>La Bajoca</t>
        </is>
      </c>
      <c r="C5042" t="inlineStr">
        <is>
          <t>Medir</t>
        </is>
      </c>
      <c r="D5042" t="inlineStr">
        <is>
          <t>Associació Cultural l'Aleta</t>
        </is>
      </c>
      <c r="E5042" t="inlineStr">
        <is>
          <t>G43519966</t>
        </is>
      </c>
      <c r="F5042" t="inlineStr">
        <is>
          <t>C/ Carnisseria 23</t>
        </is>
      </c>
      <c r="G5042" t="n">
        <v>43800</v>
      </c>
      <c r="H5042" t="inlineStr">
        <is>
          <t>Valls</t>
        </is>
      </c>
      <c r="I5042" t="n">
        <v>0</v>
      </c>
      <c r="J5042" t="inlineStr">
        <is>
          <t>C/ dels metges 14</t>
        </is>
      </c>
      <c r="K5042" t="inlineStr">
        <is>
          <t>labajocadevalls@gmail.com</t>
        </is>
      </c>
      <c r="L5042">
        <f>+34621285221</f>
        <v/>
      </c>
      <c r="M5042" t="n">
        <v>0</v>
      </c>
      <c r="N5042" t="n">
        <v>0</v>
      </c>
      <c r="O5042" t="n">
        <v>10</v>
      </c>
      <c r="P5042" t="n">
        <v>10</v>
      </c>
      <c r="Q5042" t="n">
        <v>2</v>
      </c>
      <c r="R5042" t="inlineStr">
        <is>
          <t>VJ5</t>
        </is>
      </c>
      <c r="S5042" t="n">
        <v>0</v>
      </c>
      <c r="T5042" t="b">
        <v>0</v>
      </c>
      <c r="U5042" s="1" t="n">
        <v>45149</v>
      </c>
      <c r="V5042" t="inlineStr">
        <is>
          <t>b1b5ll7edd7h2syyr1sb1b5llrs9r0gz</t>
        </is>
      </c>
      <c r="W5042" t="inlineStr">
        <is>
          <t>https://docs.google.com/open?id=1zMezxSkgJcE8nHugGdNNCMdIxDvu-fOj4C-NUfVYwcw</t>
        </is>
      </c>
      <c r="X5042" t="inlineStr">
        <is>
          <t>65,00</t>
        </is>
      </c>
      <c r="Y5042" t="n">
        <v>0</v>
      </c>
      <c r="Z5042" t="n">
        <v>65</v>
      </c>
      <c r="AA5042" t="n">
        <v>9</v>
      </c>
      <c r="AB5042" t="inlineStr">
        <is>
          <t>139,00</t>
        </is>
      </c>
      <c r="AC5042" t="inlineStr">
        <is>
          <t>29,19</t>
        </is>
      </c>
      <c r="AD5042" t="inlineStr">
        <is>
          <t>0,00</t>
        </is>
      </c>
      <c r="AE5042" t="inlineStr">
        <is>
          <t>168,19</t>
        </is>
      </c>
      <c r="AF5042" t="n">
        <v>0</v>
      </c>
      <c r="AG5042" t="n">
        <v>0</v>
      </c>
      <c r="AH5042" t="n">
        <v>0</v>
      </c>
      <c r="AI5042" t="inlineStr">
        <is>
          <t>6,5</t>
        </is>
      </c>
      <c r="AJ5042" t="inlineStr">
        <is>
          <t>Transfer</t>
        </is>
      </c>
      <c r="AK5042" t="inlineStr">
        <is>
          <t>4,5</t>
        </is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</row>
    <row r="5046">
      <c r="A5046" t="n">
        <v>1221</v>
      </c>
      <c r="B5046" t="inlineStr">
        <is>
          <t>Espacio Orgánico</t>
        </is>
      </c>
      <c r="C5046" t="inlineStr">
        <is>
          <t>Blanca</t>
        </is>
      </c>
      <c r="D5046" t="inlineStr">
        <is>
          <t>Proyecto Bio Espacio Orgánico, s.l.</t>
        </is>
      </c>
      <c r="E5046" t="inlineStr">
        <is>
          <t>B86770898</t>
        </is>
      </c>
      <c r="F5046" t="inlineStr">
        <is>
          <t>Centro Comercial Río Norte. Ctra. De fuencarral km 1 local 2A</t>
        </is>
      </c>
      <c r="G5046" t="n">
        <v>28108</v>
      </c>
      <c r="H5046" t="inlineStr">
        <is>
          <t>Alcobendas. Madrid</t>
        </is>
      </c>
      <c r="I5046" t="n">
        <v>1</v>
      </c>
      <c r="J5046" t="n">
        <v>0</v>
      </c>
      <c r="K5046" t="inlineStr">
        <is>
          <t>administracion@espacioorganico.com</t>
        </is>
      </c>
      <c r="L5046">
        <f>+34673953074</f>
        <v/>
      </c>
      <c r="M5046" t="n">
        <v>0</v>
      </c>
      <c r="N5046" t="n">
        <v>14</v>
      </c>
      <c r="O5046" t="n">
        <v>6</v>
      </c>
      <c r="P5046" t="n">
        <v>0</v>
      </c>
      <c r="Q5046" t="n">
        <v>0</v>
      </c>
      <c r="R5046" t="inlineStr">
        <is>
          <t>LA2 (20+2)</t>
        </is>
      </c>
      <c r="S5046" t="inlineStr">
        <is>
          <t>*horario de entrega 07:00 a 14:00</t>
        </is>
      </c>
      <c r="T5046" t="b">
        <v>1</v>
      </c>
      <c r="U5046" s="1" t="n">
        <v>45149</v>
      </c>
      <c r="V5046" t="inlineStr">
        <is>
          <t>3tbtqyp6mayaa0a4m43tbtqk3rvi27dp</t>
        </is>
      </c>
      <c r="W5046" t="inlineStr">
        <is>
          <t>https://docs.google.com/open?id=1OMhRDn7-CArapZb2NsTiAD2XXcGmU7kHI7KXQlqIYII</t>
        </is>
      </c>
      <c r="X5046" t="inlineStr">
        <is>
          <t>41,46</t>
        </is>
      </c>
      <c r="Y5046" t="inlineStr">
        <is>
          <t>96,74</t>
        </is>
      </c>
      <c r="Z5046" t="n">
        <v>0</v>
      </c>
      <c r="AA5046" t="n">
        <v>0</v>
      </c>
      <c r="AB5046" t="inlineStr">
        <is>
          <t>138,20</t>
        </is>
      </c>
      <c r="AC5046" t="inlineStr">
        <is>
          <t>29,02</t>
        </is>
      </c>
      <c r="AD5046" t="inlineStr">
        <is>
          <t>0,00</t>
        </is>
      </c>
      <c r="AE5046" t="inlineStr">
        <is>
          <t>167,22</t>
        </is>
      </c>
      <c r="AF5046" t="n">
        <v>0</v>
      </c>
      <c r="AG5046" t="n">
        <v>0</v>
      </c>
      <c r="AH5046" t="n">
        <v>0</v>
      </c>
      <c r="AI5046" t="inlineStr">
        <is>
          <t>6,91</t>
        </is>
      </c>
      <c r="AJ5046" t="inlineStr">
        <is>
          <t>Giro 30 días // IBAN: ES88 0081 0309 7900 0163 6965</t>
        </is>
      </c>
      <c r="AK5046" t="inlineStr">
        <is>
          <t>4,53</t>
        </is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</row>
    <row r="5050">
      <c r="A5050" t="n">
        <v>1222</v>
      </c>
      <c r="B5050" t="inlineStr">
        <is>
          <t>Luna Mantenimiento</t>
        </is>
      </c>
      <c r="C5050" t="inlineStr">
        <is>
          <t>Rosa Maria Abad González</t>
        </is>
      </c>
      <c r="D5050" t="inlineStr">
        <is>
          <t>Rosa Maria Abad González</t>
        </is>
      </c>
      <c r="E5050" t="inlineStr">
        <is>
          <t>75442701x</t>
        </is>
      </c>
      <c r="F5050" t="inlineStr">
        <is>
          <t>Benvinguts,21 Local 11</t>
        </is>
      </c>
      <c r="G5050" t="n">
        <v>7660</v>
      </c>
      <c r="H5050" t="inlineStr">
        <is>
          <t>Cala d'or</t>
        </is>
      </c>
      <c r="I5050" t="n">
        <v>1</v>
      </c>
      <c r="J5050" t="n">
        <v>0</v>
      </c>
      <c r="K5050" t="inlineStr">
        <is>
          <t>casas@lunalimpiezas.es</t>
        </is>
      </c>
      <c r="L5050">
        <f>+34661235005</f>
        <v/>
      </c>
      <c r="M5050" t="n">
        <v>0</v>
      </c>
      <c r="N5050" t="n">
        <v>0</v>
      </c>
      <c r="O5050" t="n">
        <v>5</v>
      </c>
      <c r="P5050" t="n">
        <v>25</v>
      </c>
      <c r="Q5050" t="n">
        <v>0</v>
      </c>
      <c r="R5050" t="n">
        <v>0</v>
      </c>
      <c r="S5050" t="n">
        <v>0</v>
      </c>
      <c r="T5050" t="b">
        <v>0</v>
      </c>
      <c r="U5050" s="1" t="n">
        <v>45149</v>
      </c>
      <c r="V5050" t="inlineStr">
        <is>
          <t>v38pi9mism0b2nsq2w03v38pi7bywr6v</t>
        </is>
      </c>
      <c r="W5050" t="inlineStr">
        <is>
          <t>https://docs.google.com/open?id=1OoWnSfKccQoVXpWl1RPZzPJWhClf6rtpmmoyWv8SArc</t>
        </is>
      </c>
      <c r="X5050" t="inlineStr">
        <is>
          <t>32,50</t>
        </is>
      </c>
      <c r="Y5050" t="n">
        <v>0</v>
      </c>
      <c r="Z5050" t="inlineStr">
        <is>
          <t>162,5</t>
        </is>
      </c>
      <c r="AA5050" t="n">
        <v>0</v>
      </c>
      <c r="AB5050" t="inlineStr">
        <is>
          <t>195,00</t>
        </is>
      </c>
      <c r="AC5050" t="inlineStr">
        <is>
          <t>40,95</t>
        </is>
      </c>
      <c r="AD5050" t="inlineStr">
        <is>
          <t>0,00</t>
        </is>
      </c>
      <c r="AE5050" t="inlineStr">
        <is>
          <t>235,95</t>
        </is>
      </c>
      <c r="AF5050" t="n">
        <v>0</v>
      </c>
      <c r="AG5050" t="n">
        <v>0</v>
      </c>
      <c r="AH5050" t="n">
        <v>0</v>
      </c>
      <c r="AI5050" t="inlineStr">
        <is>
          <t>6,5</t>
        </is>
      </c>
      <c r="AJ5050" t="inlineStr">
        <is>
          <t>Transfer</t>
        </is>
      </c>
      <c r="AK5050" t="inlineStr">
        <is>
          <t>4,5</t>
        </is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</row>
    <row r="5054">
      <c r="A5054" t="n">
        <v>1223</v>
      </c>
      <c r="B5054" t="inlineStr">
        <is>
          <t>TinaNatur</t>
        </is>
      </c>
      <c r="C5054" t="inlineStr">
        <is>
          <t>Tina Peñalver</t>
        </is>
      </c>
      <c r="D5054" t="inlineStr">
        <is>
          <t>Tina Peñalver Valverde</t>
        </is>
      </c>
      <c r="E5054" t="inlineStr">
        <is>
          <t>34819880L</t>
        </is>
      </c>
      <c r="F5054" t="inlineStr">
        <is>
          <t>Tercera travesía del azarbe 10</t>
        </is>
      </c>
      <c r="G5054" t="n">
        <v>30564</v>
      </c>
      <c r="H5054" t="inlineStr">
        <is>
          <t>Lorquí</t>
        </is>
      </c>
      <c r="I5054" t="n">
        <v>1</v>
      </c>
      <c r="J5054" t="n">
        <v>0</v>
      </c>
      <c r="K5054" t="inlineStr">
        <is>
          <t>tinanatur.tkunde@gmail.com</t>
        </is>
      </c>
      <c r="L5054">
        <f>+34670791244</f>
        <v/>
      </c>
      <c r="M5054" t="n">
        <v>1</v>
      </c>
      <c r="N5054" t="n">
        <v>0</v>
      </c>
      <c r="O5054" t="n">
        <v>10</v>
      </c>
      <c r="P5054" t="n">
        <v>40</v>
      </c>
      <c r="Q5054" t="n">
        <v>0</v>
      </c>
      <c r="R5054" t="inlineStr">
        <is>
          <t>VJ1 muestra</t>
        </is>
      </c>
      <c r="S5054" t="n">
        <v>0</v>
      </c>
      <c r="T5054" t="b">
        <v>0</v>
      </c>
      <c r="U5054" s="1" t="n">
        <v>45149</v>
      </c>
      <c r="V5054" t="inlineStr">
        <is>
          <t>2rwgwh41mhgi68239ylpzcaziundvj1u</t>
        </is>
      </c>
      <c r="W5054" t="inlineStr">
        <is>
          <t>https://docs.google.com/open?id=1kedSTF_MH2vw0e6FNPSYwbXOhNwZ8ggKRvy2jXacKFQ</t>
        </is>
      </c>
      <c r="X5054" t="inlineStr">
        <is>
          <t>45,00</t>
        </is>
      </c>
      <c r="Y5054" t="n">
        <v>0</v>
      </c>
      <c r="Z5054" t="n">
        <v>180</v>
      </c>
      <c r="AA5054" t="n">
        <v>0</v>
      </c>
      <c r="AB5054" t="inlineStr">
        <is>
          <t>225,00</t>
        </is>
      </c>
      <c r="AC5054" t="inlineStr">
        <is>
          <t>47,25</t>
        </is>
      </c>
      <c r="AD5054" t="inlineStr">
        <is>
          <t>11,70</t>
        </is>
      </c>
      <c r="AE5054" t="inlineStr">
        <is>
          <t>283,95</t>
        </is>
      </c>
      <c r="AF5054" t="n">
        <v>0</v>
      </c>
      <c r="AG5054" t="n">
        <v>0</v>
      </c>
      <c r="AH5054" t="n">
        <v>0</v>
      </c>
      <c r="AI5054" t="inlineStr">
        <is>
          <t>4,5</t>
        </is>
      </c>
      <c r="AJ5054" t="inlineStr">
        <is>
          <t>Transfer</t>
        </is>
      </c>
      <c r="AK5054" t="inlineStr">
        <is>
          <t>4,5</t>
        </is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</row>
    <row r="5058">
      <c r="A5058" t="n">
        <v>1224</v>
      </c>
      <c r="B5058" t="inlineStr">
        <is>
          <t>Asante sana</t>
        </is>
      </c>
      <c r="C5058" t="inlineStr">
        <is>
          <t>Beatriz Puga Sáenz de Miera</t>
        </is>
      </c>
      <c r="D5058" t="inlineStr">
        <is>
          <t>Beatriz Puga Sáenz de Miera</t>
        </is>
      </c>
      <c r="E5058" t="inlineStr">
        <is>
          <t>36135230E</t>
        </is>
      </c>
      <c r="F5058" t="inlineStr">
        <is>
          <t>Vilameán 2</t>
        </is>
      </c>
      <c r="G5058" t="n">
        <v>36350</v>
      </c>
      <c r="H5058" t="inlineStr">
        <is>
          <t>Nigrán, Pontevedra</t>
        </is>
      </c>
      <c r="I5058" t="n">
        <v>1</v>
      </c>
      <c r="J5058" t="n">
        <v>0</v>
      </c>
      <c r="K5058" t="inlineStr">
        <is>
          <t>asante_sana_nigran@yahoo.es</t>
        </is>
      </c>
      <c r="L5058">
        <f>+34629219474</f>
        <v/>
      </c>
      <c r="M5058" t="n">
        <v>1</v>
      </c>
      <c r="N5058" t="n">
        <v>3</v>
      </c>
      <c r="O5058" t="n">
        <v>0</v>
      </c>
      <c r="P5058" t="n">
        <v>3</v>
      </c>
      <c r="Q5058" t="n">
        <v>10</v>
      </c>
      <c r="R5058" t="inlineStr">
        <is>
          <t>VJ10</t>
        </is>
      </c>
      <c r="S5058" t="n">
        <v>0</v>
      </c>
      <c r="T5058" t="b">
        <v>0</v>
      </c>
      <c r="U5058" s="1" t="n">
        <v>45180</v>
      </c>
      <c r="V5058" t="inlineStr">
        <is>
          <t>4flhigebm497qwn6tg994flhigetss8n</t>
        </is>
      </c>
      <c r="W5058" t="inlineStr">
        <is>
          <t>https://docs.google.com/open?id=1h7klplmxTVwwcJrgQDgd4RU8axbwK8pqmaLFL8DF-YI</t>
        </is>
      </c>
      <c r="X5058" t="inlineStr">
        <is>
          <t>0,00</t>
        </is>
      </c>
      <c r="Y5058" t="inlineStr">
        <is>
          <t>19,5</t>
        </is>
      </c>
      <c r="Z5058" t="inlineStr">
        <is>
          <t>19,5</t>
        </is>
      </c>
      <c r="AA5058" t="n">
        <v>45</v>
      </c>
      <c r="AB5058" t="inlineStr">
        <is>
          <t>84,00</t>
        </is>
      </c>
      <c r="AC5058" t="inlineStr">
        <is>
          <t>17,64</t>
        </is>
      </c>
      <c r="AD5058" t="inlineStr">
        <is>
          <t>4,37</t>
        </is>
      </c>
      <c r="AE5058" t="inlineStr">
        <is>
          <t>106,01</t>
        </is>
      </c>
      <c r="AF5058" t="n">
        <v>0</v>
      </c>
      <c r="AG5058" t="n">
        <v>0</v>
      </c>
      <c r="AH5058" t="n">
        <v>0</v>
      </c>
      <c r="AI5058" t="inlineStr">
        <is>
          <t>6,5</t>
        </is>
      </c>
      <c r="AJ5058" t="inlineStr">
        <is>
          <t>Transfer</t>
        </is>
      </c>
      <c r="AK5058" t="inlineStr">
        <is>
          <t>4,5</t>
        </is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</row>
    <row r="5062">
      <c r="A5062" t="n">
        <v>1225</v>
      </c>
      <c r="B5062" t="inlineStr">
        <is>
          <t>Orgánica Palencia</t>
        </is>
      </c>
      <c r="C5062" t="inlineStr">
        <is>
          <t>Mirian Frontela</t>
        </is>
      </c>
      <c r="D5062" t="inlineStr">
        <is>
          <t>MIRIAN FRONTELA SERNA</t>
        </is>
      </c>
      <c r="E5062" t="inlineStr">
        <is>
          <t>71943552N</t>
        </is>
      </c>
      <c r="F5062" t="inlineStr">
        <is>
          <t>CALLE BURGOS 2 PALENCIA</t>
        </is>
      </c>
      <c r="G5062" t="n">
        <v>34001</v>
      </c>
      <c r="H5062" t="inlineStr">
        <is>
          <t>Burgos</t>
        </is>
      </c>
      <c r="I5062" t="n">
        <v>1</v>
      </c>
      <c r="J5062" t="n">
        <v>0</v>
      </c>
      <c r="K5062" t="inlineStr">
        <is>
          <t>organicapalencia@gmail.com</t>
        </is>
      </c>
      <c r="L5062">
        <f>+34606570301</f>
        <v/>
      </c>
      <c r="M5062" t="n">
        <v>1</v>
      </c>
      <c r="N5062" t="n">
        <v>0</v>
      </c>
      <c r="O5062" t="n">
        <v>2</v>
      </c>
      <c r="P5062" t="n">
        <v>20</v>
      </c>
      <c r="Q5062" t="n">
        <v>6</v>
      </c>
      <c r="R5062" t="inlineStr">
        <is>
          <t>NA2 (20+2)</t>
        </is>
      </c>
      <c r="S5062" t="inlineStr">
        <is>
          <t>SE Castilla León</t>
        </is>
      </c>
      <c r="T5062" t="b">
        <v>1</v>
      </c>
      <c r="U5062" s="1" t="n">
        <v>45149</v>
      </c>
      <c r="V5062" t="inlineStr">
        <is>
          <t>c7q4c115ilh868l80ewc7q4c178q0apy</t>
        </is>
      </c>
      <c r="W5062" t="inlineStr">
        <is>
          <t>https://docs.google.com/open?id=1b_54N80QO_PHj8lA8MR5hFniEJD9VKr07RhKQtFbbok</t>
        </is>
      </c>
      <c r="X5062" t="inlineStr">
        <is>
          <t>13,82</t>
        </is>
      </c>
      <c r="Y5062" t="n">
        <v>0</v>
      </c>
      <c r="Z5062" t="inlineStr">
        <is>
          <t>138,2</t>
        </is>
      </c>
      <c r="AA5062" t="inlineStr">
        <is>
          <t>27,18</t>
        </is>
      </c>
      <c r="AB5062" t="inlineStr">
        <is>
          <t>179,20</t>
        </is>
      </c>
      <c r="AC5062" t="inlineStr">
        <is>
          <t>37,63</t>
        </is>
      </c>
      <c r="AD5062" t="inlineStr">
        <is>
          <t>9,32</t>
        </is>
      </c>
      <c r="AE5062" t="inlineStr">
        <is>
          <t>226,15</t>
        </is>
      </c>
      <c r="AF5062" t="n">
        <v>0</v>
      </c>
      <c r="AG5062" t="n">
        <v>0</v>
      </c>
      <c r="AH5062" t="n">
        <v>0</v>
      </c>
      <c r="AI5062" t="inlineStr">
        <is>
          <t>6,91</t>
        </is>
      </c>
      <c r="AJ5062" t="inlineStr">
        <is>
          <t>Giro 30 días // IBAN: ES75 0182 0496 6702 0174 7628</t>
        </is>
      </c>
      <c r="AK5062" t="inlineStr">
        <is>
          <t>4,53</t>
        </is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</row>
    <row r="5066">
      <c r="A5066" t="n">
        <v>1226</v>
      </c>
      <c r="B5066" t="inlineStr">
        <is>
          <t>Bambú Cosmética sin Tóxicos (Pamplona)</t>
        </is>
      </c>
      <c r="C5066" t="inlineStr">
        <is>
          <t>Diana Eraso García</t>
        </is>
      </c>
      <c r="D5066" t="inlineStr">
        <is>
          <t>Diana Eraso García</t>
        </is>
      </c>
      <c r="E5066" t="inlineStr">
        <is>
          <t>72809980F</t>
        </is>
      </c>
      <c r="F5066" t="inlineStr">
        <is>
          <t>C/ Tafalla, 15</t>
        </is>
      </c>
      <c r="G5066" t="n">
        <v>31004</v>
      </c>
      <c r="H5066" t="inlineStr">
        <is>
          <t>Pamplona</t>
        </is>
      </c>
      <c r="I5066" t="n">
        <v>1</v>
      </c>
      <c r="J5066" t="n">
        <v>0</v>
      </c>
      <c r="K5066" t="inlineStr">
        <is>
          <t>dianaerasogarcia@gmail.com</t>
        </is>
      </c>
      <c r="L5066">
        <f>+34659301639</f>
        <v/>
      </c>
      <c r="M5066" t="n">
        <v>1</v>
      </c>
      <c r="N5066" t="n">
        <v>20</v>
      </c>
      <c r="O5066" t="n">
        <v>0</v>
      </c>
      <c r="P5066" t="n">
        <v>20</v>
      </c>
      <c r="Q5066" t="n">
        <v>20</v>
      </c>
      <c r="R5066" t="inlineStr">
        <is>
          <t>VJ20</t>
        </is>
      </c>
      <c r="S5066" t="inlineStr">
        <is>
          <t>Error nuestro, eviamos PackD20 en vez de VJ20</t>
        </is>
      </c>
      <c r="T5066" t="b">
        <v>1</v>
      </c>
      <c r="U5066" s="1" t="n">
        <v>45180</v>
      </c>
      <c r="V5066" t="inlineStr">
        <is>
          <t>dee50crnrcvt1apgfdee50cj7tqhr9pg</t>
        </is>
      </c>
      <c r="W5066" t="inlineStr">
        <is>
          <t>https://docs.google.com/open?id=1dRl4C_rvl0QbDoxuYFyuukUybIb2GDGHHsXCp87JfhY</t>
        </is>
      </c>
      <c r="X5066" t="inlineStr">
        <is>
          <t>0,00</t>
        </is>
      </c>
      <c r="Y5066" t="inlineStr">
        <is>
          <t>138,2</t>
        </is>
      </c>
      <c r="Z5066" t="inlineStr">
        <is>
          <t>138,2</t>
        </is>
      </c>
      <c r="AA5066" t="inlineStr">
        <is>
          <t>90,6</t>
        </is>
      </c>
      <c r="AB5066" t="inlineStr">
        <is>
          <t>367,00</t>
        </is>
      </c>
      <c r="AC5066" t="inlineStr">
        <is>
          <t>77,07</t>
        </is>
      </c>
      <c r="AD5066" t="inlineStr">
        <is>
          <t>19,08</t>
        </is>
      </c>
      <c r="AE5066" t="inlineStr">
        <is>
          <t>463,15</t>
        </is>
      </c>
      <c r="AF5066" t="n">
        <v>0</v>
      </c>
      <c r="AG5066" t="n">
        <v>0</v>
      </c>
      <c r="AH5066" t="n">
        <v>0</v>
      </c>
      <c r="AI5066" t="inlineStr">
        <is>
          <t>6,91</t>
        </is>
      </c>
      <c r="AJ5066" t="inlineStr">
        <is>
          <t>Transfer</t>
        </is>
      </c>
      <c r="AK5066" t="inlineStr">
        <is>
          <t>4,53</t>
        </is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</row>
    <row r="5070">
      <c r="A5070" t="n">
        <v>1227</v>
      </c>
      <c r="B5070" t="inlineStr">
        <is>
          <t>Marcris</t>
        </is>
      </c>
      <c r="C5070" t="inlineStr">
        <is>
          <t>Marino</t>
        </is>
      </c>
      <c r="D5070" t="inlineStr">
        <is>
          <t>Sánchez García Cristina 00280286L S.L.N.E</t>
        </is>
      </c>
      <c r="E5070" t="inlineStr">
        <is>
          <t>B35770528</t>
        </is>
      </c>
      <c r="F5070" t="inlineStr">
        <is>
          <t>Calle Aigües, 11</t>
        </is>
      </c>
      <c r="G5070" t="n">
        <v>8391</v>
      </c>
      <c r="H5070" t="inlineStr">
        <is>
          <t>Tiana</t>
        </is>
      </c>
      <c r="I5070" t="n">
        <v>1</v>
      </c>
      <c r="J5070" t="n">
        <v>0</v>
      </c>
      <c r="K5070" t="inlineStr">
        <is>
          <t>info@marcris.net</t>
        </is>
      </c>
      <c r="L5070">
        <f>+34678868735</f>
        <v/>
      </c>
      <c r="M5070" t="n">
        <v>0</v>
      </c>
      <c r="N5070" t="n">
        <v>0</v>
      </c>
      <c r="O5070" t="n">
        <v>167</v>
      </c>
      <c r="P5070" t="n">
        <v>0</v>
      </c>
      <c r="Q5070" t="n">
        <v>127</v>
      </c>
      <c r="R5070" t="inlineStr">
        <is>
          <t>VJ196</t>
        </is>
      </c>
      <c r="S5070" t="inlineStr">
        <is>
          <t>Muestras 3-3-4</t>
        </is>
      </c>
      <c r="T5070" t="n">
        <v>0</v>
      </c>
      <c r="U5070" s="1" t="n">
        <v>45180</v>
      </c>
      <c r="V5070" t="n">
        <v>0</v>
      </c>
      <c r="W5070" t="inlineStr">
        <is>
          <t>https://docs.google.com/open?id=1qljDLa_XYacK4uIdZIKrK4NW4PWPUo5tA4z1dHp235I</t>
        </is>
      </c>
      <c r="X5070" t="inlineStr">
        <is>
          <t>726,45</t>
        </is>
      </c>
      <c r="Y5070" t="n">
        <v>0</v>
      </c>
      <c r="Z5070" t="n">
        <v>0</v>
      </c>
      <c r="AA5070" t="inlineStr">
        <is>
          <t>419,1</t>
        </is>
      </c>
      <c r="AB5070" t="inlineStr">
        <is>
          <t>1.145,55</t>
        </is>
      </c>
      <c r="AC5070" t="inlineStr">
        <is>
          <t>240,57</t>
        </is>
      </c>
      <c r="AD5070" t="inlineStr">
        <is>
          <t>0,00</t>
        </is>
      </c>
      <c r="AE5070" t="inlineStr">
        <is>
          <t>1386,12</t>
        </is>
      </c>
      <c r="AF5070" t="n">
        <v>0</v>
      </c>
      <c r="AG5070" t="n">
        <v>0</v>
      </c>
      <c r="AH5070" t="n">
        <v>0</v>
      </c>
      <c r="AI5070" t="inlineStr">
        <is>
          <t>4,35</t>
        </is>
      </c>
      <c r="AJ5070" t="inlineStr">
        <is>
          <t>Transfer 60 dias // IBAN: ES03 2100 0877 8502 0021 6962</t>
        </is>
      </c>
      <c r="AK5070" t="inlineStr">
        <is>
          <t>3,3</t>
        </is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</row>
    <row r="5074">
      <c r="A5074" t="n">
        <v>1228</v>
      </c>
      <c r="B5074" t="inlineStr">
        <is>
          <t>Herbolario Navarro</t>
        </is>
      </c>
      <c r="C5074" t="inlineStr">
        <is>
          <t>Encargada de compras: Sonia</t>
        </is>
      </c>
      <c r="D5074" t="inlineStr">
        <is>
          <t>PEPE NAVARRO, SL</t>
        </is>
      </c>
      <c r="E5074" t="inlineStr">
        <is>
          <t>B-46432852</t>
        </is>
      </c>
      <c r="F5074" t="inlineStr">
        <is>
          <t>C/Partida de la Dama, 25</t>
        </is>
      </c>
      <c r="G5074" t="n">
        <v>46470</v>
      </c>
      <c r="H5074" t="inlineStr">
        <is>
          <t>Massanassa</t>
        </is>
      </c>
      <c r="I5074" t="n">
        <v>0</v>
      </c>
      <c r="J5074" t="inlineStr">
        <is>
          <t>ARZOBISPO MAYORAL, 20    46002 VALENCIA.</t>
        </is>
      </c>
      <c r="K5074" t="inlineStr">
        <is>
          <t>facturacion.logistica@herbolarionavarro.es</t>
        </is>
      </c>
      <c r="L5074" t="n">
        <v>34664644917</v>
      </c>
      <c r="M5074" t="n">
        <v>0</v>
      </c>
      <c r="N5074" t="n">
        <v>93</v>
      </c>
      <c r="O5074" t="n">
        <v>46</v>
      </c>
      <c r="P5074" t="n">
        <v>91</v>
      </c>
      <c r="Q5074" t="n">
        <v>0</v>
      </c>
      <c r="R5074" t="n">
        <v>0</v>
      </c>
      <c r="S5074" t="inlineStr">
        <is>
          <t>1) 4500597905 -&gt; Incluir numero de pedido en factura y en paquete/s 2) Enviar referencias por separado.</t>
        </is>
      </c>
      <c r="T5074" t="n">
        <v>1</v>
      </c>
      <c r="U5074" s="1" t="n">
        <v>45180</v>
      </c>
      <c r="V5074" t="n">
        <v>44714</v>
      </c>
      <c r="W5074" t="inlineStr">
        <is>
          <t>https://docs.google.com/open?id=1Q5JMQfozbYXZdSQYi5urDc2S0eCXiLNIcsj1QxWqXUk</t>
        </is>
      </c>
      <c r="X5074" t="inlineStr">
        <is>
          <t>249,78</t>
        </is>
      </c>
      <c r="Y5074" t="inlineStr">
        <is>
          <t>504,99</t>
        </is>
      </c>
      <c r="Z5074" t="inlineStr">
        <is>
          <t>494,13</t>
        </is>
      </c>
      <c r="AA5074" t="n">
        <v>0</v>
      </c>
      <c r="AB5074" t="inlineStr">
        <is>
          <t>1.248,90</t>
        </is>
      </c>
      <c r="AC5074" t="inlineStr">
        <is>
          <t>262,27</t>
        </is>
      </c>
      <c r="AD5074" t="inlineStr">
        <is>
          <t>0,00</t>
        </is>
      </c>
      <c r="AE5074" t="inlineStr">
        <is>
          <t>1511,17</t>
        </is>
      </c>
      <c r="AF5074" t="n">
        <v>0</v>
      </c>
      <c r="AG5074" t="n">
        <v>0</v>
      </c>
      <c r="AH5074" t="n">
        <v>0</v>
      </c>
      <c r="AI5074" t="inlineStr">
        <is>
          <t>5,43</t>
        </is>
      </c>
      <c r="AJ5074" t="inlineStr">
        <is>
          <t>Transfer 60 días // IBAN: ES58 0081 1518 9300 0157 6563</t>
        </is>
      </c>
      <c r="AK5074" t="inlineStr">
        <is>
          <t>4,5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</row>
    <row r="5078">
      <c r="A5078" t="n">
        <v>1229</v>
      </c>
      <c r="B5078" t="inlineStr">
        <is>
          <t>El rebost</t>
        </is>
      </c>
      <c r="C5078" t="inlineStr">
        <is>
          <t>Gisela Pahissa</t>
        </is>
      </c>
      <c r="D5078" t="inlineStr">
        <is>
          <t>Gisela Pahissa Lucas</t>
        </is>
      </c>
      <c r="E5078" t="inlineStr">
        <is>
          <t>46811319v</t>
        </is>
      </c>
      <c r="F5078" t="inlineStr">
        <is>
          <t>Carrer rectoria 5</t>
        </is>
      </c>
      <c r="G5078" t="n">
        <v>8980</v>
      </c>
      <c r="H5078" t="inlineStr">
        <is>
          <t>Sant Feliu de Llobregat</t>
        </is>
      </c>
      <c r="I5078" t="n">
        <v>1</v>
      </c>
      <c r="J5078" t="n">
        <v>0</v>
      </c>
      <c r="K5078" t="inlineStr">
        <is>
          <t>elrebost.stfeliu@gmail.com</t>
        </is>
      </c>
      <c r="L5078">
        <f>+34696165225</f>
        <v/>
      </c>
      <c r="M5078" t="n">
        <v>1</v>
      </c>
      <c r="N5078" t="n">
        <v>0</v>
      </c>
      <c r="O5078" t="n">
        <v>20</v>
      </c>
      <c r="P5078" t="n">
        <v>20</v>
      </c>
      <c r="Q5078" t="n">
        <v>0</v>
      </c>
      <c r="R5078" t="inlineStr">
        <is>
          <t>VJ1 muestra</t>
        </is>
      </c>
      <c r="S5078" t="n">
        <v>0</v>
      </c>
      <c r="T5078" t="b">
        <v>0</v>
      </c>
      <c r="U5078" s="1" t="n">
        <v>45180</v>
      </c>
      <c r="V5078" t="inlineStr">
        <is>
          <t>s7k8rdt874kmds7k8vximvh3v9al1zzy</t>
        </is>
      </c>
      <c r="W5078" t="inlineStr">
        <is>
          <t>https://docs.google.com/open?id=1E50ijIKFq35TVhAZDiHfXjJy8HDWzG8F3rQVgMrn5lM</t>
        </is>
      </c>
      <c r="X5078" t="inlineStr">
        <is>
          <t>130,00</t>
        </is>
      </c>
      <c r="Y5078" t="n">
        <v>0</v>
      </c>
      <c r="Z5078" t="n">
        <v>130</v>
      </c>
      <c r="AA5078" t="n">
        <v>0</v>
      </c>
      <c r="AB5078" t="inlineStr">
        <is>
          <t>260,00</t>
        </is>
      </c>
      <c r="AC5078" t="inlineStr">
        <is>
          <t>54,60</t>
        </is>
      </c>
      <c r="AD5078" t="inlineStr">
        <is>
          <t>13,52</t>
        </is>
      </c>
      <c r="AE5078" t="inlineStr">
        <is>
          <t>328,12</t>
        </is>
      </c>
      <c r="AF5078" t="n">
        <v>0</v>
      </c>
      <c r="AG5078" t="n">
        <v>0</v>
      </c>
      <c r="AH5078" t="n">
        <v>0</v>
      </c>
      <c r="AI5078" t="inlineStr">
        <is>
          <t>6,5</t>
        </is>
      </c>
      <c r="AJ5078" t="inlineStr">
        <is>
          <t>Transfer</t>
        </is>
      </c>
      <c r="AK5078" t="inlineStr">
        <is>
          <t>4,5</t>
        </is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</row>
    <row r="5082">
      <c r="A5082" t="n">
        <v>1230</v>
      </c>
      <c r="B5082" t="inlineStr">
        <is>
          <t>PRIMAPRIX</t>
        </is>
      </c>
      <c r="C5082" t="inlineStr">
        <is>
          <t>Nº PEDIDO: 5100022893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inlineStr">
        <is>
          <t>SIN ENVIAR FACTURA</t>
        </is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s="2" t="n">
        <v>0</v>
      </c>
      <c r="V5082" t="n">
        <v>0</v>
      </c>
      <c r="W5082" t="n">
        <v>1</v>
      </c>
      <c r="X5082" t="inlineStr">
        <is>
          <t>0,00</t>
        </is>
      </c>
      <c r="Y5082" t="n">
        <v>0</v>
      </c>
      <c r="Z5082" t="n">
        <v>0</v>
      </c>
      <c r="AA5082" t="n">
        <v>0</v>
      </c>
      <c r="AB5082" t="inlineStr">
        <is>
          <t>0,00</t>
        </is>
      </c>
      <c r="AC5082" t="inlineStr">
        <is>
          <t>0,00</t>
        </is>
      </c>
      <c r="AD5082" t="inlineStr">
        <is>
          <t>0,00</t>
        </is>
      </c>
      <c r="AE5082" t="inlineStr">
        <is>
          <t>0,00</t>
        </is>
      </c>
      <c r="AF5082" t="n">
        <v>0</v>
      </c>
      <c r="AG5082" t="n">
        <v>0</v>
      </c>
      <c r="AH5082" t="n">
        <v>0</v>
      </c>
      <c r="AI5082" t="inlineStr">
        <is>
          <t>6,5</t>
        </is>
      </c>
      <c r="AJ5082" t="n">
        <v>0</v>
      </c>
      <c r="AK5082" t="inlineStr">
        <is>
          <t>4,5</t>
        </is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</row>
    <row r="5086">
      <c r="A5086" t="n">
        <v>1231</v>
      </c>
      <c r="B5086" t="inlineStr">
        <is>
          <t>Mind The Trash Consulting Lda</t>
        </is>
      </c>
      <c r="C5086" t="inlineStr">
        <is>
          <t>Geral</t>
        </is>
      </c>
      <c r="D5086" t="inlineStr">
        <is>
          <t>Mind The Trash Consulting Lda</t>
        </is>
      </c>
      <c r="E5086" t="n">
        <v>514487178</v>
      </c>
      <c r="F5086" t="inlineStr">
        <is>
          <t>Rua de São Paulo nº254, 1º</t>
        </is>
      </c>
      <c r="G5086" t="inlineStr">
        <is>
          <t>1200-430</t>
        </is>
      </c>
      <c r="H5086" t="inlineStr">
        <is>
          <t>Lisboa</t>
        </is>
      </c>
      <c r="I5086" t="n">
        <v>1</v>
      </c>
      <c r="J5086" t="n">
        <v>0</v>
      </c>
      <c r="K5086" t="inlineStr">
        <is>
          <t>geral@mindthetrash.pt</t>
        </is>
      </c>
      <c r="L5086" t="n">
        <v>351919326196</v>
      </c>
      <c r="M5086" t="n">
        <v>0</v>
      </c>
      <c r="N5086" t="n">
        <v>0</v>
      </c>
      <c r="O5086" t="n">
        <v>20</v>
      </c>
      <c r="P5086" t="n">
        <v>60</v>
      </c>
      <c r="Q5086" t="n">
        <v>10</v>
      </c>
      <c r="R5086" t="inlineStr">
        <is>
          <t>VJ20-PackD20</t>
        </is>
      </c>
      <c r="S5086" t="inlineStr">
        <is>
          <t>10% LA next order</t>
        </is>
      </c>
      <c r="T5086" t="n">
        <v>0</v>
      </c>
      <c r="U5086" s="1" t="n">
        <v>45210</v>
      </c>
      <c r="V5086" t="n">
        <v>0</v>
      </c>
      <c r="W5086" t="inlineStr">
        <is>
          <t>https://docs.google.com/open?id=1_mi-Ai0RCdpH3tZomYanet-yI-AD6i9VzqVh-cC5tLE</t>
        </is>
      </c>
      <c r="X5086" t="inlineStr">
        <is>
          <t>106,00</t>
        </is>
      </c>
      <c r="Y5086" t="n">
        <v>0</v>
      </c>
      <c r="Z5086" t="n">
        <v>318</v>
      </c>
      <c r="AA5086" t="n">
        <v>45</v>
      </c>
      <c r="AB5086" t="inlineStr">
        <is>
          <t>469,00</t>
        </is>
      </c>
      <c r="AC5086" t="inlineStr">
        <is>
          <t>98,49</t>
        </is>
      </c>
      <c r="AD5086" t="inlineStr">
        <is>
          <t>0,00</t>
        </is>
      </c>
      <c r="AE5086" t="inlineStr">
        <is>
          <t>567,49</t>
        </is>
      </c>
      <c r="AF5086" t="n">
        <v>0</v>
      </c>
      <c r="AG5086" t="n">
        <v>0</v>
      </c>
      <c r="AH5086" t="n">
        <v>0</v>
      </c>
      <c r="AI5086" t="inlineStr">
        <is>
          <t>5,3</t>
        </is>
      </c>
      <c r="AJ5086" t="inlineStr">
        <is>
          <t>Transfer</t>
        </is>
      </c>
      <c r="AK5086" t="inlineStr">
        <is>
          <t>4,5</t>
        </is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</row>
    <row r="5090">
      <c r="A5090" t="n">
        <v>1232</v>
      </c>
      <c r="B5090" t="inlineStr">
        <is>
          <t>Associació el menjador - Xarxa Agroecològica d'Alcoi</t>
        </is>
      </c>
      <c r="C5090" t="inlineStr">
        <is>
          <t>Vicent Galbis</t>
        </is>
      </c>
      <c r="D5090" t="inlineStr">
        <is>
          <t>Associació El Menjador</t>
        </is>
      </c>
      <c r="E5090" t="inlineStr">
        <is>
          <t>G54163407</t>
        </is>
      </c>
      <c r="F5090" t="inlineStr">
        <is>
          <t>C/Murillo, 5 baixos</t>
        </is>
      </c>
      <c r="G5090" t="n">
        <v>3802</v>
      </c>
      <c r="H5090" t="inlineStr">
        <is>
          <t>Alcoy</t>
        </is>
      </c>
      <c r="I5090" t="n">
        <v>1</v>
      </c>
      <c r="J5090" t="n">
        <v>0</v>
      </c>
      <c r="K5090" t="inlineStr">
        <is>
          <t>laxarxaagroecologica@gmail.com</t>
        </is>
      </c>
      <c r="L5090">
        <f>+34626992789</f>
        <v/>
      </c>
      <c r="M5090" t="n">
        <v>0</v>
      </c>
      <c r="N5090" t="n">
        <v>15</v>
      </c>
      <c r="O5090" t="n">
        <v>5</v>
      </c>
      <c r="P5090" t="n">
        <v>10</v>
      </c>
      <c r="Q5090" t="n">
        <v>0</v>
      </c>
      <c r="R5090" t="n">
        <v>0</v>
      </c>
      <c r="S5090" t="inlineStr">
        <is>
          <t>15% por error nuestro</t>
        </is>
      </c>
      <c r="T5090" t="b">
        <v>0</v>
      </c>
      <c r="U5090" s="1" t="n">
        <v>45210</v>
      </c>
      <c r="V5090" t="inlineStr">
        <is>
          <t>ecvqfb56701fxgh9p4ecvqfb2ci8vo56</t>
        </is>
      </c>
      <c r="W5090" t="inlineStr">
        <is>
          <t>https://docs.google.com/open?id=1rj-zvhrN5QfQ4zb8gcCrjEnx6gk60wpQAJswhp7HRKY</t>
        </is>
      </c>
      <c r="X5090" t="inlineStr">
        <is>
          <t>32,50</t>
        </is>
      </c>
      <c r="Y5090" t="inlineStr">
        <is>
          <t>97,5</t>
        </is>
      </c>
      <c r="Z5090" t="n">
        <v>65</v>
      </c>
      <c r="AA5090" t="n">
        <v>0</v>
      </c>
      <c r="AB5090" t="inlineStr">
        <is>
          <t>195,00</t>
        </is>
      </c>
      <c r="AC5090" t="inlineStr">
        <is>
          <t>40,95</t>
        </is>
      </c>
      <c r="AD5090" t="inlineStr">
        <is>
          <t>0,00</t>
        </is>
      </c>
      <c r="AE5090" t="inlineStr">
        <is>
          <t>235,95</t>
        </is>
      </c>
      <c r="AF5090" t="n">
        <v>0</v>
      </c>
      <c r="AG5090" t="n">
        <v>0</v>
      </c>
      <c r="AH5090" t="n">
        <v>0</v>
      </c>
      <c r="AI5090" t="inlineStr">
        <is>
          <t>6,5</t>
        </is>
      </c>
      <c r="AJ5090" t="inlineStr">
        <is>
          <t>Transfer</t>
        </is>
      </c>
      <c r="AK5090" t="inlineStr">
        <is>
          <t>4,5</t>
        </is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</row>
    <row r="5094">
      <c r="A5094" t="n">
        <v>1233</v>
      </c>
      <c r="B5094" t="inlineStr">
        <is>
          <t>Los Ababoles - Floristería y Herbolario</t>
        </is>
      </c>
      <c r="C5094" t="inlineStr">
        <is>
          <t>MIRIAM SIMÓN GRACIA</t>
        </is>
      </c>
      <c r="D5094" t="inlineStr">
        <is>
          <t>MIRIAM SIMÓN GRACIA</t>
        </is>
      </c>
      <c r="E5094" t="inlineStr">
        <is>
          <t>53444250R</t>
        </is>
      </c>
      <c r="F5094" t="inlineStr">
        <is>
          <t>AV. GUADALAJARA 21</t>
        </is>
      </c>
      <c r="G5094" t="n">
        <v>28863</v>
      </c>
      <c r="H5094" t="inlineStr">
        <is>
          <t>COBEÑA</t>
        </is>
      </c>
      <c r="I5094" t="n">
        <v>1</v>
      </c>
      <c r="J5094" t="n">
        <v>0</v>
      </c>
      <c r="K5094" t="inlineStr">
        <is>
          <t>herbolariocobena@gmail.com</t>
        </is>
      </c>
      <c r="L5094">
        <f>+34661944109</f>
        <v/>
      </c>
      <c r="M5094" t="n">
        <v>1</v>
      </c>
      <c r="N5094" t="n">
        <v>4</v>
      </c>
      <c r="O5094" t="n">
        <v>3</v>
      </c>
      <c r="P5094" t="n">
        <v>4</v>
      </c>
      <c r="Q5094" t="n">
        <v>2</v>
      </c>
      <c r="R5094" t="inlineStr">
        <is>
          <t>PackD4-VJ4</t>
        </is>
      </c>
      <c r="S5094" t="inlineStr">
        <is>
          <t>10 tarjetas</t>
        </is>
      </c>
      <c r="T5094" t="b">
        <v>0</v>
      </c>
      <c r="U5094" t="inlineStr">
        <is>
          <t>13/11/2023</t>
        </is>
      </c>
      <c r="V5094" t="inlineStr">
        <is>
          <t>m56o7vsa9y5dyu49wtmdm56oledg9x8b</t>
        </is>
      </c>
      <c r="W5094" t="inlineStr">
        <is>
          <t>https://docs.google.com/open?id=12RNHeqqNZx9ZTfh0fOEEqpH4xfTbUFkLjYoTXJFuXKs</t>
        </is>
      </c>
      <c r="X5094" t="inlineStr">
        <is>
          <t>19,50</t>
        </is>
      </c>
      <c r="Y5094" t="n">
        <v>26</v>
      </c>
      <c r="Z5094" t="n">
        <v>26</v>
      </c>
      <c r="AA5094" t="n">
        <v>9</v>
      </c>
      <c r="AB5094" t="inlineStr">
        <is>
          <t>80,50</t>
        </is>
      </c>
      <c r="AC5094" t="inlineStr">
        <is>
          <t>16,91</t>
        </is>
      </c>
      <c r="AD5094" t="inlineStr">
        <is>
          <t>4,19</t>
        </is>
      </c>
      <c r="AE5094" t="inlineStr">
        <is>
          <t>101,59</t>
        </is>
      </c>
      <c r="AF5094" t="n">
        <v>0</v>
      </c>
      <c r="AG5094" t="n">
        <v>0</v>
      </c>
      <c r="AH5094" t="n">
        <v>0</v>
      </c>
      <c r="AI5094" t="inlineStr">
        <is>
          <t>6,5</t>
        </is>
      </c>
      <c r="AJ5094" t="inlineStr">
        <is>
          <t>Transfer</t>
        </is>
      </c>
      <c r="AK5094" t="inlineStr">
        <is>
          <t>4,5</t>
        </is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</row>
    <row r="5098">
      <c r="A5098" t="n">
        <v>1234</v>
      </c>
      <c r="B5098" t="inlineStr">
        <is>
          <t>Bioecoequilibrio</t>
        </is>
      </c>
      <c r="C5098" t="inlineStr">
        <is>
          <t>Beatriz Fernandez de la Iglesia</t>
        </is>
      </c>
      <c r="D5098" t="inlineStr">
        <is>
          <t>Bioecoequilibrio</t>
        </is>
      </c>
      <c r="E5098" t="inlineStr">
        <is>
          <t>03928417V</t>
        </is>
      </c>
      <c r="F5098" t="inlineStr">
        <is>
          <t>calle rio algodor numero 1 piso 3 izq</t>
        </is>
      </c>
      <c r="G5098" t="n">
        <v>45007</v>
      </c>
      <c r="H5098" t="inlineStr">
        <is>
          <t>Toledo</t>
        </is>
      </c>
      <c r="I5098" t="n">
        <v>1</v>
      </c>
      <c r="J5098" t="n">
        <v>0</v>
      </c>
      <c r="K5098" t="inlineStr">
        <is>
          <t>info@bioecoequilibrio.com</t>
        </is>
      </c>
      <c r="L5098">
        <f>+34619031273</f>
        <v/>
      </c>
      <c r="M5098" t="n">
        <v>1</v>
      </c>
      <c r="N5098" t="n">
        <v>0</v>
      </c>
      <c r="O5098" t="n">
        <v>0</v>
      </c>
      <c r="P5098" t="n">
        <v>8</v>
      </c>
      <c r="Q5098" t="n">
        <v>12</v>
      </c>
      <c r="R5098" t="n">
        <v>0</v>
      </c>
      <c r="S5098" t="n">
        <v>0</v>
      </c>
      <c r="T5098" t="b">
        <v>0</v>
      </c>
      <c r="U5098" t="inlineStr">
        <is>
          <t>13/11/2023</t>
        </is>
      </c>
      <c r="V5098" t="inlineStr">
        <is>
          <t>v4o4ojxq2wzyk3hzdpkiv4o4olz2xpjj</t>
        </is>
      </c>
      <c r="W5098" t="inlineStr">
        <is>
          <t>https://docs.google.com/open?id=1oUhVfneg821ZTHZNW5-497YSG68P_QgZumLYA1cFF8Y</t>
        </is>
      </c>
      <c r="X5098" t="inlineStr">
        <is>
          <t>0,00</t>
        </is>
      </c>
      <c r="Y5098" t="n">
        <v>0</v>
      </c>
      <c r="Z5098" t="n">
        <v>52</v>
      </c>
      <c r="AA5098" t="n">
        <v>54</v>
      </c>
      <c r="AB5098" t="inlineStr">
        <is>
          <t>106,00</t>
        </is>
      </c>
      <c r="AC5098" t="inlineStr">
        <is>
          <t>22,26</t>
        </is>
      </c>
      <c r="AD5098" t="inlineStr">
        <is>
          <t>5,51</t>
        </is>
      </c>
      <c r="AE5098" t="inlineStr">
        <is>
          <t>133,77</t>
        </is>
      </c>
      <c r="AF5098" t="n">
        <v>0</v>
      </c>
      <c r="AG5098" t="n">
        <v>0</v>
      </c>
      <c r="AH5098" t="n">
        <v>0</v>
      </c>
      <c r="AI5098" t="inlineStr">
        <is>
          <t>6,5</t>
        </is>
      </c>
      <c r="AJ5098" t="inlineStr">
        <is>
          <t>Transfer</t>
        </is>
      </c>
      <c r="AK5098" t="inlineStr">
        <is>
          <t>4,5</t>
        </is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</row>
    <row r="5102">
      <c r="A5102" t="n">
        <v>1235</v>
      </c>
      <c r="B5102" t="inlineStr">
        <is>
          <t>Dietisur</t>
        </is>
      </c>
      <c r="C5102" t="inlineStr">
        <is>
          <t>Umar Jimenez</t>
        </is>
      </c>
      <c r="D5102" t="inlineStr">
        <is>
          <t>Dietisur SL</t>
        </is>
      </c>
      <c r="E5102" t="inlineStr">
        <is>
          <t>B41478298</t>
        </is>
      </c>
      <c r="F5102" t="inlineStr">
        <is>
          <t>Ctra.Sevilla-Cádiz Km.555-7</t>
        </is>
      </c>
      <c r="G5102" t="n">
        <v>41703</v>
      </c>
      <c r="H5102" t="inlineStr">
        <is>
          <t>Dos Hermanas - Sevilla</t>
        </is>
      </c>
      <c r="I5102" t="n">
        <v>1</v>
      </c>
      <c r="J5102" t="n">
        <v>0</v>
      </c>
      <c r="K5102" t="inlineStr">
        <is>
          <t>dietisur@dietisur.es</t>
        </is>
      </c>
      <c r="L5102">
        <f>+34954692158</f>
        <v/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inlineStr">
        <is>
          <t>VJ20</t>
        </is>
      </c>
      <c r="S5102" t="n">
        <v>0</v>
      </c>
      <c r="T5102" t="b">
        <v>0</v>
      </c>
      <c r="U5102" t="inlineStr">
        <is>
          <t>13/11/2023</t>
        </is>
      </c>
      <c r="V5102" t="inlineStr">
        <is>
          <t>13ydar6w7iss6zls13ydard40b67m4zr</t>
        </is>
      </c>
      <c r="W5102" t="inlineStr">
        <is>
          <t>https://docs.google.com/open?id=1bzLVeS7RACiHJjYCZvgx93iVGMzaUNjy2bJ3l-vbwEU</t>
        </is>
      </c>
      <c r="X5102" t="inlineStr">
        <is>
          <t>0,00</t>
        </is>
      </c>
      <c r="Y5102" t="n">
        <v>0</v>
      </c>
      <c r="Z5102" t="n">
        <v>0</v>
      </c>
      <c r="AA5102" t="n">
        <v>0</v>
      </c>
      <c r="AB5102" t="inlineStr">
        <is>
          <t>0,00</t>
        </is>
      </c>
      <c r="AC5102" t="inlineStr">
        <is>
          <t>0,00</t>
        </is>
      </c>
      <c r="AD5102" t="inlineStr">
        <is>
          <t>0,00</t>
        </is>
      </c>
      <c r="AE5102" t="inlineStr">
        <is>
          <t>0,00</t>
        </is>
      </c>
      <c r="AF5102" t="n">
        <v>0</v>
      </c>
      <c r="AG5102" t="n">
        <v>0</v>
      </c>
      <c r="AH5102" t="n">
        <v>0</v>
      </c>
      <c r="AI5102" t="inlineStr">
        <is>
          <t>6,5</t>
        </is>
      </c>
      <c r="AJ5102" t="inlineStr">
        <is>
          <t>Transfer</t>
        </is>
      </c>
      <c r="AK5102" t="inlineStr">
        <is>
          <t>4,5</t>
        </is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</row>
    <row r="5106">
      <c r="A5106" t="n">
        <v>1236</v>
      </c>
      <c r="B5106" t="inlineStr">
        <is>
          <t>March &amp; March Parafarmacia SL</t>
        </is>
      </c>
      <c r="C5106" t="inlineStr">
        <is>
          <t>Ester</t>
        </is>
      </c>
      <c r="D5106" t="inlineStr">
        <is>
          <t>March &amp; March Parafarmacia SL</t>
        </is>
      </c>
      <c r="E5106" t="inlineStr">
        <is>
          <t>B25824228</t>
        </is>
      </c>
      <c r="F5106" t="inlineStr">
        <is>
          <t>Calle Barcelona, 10</t>
        </is>
      </c>
      <c r="G5106" t="n">
        <v>25600</v>
      </c>
      <c r="H5106" t="inlineStr">
        <is>
          <t>Balaguer</t>
        </is>
      </c>
      <c r="I5106" t="n">
        <v>1</v>
      </c>
      <c r="J5106" t="n">
        <v>0</v>
      </c>
      <c r="K5106" t="inlineStr">
        <is>
          <t>info@farmaciamarch.com</t>
        </is>
      </c>
      <c r="L5106">
        <f>+34973445280</f>
        <v/>
      </c>
      <c r="M5106" t="n">
        <v>0</v>
      </c>
      <c r="N5106" t="n">
        <v>0</v>
      </c>
      <c r="O5106" t="n">
        <v>5</v>
      </c>
      <c r="P5106" t="n">
        <v>20</v>
      </c>
      <c r="Q5106" t="n">
        <v>5</v>
      </c>
      <c r="R5106" t="inlineStr">
        <is>
          <t>VJ3</t>
        </is>
      </c>
      <c r="S5106" t="inlineStr">
        <is>
          <t>10% LA next order</t>
        </is>
      </c>
      <c r="T5106" t="b">
        <v>0</v>
      </c>
      <c r="U5106" t="inlineStr">
        <is>
          <t>13/11/2023</t>
        </is>
      </c>
      <c r="V5106" t="inlineStr">
        <is>
          <t>g4klaqafl2mpcto5b528ug4klaq3y366</t>
        </is>
      </c>
      <c r="W5106" t="inlineStr">
        <is>
          <t>https://docs.google.com/open?id=1WGPKybE8ScpnSG9dKRbD4KilUCcbbSnCBl-xWCNm8Yk</t>
        </is>
      </c>
      <c r="X5106" t="inlineStr">
        <is>
          <t>32,50</t>
        </is>
      </c>
      <c r="Y5106" t="n">
        <v>0</v>
      </c>
      <c r="Z5106" t="n">
        <v>130</v>
      </c>
      <c r="AA5106" t="inlineStr">
        <is>
          <t>22,5</t>
        </is>
      </c>
      <c r="AB5106" t="inlineStr">
        <is>
          <t>185,00</t>
        </is>
      </c>
      <c r="AC5106" t="inlineStr">
        <is>
          <t>38,85</t>
        </is>
      </c>
      <c r="AD5106" t="inlineStr">
        <is>
          <t>0,00</t>
        </is>
      </c>
      <c r="AE5106" t="inlineStr">
        <is>
          <t>223,85</t>
        </is>
      </c>
      <c r="AF5106" t="n">
        <v>0</v>
      </c>
      <c r="AG5106" t="n">
        <v>0</v>
      </c>
      <c r="AH5106" t="n">
        <v>0</v>
      </c>
      <c r="AI5106" t="inlineStr">
        <is>
          <t>6,5</t>
        </is>
      </c>
      <c r="AJ5106" t="inlineStr">
        <is>
          <t>Transfer</t>
        </is>
      </c>
      <c r="AK5106" t="inlineStr">
        <is>
          <t>4,5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</row>
    <row r="5110">
      <c r="A5110" t="n">
        <v>1237</v>
      </c>
      <c r="B5110" t="inlineStr">
        <is>
          <t>Natura productes naturals</t>
        </is>
      </c>
      <c r="C5110" t="inlineStr">
        <is>
          <t>Mª TERESA LLACH MONTOLIU</t>
        </is>
      </c>
      <c r="D5110" t="inlineStr">
        <is>
          <t>Mª TERESA LLACH MONTOLIU</t>
        </is>
      </c>
      <c r="E5110" t="inlineStr">
        <is>
          <t>18970892-D</t>
        </is>
      </c>
      <c r="F5110" t="inlineStr">
        <is>
          <t>AVD. REI EN JAUME 14</t>
        </is>
      </c>
      <c r="G5110" t="n">
        <v>12001</v>
      </c>
      <c r="H5110" t="inlineStr">
        <is>
          <t>Castelló</t>
        </is>
      </c>
      <c r="I5110" t="n">
        <v>1</v>
      </c>
      <c r="J5110" t="n">
        <v>0</v>
      </c>
      <c r="K5110" t="inlineStr">
        <is>
          <t>naturadietetica@hotmail.es</t>
        </is>
      </c>
      <c r="L5110" t="n">
        <v>619889502</v>
      </c>
      <c r="M5110" t="n">
        <v>1</v>
      </c>
      <c r="N5110" t="n">
        <v>0</v>
      </c>
      <c r="O5110" t="n">
        <v>6</v>
      </c>
      <c r="P5110" t="n">
        <v>6</v>
      </c>
      <c r="Q5110" t="n">
        <v>0</v>
      </c>
      <c r="R5110" t="inlineStr">
        <is>
          <t>PackD2-VJ8</t>
        </is>
      </c>
      <c r="S5110" t="inlineStr">
        <is>
          <t>FL2 de regalo</t>
        </is>
      </c>
      <c r="T5110" t="b">
        <v>1</v>
      </c>
      <c r="U5110" t="inlineStr">
        <is>
          <t>13/11/2023</t>
        </is>
      </c>
      <c r="V5110" t="n">
        <v>0</v>
      </c>
      <c r="W5110" t="inlineStr">
        <is>
          <t>https://docs.google.com/open?id=1Q2PC0GOpbO6-xSToC0wukg9XW5WJXSnQDzOHPIWLPqs</t>
        </is>
      </c>
      <c r="X5110" t="inlineStr">
        <is>
          <t>41,46</t>
        </is>
      </c>
      <c r="Y5110" t="n">
        <v>0</v>
      </c>
      <c r="Z5110" t="inlineStr">
        <is>
          <t>41,46</t>
        </is>
      </c>
      <c r="AA5110" t="n">
        <v>0</v>
      </c>
      <c r="AB5110" t="inlineStr">
        <is>
          <t>82,92</t>
        </is>
      </c>
      <c r="AC5110" t="inlineStr">
        <is>
          <t>17,41</t>
        </is>
      </c>
      <c r="AD5110" t="inlineStr">
        <is>
          <t>4,31</t>
        </is>
      </c>
      <c r="AE5110" t="inlineStr">
        <is>
          <t>104,65</t>
        </is>
      </c>
      <c r="AF5110" t="n">
        <v>0</v>
      </c>
      <c r="AG5110" t="n">
        <v>0</v>
      </c>
      <c r="AH5110" t="n">
        <v>0</v>
      </c>
      <c r="AI5110" t="inlineStr">
        <is>
          <t>6,91</t>
        </is>
      </c>
      <c r="AJ5110" t="inlineStr">
        <is>
          <t>Giro 30 días // IBAN: ES16 2100 2179 5202 0028 5553</t>
        </is>
      </c>
      <c r="AK5110" t="inlineStr">
        <is>
          <t>4,5</t>
        </is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</row>
    <row r="5114">
      <c r="A5114" t="n">
        <v>1238</v>
      </c>
      <c r="B5114" t="inlineStr">
        <is>
          <t>Menorca Neta</t>
        </is>
      </c>
      <c r="C5114" t="inlineStr">
        <is>
          <t>Jordi</t>
        </is>
      </c>
      <c r="D5114" t="inlineStr">
        <is>
          <t>Menorca Neta S.L.</t>
        </is>
      </c>
      <c r="E5114" t="inlineStr">
        <is>
          <t>B57259962</t>
        </is>
      </c>
      <c r="F5114" t="inlineStr">
        <is>
          <t>C/ Cap de Cavalleria nº 15-B</t>
        </is>
      </c>
      <c r="G5114" t="n">
        <v>7714</v>
      </c>
      <c r="H5114" t="inlineStr">
        <is>
          <t>Maó</t>
        </is>
      </c>
      <c r="I5114" t="n">
        <v>1</v>
      </c>
      <c r="J5114" t="n">
        <v>0</v>
      </c>
      <c r="K5114" t="inlineStr">
        <is>
          <t>info@menorcaneta.com</t>
        </is>
      </c>
      <c r="L5114">
        <f>+34683633853</f>
        <v/>
      </c>
      <c r="M5114" t="n">
        <v>0</v>
      </c>
      <c r="N5114" t="n">
        <v>0</v>
      </c>
      <c r="O5114" t="n">
        <v>150</v>
      </c>
      <c r="P5114" t="n">
        <v>100</v>
      </c>
      <c r="Q5114" t="n">
        <v>0</v>
      </c>
      <c r="R5114" t="inlineStr">
        <is>
          <t>PackD12</t>
        </is>
      </c>
      <c r="S5114" t="n">
        <v>0</v>
      </c>
      <c r="T5114" t="b">
        <v>0</v>
      </c>
      <c r="U5114" t="inlineStr">
        <is>
          <t>13/11/2023</t>
        </is>
      </c>
      <c r="V5114" t="inlineStr">
        <is>
          <t>ebytwi2esdzojvajebytwdvmwk6gr02t</t>
        </is>
      </c>
      <c r="W5114" t="inlineStr">
        <is>
          <t>https://docs.google.com/open?id=1yKQ0Ip5Rm-lBCtsMgv-gSjyQvy6xEKxkOCJoihMkqS8</t>
        </is>
      </c>
      <c r="X5114" t="inlineStr">
        <is>
          <t>825,00</t>
        </is>
      </c>
      <c r="Y5114" t="n">
        <v>0</v>
      </c>
      <c r="Z5114" t="n">
        <v>550</v>
      </c>
      <c r="AA5114" t="n">
        <v>0</v>
      </c>
      <c r="AB5114" t="inlineStr">
        <is>
          <t>1.375,00</t>
        </is>
      </c>
      <c r="AC5114" t="inlineStr">
        <is>
          <t>288,75</t>
        </is>
      </c>
      <c r="AD5114" t="inlineStr">
        <is>
          <t>0,00</t>
        </is>
      </c>
      <c r="AE5114" t="inlineStr">
        <is>
          <t>1663,75</t>
        </is>
      </c>
      <c r="AF5114" t="n">
        <v>0</v>
      </c>
      <c r="AG5114" t="n">
        <v>0</v>
      </c>
      <c r="AH5114" t="n">
        <v>0</v>
      </c>
      <c r="AI5114" t="inlineStr">
        <is>
          <t>5,5</t>
        </is>
      </c>
      <c r="AJ5114" t="inlineStr">
        <is>
          <t>Giro 30 dias // IBAN: ES27 0061 0145 1400 5187 0401</t>
        </is>
      </c>
      <c r="AK5114" t="inlineStr">
        <is>
          <t>4,5</t>
        </is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</row>
    <row r="5118">
      <c r="A5118" t="n">
        <v>1239</v>
      </c>
      <c r="B5118" t="inlineStr">
        <is>
          <t>Marcris</t>
        </is>
      </c>
      <c r="C5118" t="inlineStr">
        <is>
          <t>Marino</t>
        </is>
      </c>
      <c r="D5118" t="inlineStr">
        <is>
          <t>Sánchez García Cristina 00280286L S.L.N.E</t>
        </is>
      </c>
      <c r="E5118" t="inlineStr">
        <is>
          <t>B35770528</t>
        </is>
      </c>
      <c r="F5118" t="inlineStr">
        <is>
          <t>Calle Aigües, 11</t>
        </is>
      </c>
      <c r="G5118" t="n">
        <v>8391</v>
      </c>
      <c r="H5118" t="inlineStr">
        <is>
          <t>Tiana</t>
        </is>
      </c>
      <c r="I5118" t="n">
        <v>1</v>
      </c>
      <c r="J5118" t="n">
        <v>0</v>
      </c>
      <c r="K5118" t="inlineStr">
        <is>
          <t>info@marcris.net</t>
        </is>
      </c>
      <c r="L5118">
        <f>+34678868735</f>
        <v/>
      </c>
      <c r="M5118" t="n">
        <v>0</v>
      </c>
      <c r="N5118" t="n">
        <v>412</v>
      </c>
      <c r="O5118" t="n">
        <v>0</v>
      </c>
      <c r="P5118" t="n">
        <v>412</v>
      </c>
      <c r="Q5118" t="n">
        <v>127</v>
      </c>
      <c r="R5118" t="inlineStr">
        <is>
          <t>VJ98-PackD35</t>
        </is>
      </c>
      <c r="S5118" t="inlineStr">
        <is>
          <t>Muestras 8-8-3-2-1</t>
        </is>
      </c>
      <c r="T5118" t="n">
        <v>0</v>
      </c>
      <c r="U5118" t="inlineStr">
        <is>
          <t>13/11/2023</t>
        </is>
      </c>
      <c r="V5118" t="n">
        <v>0</v>
      </c>
      <c r="W5118" t="inlineStr">
        <is>
          <t>https://docs.google.com/open?id=1Q5w21E8LB0IraOEGh-eqSoOdc6Lc7BZ1MGdBF_mS0mQ</t>
        </is>
      </c>
      <c r="X5118" t="inlineStr">
        <is>
          <t>0,00</t>
        </is>
      </c>
      <c r="Y5118" t="inlineStr">
        <is>
          <t>1792,2</t>
        </is>
      </c>
      <c r="Z5118" t="inlineStr">
        <is>
          <t>1792,2</t>
        </is>
      </c>
      <c r="AA5118" t="inlineStr">
        <is>
          <t>419,1</t>
        </is>
      </c>
      <c r="AB5118" t="inlineStr">
        <is>
          <t>4.003,50</t>
        </is>
      </c>
      <c r="AC5118" t="inlineStr">
        <is>
          <t>840,74</t>
        </is>
      </c>
      <c r="AD5118" t="inlineStr">
        <is>
          <t>0,00</t>
        </is>
      </c>
      <c r="AE5118" t="inlineStr">
        <is>
          <t>4844,24</t>
        </is>
      </c>
      <c r="AF5118" t="n">
        <v>0</v>
      </c>
      <c r="AG5118" t="n">
        <v>0</v>
      </c>
      <c r="AH5118" t="n">
        <v>0</v>
      </c>
      <c r="AI5118" t="inlineStr">
        <is>
          <t>4,35</t>
        </is>
      </c>
      <c r="AJ5118" t="inlineStr">
        <is>
          <t>Transfer 60 dias // IBAN: ES03 2100 0877 8502 0021 6962</t>
        </is>
      </c>
      <c r="AK5118" t="inlineStr">
        <is>
          <t>3,3</t>
        </is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</row>
    <row r="5122">
      <c r="A5122" t="n">
        <v>1240</v>
      </c>
      <c r="B5122" t="inlineStr">
        <is>
          <t>ALCAMPO</t>
        </is>
      </c>
      <c r="C5122" t="inlineStr">
        <is>
          <t>Nº PEDIDO: 272.972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inlineStr">
        <is>
          <t>SIN ENVIAR FACTURA</t>
        </is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s="2" t="n">
        <v>0</v>
      </c>
      <c r="V5122" t="n">
        <v>0</v>
      </c>
      <c r="W5122" t="n">
        <v>1</v>
      </c>
      <c r="X5122" t="inlineStr">
        <is>
          <t>0,00</t>
        </is>
      </c>
      <c r="Y5122" t="n">
        <v>0</v>
      </c>
      <c r="Z5122" t="n">
        <v>0</v>
      </c>
      <c r="AA5122" t="n">
        <v>0</v>
      </c>
      <c r="AB5122" t="inlineStr">
        <is>
          <t>0,00</t>
        </is>
      </c>
      <c r="AC5122" t="inlineStr">
        <is>
          <t>0,00</t>
        </is>
      </c>
      <c r="AD5122" t="inlineStr">
        <is>
          <t>0,00</t>
        </is>
      </c>
      <c r="AE5122" t="inlineStr">
        <is>
          <t>0,00</t>
        </is>
      </c>
      <c r="AF5122" t="n">
        <v>0</v>
      </c>
      <c r="AG5122" t="n">
        <v>0</v>
      </c>
      <c r="AH5122" t="n">
        <v>0</v>
      </c>
      <c r="AI5122" t="inlineStr">
        <is>
          <t>6,5</t>
        </is>
      </c>
      <c r="AJ5122" t="n">
        <v>0</v>
      </c>
      <c r="AK5122" t="inlineStr">
        <is>
          <t>4,5</t>
        </is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</row>
    <row r="5126">
      <c r="A5126" t="n">
        <v>1241</v>
      </c>
      <c r="B5126" t="inlineStr">
        <is>
          <t>ECO SA TEULERA SL</t>
        </is>
      </c>
      <c r="C5126" t="inlineStr">
        <is>
          <t>MARIA</t>
        </is>
      </c>
      <c r="D5126" t="inlineStr">
        <is>
          <t>ECO SA TEULERA SL</t>
        </is>
      </c>
      <c r="E5126" t="inlineStr">
        <is>
          <t>B57376576</t>
        </is>
      </c>
      <c r="F5126" t="inlineStr">
        <is>
          <t>C/ORTEGA I GASSET, 13</t>
        </is>
      </c>
      <c r="G5126" t="n">
        <v>7500</v>
      </c>
      <c r="H5126" t="inlineStr">
        <is>
          <t>MANACOR</t>
        </is>
      </c>
      <c r="I5126" t="n">
        <v>1</v>
      </c>
      <c r="J5126" t="n">
        <v>0</v>
      </c>
      <c r="K5126" t="inlineStr">
        <is>
          <t>compres@ecosateulera.com</t>
        </is>
      </c>
      <c r="L5126">
        <f>+34678545173</f>
        <v/>
      </c>
      <c r="M5126" t="n">
        <v>0</v>
      </c>
      <c r="N5126" t="n">
        <v>0</v>
      </c>
      <c r="O5126" t="n">
        <v>20</v>
      </c>
      <c r="P5126" t="n">
        <v>20</v>
      </c>
      <c r="Q5126" t="n">
        <v>12</v>
      </c>
      <c r="R5126" t="inlineStr">
        <is>
          <t>PackD6-VJ6</t>
        </is>
      </c>
      <c r="S5126" t="inlineStr">
        <is>
          <t>10% LA next order</t>
        </is>
      </c>
      <c r="T5126" t="b">
        <v>0</v>
      </c>
      <c r="U5126" t="inlineStr">
        <is>
          <t>15/11/2023</t>
        </is>
      </c>
      <c r="V5126" t="inlineStr">
        <is>
          <t>2vqzbkivl3btupgwncrtlq12vqzbmhk0</t>
        </is>
      </c>
      <c r="W5126" t="inlineStr">
        <is>
          <t>https://docs.google.com/open?id=1lfn9IpvsoScxtdi95AujduSmbSOKrAqsTsNf-E2cQiY</t>
        </is>
      </c>
      <c r="X5126" t="inlineStr">
        <is>
          <t>130,00</t>
        </is>
      </c>
      <c r="Y5126" t="n">
        <v>0</v>
      </c>
      <c r="Z5126" t="n">
        <v>130</v>
      </c>
      <c r="AA5126" t="n">
        <v>54</v>
      </c>
      <c r="AB5126" t="inlineStr">
        <is>
          <t>314,00</t>
        </is>
      </c>
      <c r="AC5126" t="inlineStr">
        <is>
          <t>65,94</t>
        </is>
      </c>
      <c r="AD5126" t="inlineStr">
        <is>
          <t>0,00</t>
        </is>
      </c>
      <c r="AE5126" t="inlineStr">
        <is>
          <t>379,94</t>
        </is>
      </c>
      <c r="AF5126" t="n">
        <v>0</v>
      </c>
      <c r="AG5126" t="n">
        <v>0</v>
      </c>
      <c r="AH5126" t="n">
        <v>0</v>
      </c>
      <c r="AI5126" t="inlineStr">
        <is>
          <t>6,5</t>
        </is>
      </c>
      <c r="AJ5126" t="inlineStr">
        <is>
          <t>Transfer</t>
        </is>
      </c>
      <c r="AK5126" t="inlineStr">
        <is>
          <t>4,5</t>
        </is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</row>
    <row r="5130">
      <c r="A5130" t="n">
        <v>1242</v>
      </c>
      <c r="B5130" t="inlineStr">
        <is>
          <t>Antaño Droguería Ecosostenible</t>
        </is>
      </c>
      <c r="C5130" t="inlineStr">
        <is>
          <t>Güendolin</t>
        </is>
      </c>
      <c r="D5130" t="inlineStr">
        <is>
          <t>Güendolin Barragan López</t>
        </is>
      </c>
      <c r="E5130" t="inlineStr">
        <is>
          <t>33487394S</t>
        </is>
      </c>
      <c r="F5130" t="inlineStr">
        <is>
          <t>c/ Lepanto 7</t>
        </is>
      </c>
      <c r="G5130" t="n">
        <v>3201</v>
      </c>
      <c r="H5130" t="inlineStr">
        <is>
          <t>Elche (Alicante)</t>
        </is>
      </c>
      <c r="I5130" t="n">
        <v>0</v>
      </c>
      <c r="J5130" t="inlineStr">
        <is>
          <t>C/Justo Linde 22. 03208 Elche. Alicante</t>
        </is>
      </c>
      <c r="K5130" t="inlineStr">
        <is>
          <t>info@antaeco.com</t>
        </is>
      </c>
      <c r="L5130">
        <f>+34606615102</f>
        <v/>
      </c>
      <c r="M5130" t="n">
        <v>1</v>
      </c>
      <c r="N5130" t="n">
        <v>0</v>
      </c>
      <c r="O5130" t="n">
        <v>6</v>
      </c>
      <c r="P5130" t="n">
        <v>8</v>
      </c>
      <c r="Q5130" t="n">
        <v>0</v>
      </c>
      <c r="R5130" t="inlineStr">
        <is>
          <t>VJ6</t>
        </is>
      </c>
      <c r="S5130" t="inlineStr">
        <is>
          <t>SectorEco</t>
        </is>
      </c>
      <c r="T5130" t="b">
        <v>1</v>
      </c>
      <c r="U5130" t="inlineStr">
        <is>
          <t>15/11/2023</t>
        </is>
      </c>
      <c r="V5130" t="inlineStr">
        <is>
          <t>fumaxi0varm48irvy4h4nfuma1fau2bt</t>
        </is>
      </c>
      <c r="W5130" t="inlineStr">
        <is>
          <t>https://docs.google.com/open?id=1bh64NmuCj4D5Q82gT0kRSARPYSBts6U_8LrmP-k35BY</t>
        </is>
      </c>
      <c r="X5130" t="inlineStr">
        <is>
          <t>41,46</t>
        </is>
      </c>
      <c r="Y5130" t="n">
        <v>0</v>
      </c>
      <c r="Z5130" t="inlineStr">
        <is>
          <t>55,28</t>
        </is>
      </c>
      <c r="AA5130" t="n">
        <v>0</v>
      </c>
      <c r="AB5130" t="inlineStr">
        <is>
          <t>96,74</t>
        </is>
      </c>
      <c r="AC5130" t="inlineStr">
        <is>
          <t>20,32</t>
        </is>
      </c>
      <c r="AD5130" t="inlineStr">
        <is>
          <t>5,03</t>
        </is>
      </c>
      <c r="AE5130" t="inlineStr">
        <is>
          <t>122,09</t>
        </is>
      </c>
      <c r="AF5130" t="n">
        <v>0</v>
      </c>
      <c r="AG5130" t="n">
        <v>0</v>
      </c>
      <c r="AH5130" t="n">
        <v>0</v>
      </c>
      <c r="AI5130" t="inlineStr">
        <is>
          <t>6,91</t>
        </is>
      </c>
      <c r="AJ5130" t="inlineStr">
        <is>
          <t>Transfer</t>
        </is>
      </c>
      <c r="AK5130" t="inlineStr">
        <is>
          <t>4,5</t>
        </is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</row>
    <row r="5134">
      <c r="A5134" t="n">
        <v>1243</v>
      </c>
      <c r="B5134" t="inlineStr">
        <is>
          <t>Herbolario Vital Way</t>
        </is>
      </c>
      <c r="C5134" t="inlineStr">
        <is>
          <t>Cami Stewart</t>
        </is>
      </c>
      <c r="D5134" t="inlineStr">
        <is>
          <t>Farmahierb SL</t>
        </is>
      </c>
      <c r="E5134" t="inlineStr">
        <is>
          <t>b57833063</t>
        </is>
      </c>
      <c r="F5134" t="inlineStr">
        <is>
          <t>Avenida Argentina 81, bajos</t>
        </is>
      </c>
      <c r="G5134" t="n">
        <v>7011</v>
      </c>
      <c r="H5134" t="inlineStr">
        <is>
          <t>palma de mallorca</t>
        </is>
      </c>
      <c r="I5134" t="n">
        <v>1</v>
      </c>
      <c r="J5134" t="n">
        <v>0</v>
      </c>
      <c r="K5134" t="inlineStr">
        <is>
          <t>cami@vitalway.es</t>
        </is>
      </c>
      <c r="L5134">
        <f>+34690026432</f>
        <v/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inlineStr">
        <is>
          <t>VJ5</t>
        </is>
      </c>
      <c r="S5134" t="inlineStr">
        <is>
          <t>30% descuento por error nuestro</t>
        </is>
      </c>
      <c r="T5134" t="n">
        <v>0</v>
      </c>
      <c r="U5134" t="inlineStr">
        <is>
          <t>15/11/2023</t>
        </is>
      </c>
      <c r="V5134" t="n">
        <v>0</v>
      </c>
      <c r="W5134" t="inlineStr">
        <is>
          <t>https://docs.google.com/open?id=1kuvtClWFILRoTJrLjJdXi9oLhUNIgUwdIYz2W87Tark</t>
        </is>
      </c>
      <c r="X5134" t="inlineStr">
        <is>
          <t>0,00</t>
        </is>
      </c>
      <c r="Y5134" t="n">
        <v>0</v>
      </c>
      <c r="Z5134" t="n">
        <v>0</v>
      </c>
      <c r="AA5134" t="n">
        <v>0</v>
      </c>
      <c r="AB5134" t="inlineStr">
        <is>
          <t>0,00</t>
        </is>
      </c>
      <c r="AC5134" t="inlineStr">
        <is>
          <t>0,00</t>
        </is>
      </c>
      <c r="AD5134" t="inlineStr">
        <is>
          <t>0,00</t>
        </is>
      </c>
      <c r="AE5134" t="inlineStr">
        <is>
          <t>0,00</t>
        </is>
      </c>
      <c r="AF5134" t="n">
        <v>0</v>
      </c>
      <c r="AG5134" t="n">
        <v>0</v>
      </c>
      <c r="AH5134" t="n">
        <v>0</v>
      </c>
      <c r="AI5134" t="inlineStr">
        <is>
          <t>6,5</t>
        </is>
      </c>
      <c r="AJ5134" t="inlineStr">
        <is>
          <t>Transfer</t>
        </is>
      </c>
      <c r="AK5134" t="inlineStr">
        <is>
          <t>4,5</t>
        </is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</row>
    <row r="5138">
      <c r="A5138" t="n">
        <v>1244</v>
      </c>
      <c r="B5138" t="inlineStr">
        <is>
          <t>Aragar tu espacio ecológico</t>
        </is>
      </c>
      <c r="C5138" t="inlineStr">
        <is>
          <t>Clara</t>
        </is>
      </c>
      <c r="D5138" t="inlineStr">
        <is>
          <t>Clara María García Tajuelo</t>
        </is>
      </c>
      <c r="E5138" t="inlineStr">
        <is>
          <t>50092474 -S</t>
        </is>
      </c>
      <c r="F5138" t="inlineStr">
        <is>
          <t>Paseo de Extramadura 13</t>
        </is>
      </c>
      <c r="G5138" t="n">
        <v>28011</v>
      </c>
      <c r="H5138" t="inlineStr">
        <is>
          <t>Madrid</t>
        </is>
      </c>
      <c r="I5138" t="n">
        <v>1</v>
      </c>
      <c r="J5138" t="n">
        <v>0</v>
      </c>
      <c r="K5138" t="inlineStr">
        <is>
          <t>compras@ecologicosaragar.es</t>
        </is>
      </c>
      <c r="L5138">
        <f>+34658397806</f>
        <v/>
      </c>
      <c r="M5138" t="n">
        <v>1</v>
      </c>
      <c r="N5138" t="n">
        <v>0</v>
      </c>
      <c r="O5138" t="n">
        <v>20</v>
      </c>
      <c r="P5138" t="n">
        <v>20</v>
      </c>
      <c r="Q5138" t="n">
        <v>0</v>
      </c>
      <c r="R5138" t="n">
        <v>0</v>
      </c>
      <c r="S5138" t="inlineStr">
        <is>
          <t>10% LA next order</t>
        </is>
      </c>
      <c r="T5138" t="b">
        <v>1</v>
      </c>
      <c r="U5138" t="inlineStr">
        <is>
          <t>15/11/2023</t>
        </is>
      </c>
      <c r="V5138" t="inlineStr">
        <is>
          <t>0jgz1fai8c70fyeqn2ap40jgz1frh0aa</t>
        </is>
      </c>
      <c r="W5138" t="inlineStr">
        <is>
          <t>https://docs.google.com/open?id=1VKZxCxl2RUy8lhFdEt3SaL0VH3gnRMsU-ofIE8BriNc</t>
        </is>
      </c>
      <c r="X5138" t="inlineStr">
        <is>
          <t>138,20</t>
        </is>
      </c>
      <c r="Y5138" t="n">
        <v>0</v>
      </c>
      <c r="Z5138" t="inlineStr">
        <is>
          <t>138,2</t>
        </is>
      </c>
      <c r="AA5138" t="n">
        <v>0</v>
      </c>
      <c r="AB5138" t="inlineStr">
        <is>
          <t>276,40</t>
        </is>
      </c>
      <c r="AC5138" t="inlineStr">
        <is>
          <t>58,04</t>
        </is>
      </c>
      <c r="AD5138" t="inlineStr">
        <is>
          <t>14,37</t>
        </is>
      </c>
      <c r="AE5138" t="inlineStr">
        <is>
          <t>348,82</t>
        </is>
      </c>
      <c r="AF5138" t="n">
        <v>0</v>
      </c>
      <c r="AG5138" t="n">
        <v>0</v>
      </c>
      <c r="AH5138" t="n">
        <v>0</v>
      </c>
      <c r="AI5138" t="inlineStr">
        <is>
          <t>6,91</t>
        </is>
      </c>
      <c r="AJ5138" t="inlineStr">
        <is>
          <t>giro 30 días // IBAN: ES86 2100 2219 5502 0082 5928</t>
        </is>
      </c>
      <c r="AK5138" t="inlineStr">
        <is>
          <t>4,5</t>
        </is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</row>
    <row r="5142">
      <c r="A5142" t="n">
        <v>1245</v>
      </c>
      <c r="B5142" t="inlineStr">
        <is>
          <t>Economato Macabeo</t>
        </is>
      </c>
      <c r="C5142" t="inlineStr">
        <is>
          <t>Nuria</t>
        </is>
      </c>
      <c r="D5142" t="inlineStr">
        <is>
          <t>Ecomacabeo, S.L.</t>
        </is>
      </c>
      <c r="E5142" t="inlineStr">
        <is>
          <t>B 86631702</t>
        </is>
      </c>
      <c r="F5142" t="inlineStr">
        <is>
          <t>C/Capellanía 5. nave 3 y 4</t>
        </is>
      </c>
      <c r="G5142" t="n">
        <v>28411</v>
      </c>
      <c r="H5142" t="inlineStr">
        <is>
          <t>Moralzarzal. Madrid</t>
        </is>
      </c>
      <c r="I5142" t="n">
        <v>0</v>
      </c>
      <c r="J5142" t="inlineStr">
        <is>
          <t>C/ Batalla de Bailén, 4 Portal 1 – 3ºC, 28400 – Collado Villalba (MADRID)</t>
        </is>
      </c>
      <c r="K5142" t="inlineStr">
        <is>
          <t>contabilidad@grupema.eu</t>
        </is>
      </c>
      <c r="L5142">
        <f>+34659301639</f>
        <v/>
      </c>
      <c r="M5142" t="n">
        <v>0</v>
      </c>
      <c r="N5142" t="n">
        <v>0</v>
      </c>
      <c r="O5142" t="n">
        <v>20</v>
      </c>
      <c r="P5142" t="n">
        <v>20</v>
      </c>
      <c r="Q5142" t="n">
        <v>6</v>
      </c>
      <c r="R5142" t="inlineStr">
        <is>
          <t>VJ12</t>
        </is>
      </c>
      <c r="S5142" t="inlineStr">
        <is>
          <t>FL2-NA2 regalo</t>
        </is>
      </c>
      <c r="T5142" t="b">
        <v>1</v>
      </c>
      <c r="U5142" t="inlineStr">
        <is>
          <t>15/11/2023</t>
        </is>
      </c>
      <c r="V5142" t="inlineStr">
        <is>
          <t>e5r034ty2pvdn5v939e5r034pbnakex8</t>
        </is>
      </c>
      <c r="W5142" t="inlineStr">
        <is>
          <t>https://docs.google.com/open?id=1n6Qf1PaffMLP-K9rojuJ2_XM3_FPn7j9qhsOxyuaoVs</t>
        </is>
      </c>
      <c r="X5142" t="inlineStr">
        <is>
          <t>138,20</t>
        </is>
      </c>
      <c r="Y5142" t="n">
        <v>0</v>
      </c>
      <c r="Z5142" t="inlineStr">
        <is>
          <t>138,2</t>
        </is>
      </c>
      <c r="AA5142" t="inlineStr">
        <is>
          <t>27,18</t>
        </is>
      </c>
      <c r="AB5142" t="inlineStr">
        <is>
          <t>303,58</t>
        </is>
      </c>
      <c r="AC5142" t="inlineStr">
        <is>
          <t>63,75</t>
        </is>
      </c>
      <c r="AD5142" t="inlineStr">
        <is>
          <t>0,00</t>
        </is>
      </c>
      <c r="AE5142" t="inlineStr">
        <is>
          <t>367,33</t>
        </is>
      </c>
      <c r="AF5142" t="n">
        <v>0</v>
      </c>
      <c r="AG5142" t="n">
        <v>0</v>
      </c>
      <c r="AH5142" t="n">
        <v>0</v>
      </c>
      <c r="AI5142" t="inlineStr">
        <is>
          <t>6,91</t>
        </is>
      </c>
      <c r="AJ5142" t="inlineStr">
        <is>
          <t>giro 30 días // IBAN: ES87 2100 3115 5113 00123822</t>
        </is>
      </c>
      <c r="AK5142" t="inlineStr">
        <is>
          <t>4,53</t>
        </is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</row>
    <row r="5146">
      <c r="A5146" t="n">
        <v>1246</v>
      </c>
      <c r="B5146" t="inlineStr">
        <is>
          <t>SINYESCA E HIJOS</t>
        </is>
      </c>
      <c r="C5146" t="inlineStr">
        <is>
          <t>Natalia</t>
        </is>
      </c>
      <c r="D5146" t="inlineStr">
        <is>
          <t>BEJAYSIN,  S.L.</t>
        </is>
      </c>
      <c r="E5146" t="inlineStr">
        <is>
          <t>B-90.078.452</t>
        </is>
      </c>
      <c r="F5146" t="inlineStr">
        <is>
          <t>C/FERNANDO CÁMARA GÁLVEZ,  86</t>
        </is>
      </c>
      <c r="G5146" t="n">
        <v>41749</v>
      </c>
      <c r="H5146" t="inlineStr">
        <is>
          <t>EL CUERVO DE SEVILLA</t>
        </is>
      </c>
      <c r="I5146" t="n">
        <v>1</v>
      </c>
      <c r="J5146" t="n">
        <v>0</v>
      </c>
      <c r="K5146" t="inlineStr">
        <is>
          <t>nataliabellidojarana@gmail.com</t>
        </is>
      </c>
      <c r="L5146">
        <f>+34609394592</f>
        <v/>
      </c>
      <c r="M5146" t="n">
        <v>0</v>
      </c>
      <c r="N5146" t="n">
        <v>0</v>
      </c>
      <c r="O5146" t="n">
        <v>0</v>
      </c>
      <c r="P5146" t="n">
        <v>20</v>
      </c>
      <c r="Q5146" t="n">
        <v>0</v>
      </c>
      <c r="R5146" t="n">
        <v>0</v>
      </c>
      <c r="S5146" t="inlineStr">
        <is>
          <t>10% LA next order</t>
        </is>
      </c>
      <c r="T5146" t="b">
        <v>0</v>
      </c>
      <c r="U5146" t="inlineStr">
        <is>
          <t>20/11/2023</t>
        </is>
      </c>
      <c r="V5146" t="inlineStr">
        <is>
          <t>tauymf2pbzqegnk3utauymyofg7k4mu5</t>
        </is>
      </c>
      <c r="W5146" t="inlineStr">
        <is>
          <t>https://docs.google.com/open?id=1I55-lb4QLnISP3ZwPsKU8u6ada25Y6Z8zguulz_K-OU</t>
        </is>
      </c>
      <c r="X5146" t="inlineStr">
        <is>
          <t>0,00</t>
        </is>
      </c>
      <c r="Y5146" t="n">
        <v>0</v>
      </c>
      <c r="Z5146" t="n">
        <v>130</v>
      </c>
      <c r="AA5146" t="n">
        <v>0</v>
      </c>
      <c r="AB5146" t="inlineStr">
        <is>
          <t>130,00</t>
        </is>
      </c>
      <c r="AC5146" t="inlineStr">
        <is>
          <t>27,30</t>
        </is>
      </c>
      <c r="AD5146" t="inlineStr">
        <is>
          <t>0,00</t>
        </is>
      </c>
      <c r="AE5146" t="inlineStr">
        <is>
          <t>157,30</t>
        </is>
      </c>
      <c r="AF5146" t="n">
        <v>0</v>
      </c>
      <c r="AG5146" t="n">
        <v>0</v>
      </c>
      <c r="AH5146" t="n">
        <v>0</v>
      </c>
      <c r="AI5146" t="inlineStr">
        <is>
          <t>6,5</t>
        </is>
      </c>
      <c r="AJ5146" t="inlineStr">
        <is>
          <t>Transfer</t>
        </is>
      </c>
      <c r="AK5146" t="inlineStr">
        <is>
          <t>4,5</t>
        </is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</row>
    <row r="5150">
      <c r="A5150" t="n">
        <v>1247</v>
      </c>
      <c r="B5150" t="inlineStr">
        <is>
          <t>WeAreBond</t>
        </is>
      </c>
      <c r="C5150" t="inlineStr">
        <is>
          <t>Nº PEDIDO: ECOllim8</t>
        </is>
      </c>
      <c r="D5150" t="n">
        <v>0</v>
      </c>
      <c r="E5150" t="n">
        <v>0</v>
      </c>
      <c r="F5150" t="inlineStr">
        <is>
          <t>Parque industrial, lote 28A</t>
        </is>
      </c>
      <c r="G5150" t="inlineStr">
        <is>
          <t>7080-341</t>
        </is>
      </c>
      <c r="H5150" t="inlineStr">
        <is>
          <t>Vendas novas</t>
        </is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inlineStr">
        <is>
          <t>VJ504</t>
        </is>
      </c>
      <c r="S5150" t="n">
        <v>0</v>
      </c>
      <c r="T5150" t="n">
        <v>0</v>
      </c>
      <c r="U5150" s="1" t="n">
        <v>45179</v>
      </c>
      <c r="V5150" t="n">
        <v>0</v>
      </c>
      <c r="W5150" t="n">
        <v>1</v>
      </c>
      <c r="X5150" t="inlineStr">
        <is>
          <t>0,00</t>
        </is>
      </c>
      <c r="Y5150" t="n">
        <v>0</v>
      </c>
      <c r="Z5150" t="n">
        <v>0</v>
      </c>
      <c r="AA5150" t="n">
        <v>0</v>
      </c>
      <c r="AB5150" t="inlineStr">
        <is>
          <t>0,00</t>
        </is>
      </c>
      <c r="AC5150" t="inlineStr">
        <is>
          <t>0,00</t>
        </is>
      </c>
      <c r="AD5150" t="inlineStr">
        <is>
          <t>0,00</t>
        </is>
      </c>
      <c r="AE5150" t="inlineStr">
        <is>
          <t>0,00</t>
        </is>
      </c>
      <c r="AF5150" t="n">
        <v>0</v>
      </c>
      <c r="AG5150" t="n">
        <v>0</v>
      </c>
      <c r="AH5150" t="n">
        <v>0</v>
      </c>
      <c r="AI5150" t="inlineStr">
        <is>
          <t>6,5</t>
        </is>
      </c>
      <c r="AJ5150" t="n">
        <v>0</v>
      </c>
      <c r="AK5150" t="inlineStr">
        <is>
          <t>4,5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</row>
    <row r="5154">
      <c r="A5154" t="inlineStr">
        <is>
          <t>PT_5</t>
        </is>
      </c>
      <c r="B5154" t="inlineStr">
        <is>
          <t>Twilight and breeze</t>
        </is>
      </c>
      <c r="C5154" t="inlineStr">
        <is>
          <t>MILDRED PULGARIN</t>
        </is>
      </c>
      <c r="D5154" t="inlineStr">
        <is>
          <t>MILDRED PULGARIN</t>
        </is>
      </c>
      <c r="E5154" t="n">
        <v>516147226</v>
      </c>
      <c r="F5154" t="inlineStr">
        <is>
          <t>Rua da Prata, Nº 199</t>
        </is>
      </c>
      <c r="G5154" t="inlineStr">
        <is>
          <t>1100-416</t>
        </is>
      </c>
      <c r="H5154" t="inlineStr">
        <is>
          <t>LISBOA</t>
        </is>
      </c>
      <c r="I5154" t="n">
        <v>1</v>
      </c>
      <c r="J5154" t="n">
        <v>0</v>
      </c>
      <c r="K5154" t="inlineStr">
        <is>
          <t>director@grapeharbor.com</t>
        </is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b">
        <v>0</v>
      </c>
      <c r="U5154" t="inlineStr">
        <is>
          <t>16/11/2023</t>
        </is>
      </c>
      <c r="V5154" t="inlineStr">
        <is>
          <t>g6kzx01zcyydfdzjwgng6kzxa7tlongy</t>
        </is>
      </c>
      <c r="W5154" t="inlineStr">
        <is>
          <t>https://docs.google.com/open?id=1k6zymBTK5ymCmFDcFz5y8MJRpeMCZgfzRbLUc_Y7dto</t>
        </is>
      </c>
      <c r="X5154" t="inlineStr">
        <is>
          <t>0,00</t>
        </is>
      </c>
      <c r="Y5154" t="n">
        <v>0</v>
      </c>
      <c r="Z5154" t="n">
        <v>0</v>
      </c>
      <c r="AA5154" t="n">
        <v>0</v>
      </c>
      <c r="AB5154" t="inlineStr">
        <is>
          <t>0,00</t>
        </is>
      </c>
      <c r="AC5154" t="inlineStr">
        <is>
          <t>0,00</t>
        </is>
      </c>
      <c r="AD5154" t="inlineStr">
        <is>
          <t>0,00</t>
        </is>
      </c>
      <c r="AE5154" t="inlineStr">
        <is>
          <t>0,00</t>
        </is>
      </c>
      <c r="AF5154" t="n">
        <v>0</v>
      </c>
      <c r="AG5154" t="n">
        <v>0</v>
      </c>
      <c r="AH5154" t="n">
        <v>0</v>
      </c>
      <c r="AI5154" t="inlineStr">
        <is>
          <t>6,5</t>
        </is>
      </c>
      <c r="AJ5154" t="n">
        <v>0</v>
      </c>
      <c r="AK5154" t="inlineStr">
        <is>
          <t>4,5</t>
        </is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</row>
    <row r="5158">
      <c r="A5158" t="n">
        <v>1248</v>
      </c>
      <c r="B5158" t="inlineStr">
        <is>
          <t>La Kombu Ecotienda</t>
        </is>
      </c>
      <c r="C5158" t="inlineStr">
        <is>
          <t>Juana</t>
        </is>
      </c>
      <c r="D5158" t="inlineStr">
        <is>
          <t>La Kombu Ecotienda S.L.</t>
        </is>
      </c>
      <c r="E5158" t="inlineStr">
        <is>
          <t>B72391485</t>
        </is>
      </c>
      <c r="F5158" t="inlineStr">
        <is>
          <t>Calle Martin Alonso de Mesa, nº1</t>
        </is>
      </c>
      <c r="G5158" t="n">
        <v>11150</v>
      </c>
      <c r="H5158" t="inlineStr">
        <is>
          <t>Vejer de la Frontera</t>
        </is>
      </c>
      <c r="I5158" t="n">
        <v>1</v>
      </c>
      <c r="J5158" t="n">
        <v>0</v>
      </c>
      <c r="K5158" t="inlineStr">
        <is>
          <t>juana@kombucheria.com</t>
        </is>
      </c>
      <c r="L5158">
        <f>+34675053584</f>
        <v/>
      </c>
      <c r="M5158" t="n">
        <v>0</v>
      </c>
      <c r="N5158" t="n">
        <v>8</v>
      </c>
      <c r="O5158" t="n">
        <v>8</v>
      </c>
      <c r="P5158" t="n">
        <v>8</v>
      </c>
      <c r="Q5158" t="n">
        <v>0</v>
      </c>
      <c r="R5158" t="n">
        <v>0</v>
      </c>
      <c r="S5158" t="n">
        <v>0</v>
      </c>
      <c r="T5158" t="b">
        <v>0</v>
      </c>
      <c r="U5158" t="inlineStr">
        <is>
          <t>20/11/2023</t>
        </is>
      </c>
      <c r="V5158" t="inlineStr">
        <is>
          <t>cf121ra9jjoti8viswycf12eyq7021rx</t>
        </is>
      </c>
      <c r="W5158" t="inlineStr">
        <is>
          <t>https://docs.google.com/open?id=163ajaBxNGUVPe-LRCQxf11dhKKoDF83lhwty12Ojh4w</t>
        </is>
      </c>
      <c r="X5158" t="inlineStr">
        <is>
          <t>52,00</t>
        </is>
      </c>
      <c r="Y5158" t="n">
        <v>52</v>
      </c>
      <c r="Z5158" t="n">
        <v>52</v>
      </c>
      <c r="AA5158" t="n">
        <v>0</v>
      </c>
      <c r="AB5158" t="inlineStr">
        <is>
          <t>156,00</t>
        </is>
      </c>
      <c r="AC5158" t="inlineStr">
        <is>
          <t>32,76</t>
        </is>
      </c>
      <c r="AD5158" t="inlineStr">
        <is>
          <t>0,00</t>
        </is>
      </c>
      <c r="AE5158" t="inlineStr">
        <is>
          <t>188,76</t>
        </is>
      </c>
      <c r="AF5158" t="n">
        <v>0</v>
      </c>
      <c r="AG5158" t="n">
        <v>0</v>
      </c>
      <c r="AH5158" t="n">
        <v>0</v>
      </c>
      <c r="AI5158" t="inlineStr">
        <is>
          <t>6,5</t>
        </is>
      </c>
      <c r="AJ5158" t="n">
        <v>0</v>
      </c>
      <c r="AK5158" t="inlineStr">
        <is>
          <t>4,5</t>
        </is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</row>
    <row r="5162">
      <c r="A5162" t="n">
        <v>1249</v>
      </c>
      <c r="B5162" t="inlineStr">
        <is>
          <t>Bambú Cosmética sin Tóxicos (Pamplona)</t>
        </is>
      </c>
      <c r="C5162" t="inlineStr">
        <is>
          <t>Diana Eraso García</t>
        </is>
      </c>
      <c r="D5162" t="inlineStr">
        <is>
          <t>Diana Eraso García</t>
        </is>
      </c>
      <c r="E5162" t="inlineStr">
        <is>
          <t>72809980F</t>
        </is>
      </c>
      <c r="F5162" t="inlineStr">
        <is>
          <t>C/ Tafalla, 15</t>
        </is>
      </c>
      <c r="G5162" t="n">
        <v>31004</v>
      </c>
      <c r="H5162" t="inlineStr">
        <is>
          <t>Pamplona</t>
        </is>
      </c>
      <c r="I5162" t="n">
        <v>1</v>
      </c>
      <c r="J5162" t="n">
        <v>0</v>
      </c>
      <c r="K5162" t="inlineStr">
        <is>
          <t>dianaerasogarcia@gmail.com</t>
        </is>
      </c>
      <c r="L5162">
        <f>+34659301639</f>
        <v/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inlineStr">
        <is>
          <t>PackD20</t>
        </is>
      </c>
      <c r="S5162" t="inlineStr">
        <is>
          <t>Eviamos VJ20 en vez de PackD20 por error nuestro</t>
        </is>
      </c>
      <c r="T5162" t="b">
        <v>1</v>
      </c>
      <c r="U5162" t="inlineStr">
        <is>
          <t>20/11/2023</t>
        </is>
      </c>
      <c r="V5162" t="inlineStr">
        <is>
          <t>dee50crnrcvt1apgfdee50cj7tqhr9pg</t>
        </is>
      </c>
      <c r="W5162" t="inlineStr">
        <is>
          <t>https://docs.google.com/open?id=18qKj_LWPS58y_-8UlpaeQoTel4gP9UmyHiwTjNRduWg</t>
        </is>
      </c>
      <c r="X5162" t="inlineStr">
        <is>
          <t>0,00</t>
        </is>
      </c>
      <c r="Y5162" t="n">
        <v>0</v>
      </c>
      <c r="Z5162" t="n">
        <v>0</v>
      </c>
      <c r="AA5162" t="n">
        <v>0</v>
      </c>
      <c r="AB5162" t="inlineStr">
        <is>
          <t>0,00</t>
        </is>
      </c>
      <c r="AC5162" t="inlineStr">
        <is>
          <t>0,00</t>
        </is>
      </c>
      <c r="AD5162" t="inlineStr">
        <is>
          <t>0,00</t>
        </is>
      </c>
      <c r="AE5162" t="inlineStr">
        <is>
          <t>0,00</t>
        </is>
      </c>
      <c r="AF5162" t="n">
        <v>0</v>
      </c>
      <c r="AG5162" t="n">
        <v>0</v>
      </c>
      <c r="AH5162" t="n">
        <v>0</v>
      </c>
      <c r="AI5162" t="inlineStr">
        <is>
          <t>6,91</t>
        </is>
      </c>
      <c r="AJ5162" t="n">
        <v>0</v>
      </c>
      <c r="AK5162" t="inlineStr">
        <is>
          <t>4,5</t>
        </is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</row>
    <row r="5166">
      <c r="A5166" t="n">
        <v>1250</v>
      </c>
      <c r="B5166" t="inlineStr">
        <is>
          <t>VERITAS</t>
        </is>
      </c>
      <c r="C5166" t="inlineStr">
        <is>
          <t>Nº PEDIDO: 4501202503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inlineStr">
        <is>
          <t>SIN ENVIAR FACTURA</t>
        </is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s="2" t="n">
        <v>0</v>
      </c>
      <c r="V5166" t="n">
        <v>0</v>
      </c>
      <c r="W5166" t="n">
        <v>1</v>
      </c>
      <c r="X5166" t="inlineStr">
        <is>
          <t>0,00</t>
        </is>
      </c>
      <c r="Y5166" t="n">
        <v>0</v>
      </c>
      <c r="Z5166" t="n">
        <v>0</v>
      </c>
      <c r="AA5166" t="n">
        <v>0</v>
      </c>
      <c r="AB5166" t="inlineStr">
        <is>
          <t>0,00</t>
        </is>
      </c>
      <c r="AC5166" t="inlineStr">
        <is>
          <t>0,00</t>
        </is>
      </c>
      <c r="AD5166" t="inlineStr">
        <is>
          <t>0,00</t>
        </is>
      </c>
      <c r="AE5166" t="inlineStr">
        <is>
          <t>0,00</t>
        </is>
      </c>
      <c r="AF5166" t="n">
        <v>0</v>
      </c>
      <c r="AG5166" t="n">
        <v>0</v>
      </c>
      <c r="AH5166" t="n">
        <v>0</v>
      </c>
      <c r="AI5166" t="inlineStr">
        <is>
          <t>6,5</t>
        </is>
      </c>
      <c r="AJ5166" t="n">
        <v>0</v>
      </c>
      <c r="AK5166" t="inlineStr">
        <is>
          <t>4,5</t>
        </is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</row>
    <row r="5170">
      <c r="A5170" t="n">
        <v>1251</v>
      </c>
      <c r="B5170" t="inlineStr">
        <is>
          <t>MyM Ecofashion</t>
        </is>
      </c>
      <c r="C5170" t="inlineStr">
        <is>
          <t>Mónica</t>
        </is>
      </c>
      <c r="D5170" t="inlineStr">
        <is>
          <t>Mónica Ferrer</t>
        </is>
      </c>
      <c r="E5170" t="inlineStr">
        <is>
          <t>73259026R</t>
        </is>
      </c>
      <c r="F5170" t="inlineStr">
        <is>
          <t>C/Alejandre 18</t>
        </is>
      </c>
      <c r="G5170" t="n">
        <v>44600</v>
      </c>
      <c r="H5170" t="inlineStr">
        <is>
          <t>Alcañiz, Teruel</t>
        </is>
      </c>
      <c r="I5170" t="n">
        <v>1</v>
      </c>
      <c r="J5170" t="n">
        <v>0</v>
      </c>
      <c r="K5170" t="inlineStr">
        <is>
          <t>mym.ecofashion@gmail.com</t>
        </is>
      </c>
      <c r="L5170">
        <f>+34691201022</f>
        <v/>
      </c>
      <c r="M5170" t="n">
        <v>1</v>
      </c>
      <c r="N5170" t="n">
        <v>5</v>
      </c>
      <c r="O5170" t="n">
        <v>0</v>
      </c>
      <c r="P5170" t="n">
        <v>5</v>
      </c>
      <c r="Q5170" t="n">
        <v>0</v>
      </c>
      <c r="R5170" t="inlineStr">
        <is>
          <t>LA2 -&gt; (20+2)</t>
        </is>
      </c>
      <c r="S5170" t="inlineStr">
        <is>
          <t>VJ10-PackD1</t>
        </is>
      </c>
      <c r="T5170" t="b">
        <v>1</v>
      </c>
      <c r="U5170" t="inlineStr">
        <is>
          <t>20/11/2023</t>
        </is>
      </c>
      <c r="V5170" t="inlineStr">
        <is>
          <t>51xae3qducmn1e651xae2fodygfr0smk</t>
        </is>
      </c>
      <c r="W5170" t="inlineStr">
        <is>
          <t>https://docs.google.com/open?id=1zbLyD1DbfSOczLvHPkrXdd-fcp2r1gfJe4cP5P2jfr8</t>
        </is>
      </c>
      <c r="X5170" t="inlineStr">
        <is>
          <t>0,00</t>
        </is>
      </c>
      <c r="Y5170" t="inlineStr">
        <is>
          <t>34,55</t>
        </is>
      </c>
      <c r="Z5170" t="inlineStr">
        <is>
          <t>34,55</t>
        </is>
      </c>
      <c r="AA5170" t="n">
        <v>0</v>
      </c>
      <c r="AB5170" t="inlineStr">
        <is>
          <t>69,10</t>
        </is>
      </c>
      <c r="AC5170" t="inlineStr">
        <is>
          <t>14,51</t>
        </is>
      </c>
      <c r="AD5170" t="inlineStr">
        <is>
          <t>3,59</t>
        </is>
      </c>
      <c r="AE5170" t="inlineStr">
        <is>
          <t>87,20</t>
        </is>
      </c>
      <c r="AF5170" t="n">
        <v>0</v>
      </c>
      <c r="AG5170" t="n">
        <v>0</v>
      </c>
      <c r="AH5170" t="n">
        <v>0</v>
      </c>
      <c r="AI5170" t="inlineStr">
        <is>
          <t>6,91</t>
        </is>
      </c>
      <c r="AJ5170" t="n">
        <v>0</v>
      </c>
      <c r="AK5170" t="inlineStr">
        <is>
          <t>4,5</t>
        </is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</row>
    <row r="5174">
      <c r="A5174" t="n">
        <v>1252</v>
      </c>
      <c r="B5174" t="inlineStr">
        <is>
          <t>CA LA ROSA</t>
        </is>
      </c>
      <c r="C5174" t="inlineStr">
        <is>
          <t>Rosa</t>
        </is>
      </c>
      <c r="D5174" t="inlineStr">
        <is>
          <t>Rosa Roig Fabregat</t>
        </is>
      </c>
      <c r="E5174" t="inlineStr">
        <is>
          <t>38086395M</t>
        </is>
      </c>
      <c r="F5174" t="inlineStr">
        <is>
          <t>C/Carme 99 (tenda)</t>
        </is>
      </c>
      <c r="G5174" t="n">
        <v>8380</v>
      </c>
      <c r="H5174" t="inlineStr">
        <is>
          <t>Malgrat de Mar</t>
        </is>
      </c>
      <c r="I5174" t="n">
        <v>1</v>
      </c>
      <c r="J5174" t="n">
        <v>0</v>
      </c>
      <c r="K5174" t="inlineStr">
        <is>
          <t>rosaroig1@hotmail.com</t>
        </is>
      </c>
      <c r="L5174">
        <f>+34606233072</f>
        <v/>
      </c>
      <c r="M5174" t="n">
        <v>0</v>
      </c>
      <c r="N5174" t="n">
        <v>0</v>
      </c>
      <c r="O5174" t="n">
        <v>0</v>
      </c>
      <c r="P5174" t="n">
        <v>20</v>
      </c>
      <c r="Q5174" t="n">
        <v>0</v>
      </c>
      <c r="R5174" t="inlineStr">
        <is>
          <t>VJ6-PackD2</t>
        </is>
      </c>
      <c r="S5174" t="inlineStr">
        <is>
          <t>EXPRESS/10% LA next order</t>
        </is>
      </c>
      <c r="T5174" t="b">
        <v>0</v>
      </c>
      <c r="U5174" t="inlineStr">
        <is>
          <t>20/11/2023</t>
        </is>
      </c>
      <c r="V5174" t="inlineStr">
        <is>
          <t>gqa5arigqy4d7q2qiv2m9ux0ek9gqa5a</t>
        </is>
      </c>
      <c r="W5174" t="inlineStr">
        <is>
          <t>https://docs.google.com/open?id=1EyCemNTPycS3GIPukDStIAeL-Jbsc2hAl_W9Bhw6Zmc</t>
        </is>
      </c>
      <c r="X5174" t="inlineStr">
        <is>
          <t>0,00</t>
        </is>
      </c>
      <c r="Y5174" t="n">
        <v>0</v>
      </c>
      <c r="Z5174" t="n">
        <v>130</v>
      </c>
      <c r="AA5174" t="n">
        <v>0</v>
      </c>
      <c r="AB5174" t="inlineStr">
        <is>
          <t>130,00</t>
        </is>
      </c>
      <c r="AC5174" t="inlineStr">
        <is>
          <t>27,30</t>
        </is>
      </c>
      <c r="AD5174" t="inlineStr">
        <is>
          <t>0,00</t>
        </is>
      </c>
      <c r="AE5174" t="inlineStr">
        <is>
          <t>157,30</t>
        </is>
      </c>
      <c r="AF5174" t="n">
        <v>0</v>
      </c>
      <c r="AG5174" t="n">
        <v>0</v>
      </c>
      <c r="AH5174" t="n">
        <v>0</v>
      </c>
      <c r="AI5174" t="inlineStr">
        <is>
          <t>6,5</t>
        </is>
      </c>
      <c r="AJ5174" t="n">
        <v>0</v>
      </c>
      <c r="AK5174" t="inlineStr">
        <is>
          <t>4,5</t>
        </is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</row>
    <row r="5178">
      <c r="A5178" t="n">
        <v>1253</v>
      </c>
      <c r="B5178" t="inlineStr">
        <is>
          <t>Herbolario Navarro</t>
        </is>
      </c>
      <c r="C5178" t="inlineStr">
        <is>
          <t>Encargada de compras: Sonia</t>
        </is>
      </c>
      <c r="D5178" t="inlineStr">
        <is>
          <t>PEPE NAVARRO, SL</t>
        </is>
      </c>
      <c r="E5178" t="inlineStr">
        <is>
          <t>B-46432852</t>
        </is>
      </c>
      <c r="F5178" t="inlineStr">
        <is>
          <t>C/Partida de la Dama, 25</t>
        </is>
      </c>
      <c r="G5178" t="n">
        <v>46470</v>
      </c>
      <c r="H5178" t="inlineStr">
        <is>
          <t>Massanassa</t>
        </is>
      </c>
      <c r="I5178" t="n">
        <v>0</v>
      </c>
      <c r="J5178" t="inlineStr">
        <is>
          <t>ARZOBISPO MAYORAL, 20    46002 VALENCIA.</t>
        </is>
      </c>
      <c r="K5178" t="inlineStr">
        <is>
          <t>facturacion.logistica@herbolarionavarro.es</t>
        </is>
      </c>
      <c r="L5178" t="n">
        <v>34664644917</v>
      </c>
      <c r="M5178" t="n">
        <v>0</v>
      </c>
      <c r="N5178" t="n">
        <v>32</v>
      </c>
      <c r="O5178" t="n">
        <v>19</v>
      </c>
      <c r="P5178" t="n">
        <v>32</v>
      </c>
      <c r="Q5178" t="n">
        <v>0</v>
      </c>
      <c r="R5178" t="n">
        <v>0</v>
      </c>
      <c r="S5178" t="inlineStr">
        <is>
          <t>1) 4500600086 -&gt; Incluir numero de pedido en factura y en paquete/s 2) Enviar referencias por separado.</t>
        </is>
      </c>
      <c r="T5178" t="n">
        <v>1</v>
      </c>
      <c r="U5178" t="inlineStr">
        <is>
          <t>21/11/2023</t>
        </is>
      </c>
      <c r="V5178" t="n">
        <v>44714</v>
      </c>
      <c r="W5178" t="inlineStr">
        <is>
          <t>https://docs.google.com/open?id=1V2JANZWXIxM9Xe8FhAu_akJZlMmlNN4FjHiNweHrHc4</t>
        </is>
      </c>
      <c r="X5178" t="inlineStr">
        <is>
          <t>103,17</t>
        </is>
      </c>
      <c r="Y5178" t="inlineStr">
        <is>
          <t>173,76</t>
        </is>
      </c>
      <c r="Z5178" t="inlineStr">
        <is>
          <t>173,76</t>
        </is>
      </c>
      <c r="AA5178" t="n">
        <v>0</v>
      </c>
      <c r="AB5178" t="inlineStr">
        <is>
          <t>450,69</t>
        </is>
      </c>
      <c r="AC5178" t="inlineStr">
        <is>
          <t>94,64</t>
        </is>
      </c>
      <c r="AD5178" t="inlineStr">
        <is>
          <t>0,00</t>
        </is>
      </c>
      <c r="AE5178" t="inlineStr">
        <is>
          <t>545,33</t>
        </is>
      </c>
      <c r="AF5178" t="n">
        <v>0</v>
      </c>
      <c r="AG5178" t="n">
        <v>0</v>
      </c>
      <c r="AH5178" t="n">
        <v>0</v>
      </c>
      <c r="AI5178" t="inlineStr">
        <is>
          <t>5,43</t>
        </is>
      </c>
      <c r="AJ5178" t="inlineStr">
        <is>
          <t>Transfer 60 días // IBAN: ES58 0081 1518 9300 0157 6563</t>
        </is>
      </c>
      <c r="AK5178" t="inlineStr">
        <is>
          <t>4,5</t>
        </is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</row>
    <row r="5182">
      <c r="A5182" t="n">
        <v>1254</v>
      </c>
      <c r="B5182" t="inlineStr">
        <is>
          <t>ALCAMPO</t>
        </is>
      </c>
      <c r="C5182" t="inlineStr">
        <is>
          <t>Nº PEDIDO: 278.613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inlineStr">
        <is>
          <t>SIN ENVIAR FACTURA</t>
        </is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s="2" t="n">
        <v>0</v>
      </c>
      <c r="V5182" t="n">
        <v>0</v>
      </c>
      <c r="W5182" t="n">
        <v>1</v>
      </c>
      <c r="X5182" t="inlineStr">
        <is>
          <t>0,00</t>
        </is>
      </c>
      <c r="Y5182" t="n">
        <v>0</v>
      </c>
      <c r="Z5182" t="n">
        <v>0</v>
      </c>
      <c r="AA5182" t="n">
        <v>0</v>
      </c>
      <c r="AB5182" t="inlineStr">
        <is>
          <t>0,00</t>
        </is>
      </c>
      <c r="AC5182" t="inlineStr">
        <is>
          <t>0,00</t>
        </is>
      </c>
      <c r="AD5182" t="inlineStr">
        <is>
          <t>0,00</t>
        </is>
      </c>
      <c r="AE5182" t="inlineStr">
        <is>
          <t>0,00</t>
        </is>
      </c>
      <c r="AF5182" t="n">
        <v>0</v>
      </c>
      <c r="AG5182" t="n">
        <v>0</v>
      </c>
      <c r="AH5182" t="n">
        <v>0</v>
      </c>
      <c r="AI5182" t="inlineStr">
        <is>
          <t>6,5</t>
        </is>
      </c>
      <c r="AJ5182" t="n">
        <v>0</v>
      </c>
      <c r="AK5182" t="inlineStr">
        <is>
          <t>4,5</t>
        </is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</row>
    <row r="5186">
      <c r="A5186" t="n">
        <v>1255</v>
      </c>
      <c r="B5186" t="inlineStr">
        <is>
          <t>Alma Eko</t>
        </is>
      </c>
      <c r="C5186" t="inlineStr">
        <is>
          <t>Roberto</t>
        </is>
      </c>
      <c r="D5186" t="inlineStr">
        <is>
          <t>Roberto Mora Pérez</t>
        </is>
      </c>
      <c r="E5186" t="inlineStr">
        <is>
          <t>01175558M</t>
        </is>
      </c>
      <c r="F5186" t="inlineStr">
        <is>
          <t>Calle Lago Enol 1</t>
        </is>
      </c>
      <c r="G5186" t="n">
        <v>28521</v>
      </c>
      <c r="H5186" t="inlineStr">
        <is>
          <t>Rivas-Vaciamadrid</t>
        </is>
      </c>
      <c r="I5186" t="n">
        <v>0</v>
      </c>
      <c r="J5186" t="inlineStr">
        <is>
          <t>paseo de capa negra 6, portal 4 28522, Rivas-Vaciamadrid</t>
        </is>
      </c>
      <c r="K5186" t="inlineStr">
        <is>
          <t>info.almaeko@gmail.com</t>
        </is>
      </c>
      <c r="L5186" t="n">
        <v>620230515</v>
      </c>
      <c r="M5186" t="n">
        <v>1</v>
      </c>
      <c r="N5186" t="n">
        <v>10</v>
      </c>
      <c r="O5186" t="n">
        <v>4</v>
      </c>
      <c r="P5186" t="n">
        <v>8</v>
      </c>
      <c r="Q5186" t="n">
        <v>6</v>
      </c>
      <c r="R5186" t="inlineStr">
        <is>
          <t>Envío Express gratuito por prisas</t>
        </is>
      </c>
      <c r="S5186" t="n">
        <v>0</v>
      </c>
      <c r="T5186" t="n">
        <v>0</v>
      </c>
      <c r="U5186" t="inlineStr">
        <is>
          <t>22/11/2023</t>
        </is>
      </c>
      <c r="V5186" t="n">
        <v>0</v>
      </c>
      <c r="W5186" t="inlineStr">
        <is>
          <t>https://docs.google.com/open?id=1KavpyVuU9ox0NeNjk-ibFmVt6VIn2ELmlmvNDYRgBzE</t>
        </is>
      </c>
      <c r="X5186" t="inlineStr">
        <is>
          <t>26,00</t>
        </is>
      </c>
      <c r="Y5186" t="n">
        <v>65</v>
      </c>
      <c r="Z5186" t="n">
        <v>52</v>
      </c>
      <c r="AA5186" t="n">
        <v>27</v>
      </c>
      <c r="AB5186" t="inlineStr">
        <is>
          <t>170,00</t>
        </is>
      </c>
      <c r="AC5186" t="inlineStr">
        <is>
          <t>35,70</t>
        </is>
      </c>
      <c r="AD5186" t="inlineStr">
        <is>
          <t>8,84</t>
        </is>
      </c>
      <c r="AE5186" t="inlineStr">
        <is>
          <t>214,54</t>
        </is>
      </c>
      <c r="AF5186" t="n">
        <v>0</v>
      </c>
      <c r="AG5186" t="n">
        <v>0</v>
      </c>
      <c r="AH5186" t="n">
        <v>0</v>
      </c>
      <c r="AI5186" t="inlineStr">
        <is>
          <t>6,5</t>
        </is>
      </c>
      <c r="AJ5186" t="inlineStr">
        <is>
          <t>Transfer</t>
        </is>
      </c>
      <c r="AK5186" t="inlineStr">
        <is>
          <t>4,5</t>
        </is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</row>
    <row r="5190">
      <c r="A5190" t="n">
        <v>1256</v>
      </c>
      <c r="B5190" t="inlineStr">
        <is>
          <t>Apijuneda Apicultura</t>
        </is>
      </c>
      <c r="C5190" t="inlineStr">
        <is>
          <t>Assumpta Orteu</t>
        </is>
      </c>
      <c r="D5190" t="inlineStr">
        <is>
          <t>APÍCOLA JUNEDENCA, S.L.</t>
        </is>
      </c>
      <c r="E5190" t="inlineStr">
        <is>
          <t>B25471004</t>
        </is>
      </c>
      <c r="F5190" t="inlineStr">
        <is>
          <t>C/ Pla d'Urgell, 5</t>
        </is>
      </c>
      <c r="G5190" t="n">
        <v>25141</v>
      </c>
      <c r="H5190" t="inlineStr">
        <is>
          <t>TORREGROSSA, LLEIDA</t>
        </is>
      </c>
      <c r="I5190" t="n">
        <v>0</v>
      </c>
      <c r="J5190" t="inlineStr">
        <is>
          <t>C/ Pla del Molí 7, 25430, JUNEDA, LLEIDA</t>
        </is>
      </c>
      <c r="K5190" t="inlineStr">
        <is>
          <t>apijuneda@gmail.com</t>
        </is>
      </c>
      <c r="L5190" t="inlineStr">
        <is>
          <t>973 171 032</t>
        </is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inlineStr">
        <is>
          <t>3Pack360</t>
        </is>
      </c>
      <c r="S5190" t="n">
        <v>0</v>
      </c>
      <c r="T5190" t="n">
        <v>0</v>
      </c>
      <c r="U5190" t="inlineStr">
        <is>
          <t>26/07/2023</t>
        </is>
      </c>
      <c r="V5190" t="n">
        <v>0</v>
      </c>
      <c r="W5190" t="inlineStr">
        <is>
          <t>https://docs.google.com/open?id=1W-aJdgZhUZNsSRNJ6KYXT0rWULjaOvVyixZThVtX8vE</t>
        </is>
      </c>
      <c r="X5190" t="inlineStr">
        <is>
          <t>0,00</t>
        </is>
      </c>
      <c r="Y5190" t="n">
        <v>0</v>
      </c>
      <c r="Z5190" t="n">
        <v>0</v>
      </c>
      <c r="AA5190" t="n">
        <v>0</v>
      </c>
      <c r="AB5190" t="inlineStr">
        <is>
          <t>0,00</t>
        </is>
      </c>
      <c r="AC5190" t="inlineStr">
        <is>
          <t>0,00</t>
        </is>
      </c>
      <c r="AD5190" t="inlineStr">
        <is>
          <t>0,00</t>
        </is>
      </c>
      <c r="AE5190" t="inlineStr">
        <is>
          <t>0,00</t>
        </is>
      </c>
      <c r="AF5190" t="n">
        <v>0</v>
      </c>
      <c r="AG5190" t="n">
        <v>0</v>
      </c>
      <c r="AH5190" t="n">
        <v>0</v>
      </c>
      <c r="AI5190" t="inlineStr">
        <is>
          <t>6,5</t>
        </is>
      </c>
      <c r="AJ5190" t="inlineStr">
        <is>
          <t>Transfer</t>
        </is>
      </c>
      <c r="AK5190" t="inlineStr">
        <is>
          <t>4,5</t>
        </is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</row>
    <row r="5194">
      <c r="A5194" t="n">
        <v>1257</v>
      </c>
      <c r="B5194" t="inlineStr">
        <is>
          <t>Els girasols</t>
        </is>
      </c>
      <c r="C5194" t="inlineStr">
        <is>
          <t>Lia Borràs</t>
        </is>
      </c>
      <c r="D5194" t="inlineStr">
        <is>
          <t>Lia Borràs Anglès</t>
        </is>
      </c>
      <c r="E5194" t="inlineStr">
        <is>
          <t>39875449G</t>
        </is>
      </c>
      <c r="F5194" t="inlineStr">
        <is>
          <t>Merceria,5</t>
        </is>
      </c>
      <c r="G5194" t="n">
        <v>43003</v>
      </c>
      <c r="H5194" t="inlineStr">
        <is>
          <t>Tarragona</t>
        </is>
      </c>
      <c r="I5194" t="n">
        <v>1</v>
      </c>
      <c r="J5194" t="n">
        <v>0</v>
      </c>
      <c r="K5194" t="inlineStr">
        <is>
          <t>elsgirasols@gmail.com</t>
        </is>
      </c>
      <c r="L5194">
        <f>+34617879901</f>
        <v/>
      </c>
      <c r="M5194" t="n">
        <v>1</v>
      </c>
      <c r="N5194" t="n">
        <v>12</v>
      </c>
      <c r="O5194" t="n">
        <v>6</v>
      </c>
      <c r="P5194" t="n">
        <v>6</v>
      </c>
      <c r="Q5194" t="n">
        <v>3</v>
      </c>
      <c r="R5194" t="inlineStr">
        <is>
          <t>VJ6</t>
        </is>
      </c>
      <c r="S5194" t="inlineStr">
        <is>
          <t>10% LA next order</t>
        </is>
      </c>
      <c r="T5194" t="b">
        <v>0</v>
      </c>
      <c r="U5194" t="inlineStr">
        <is>
          <t>22/11/2023</t>
        </is>
      </c>
      <c r="V5194" t="n">
        <v>0</v>
      </c>
      <c r="W5194" t="inlineStr">
        <is>
          <t>https://docs.google.com/open?id=1GJQaTWjbEpgeNsXNILCKe-I8GCXwId3IWY5W6PTChp4</t>
        </is>
      </c>
      <c r="X5194" t="inlineStr">
        <is>
          <t>39,00</t>
        </is>
      </c>
      <c r="Y5194" t="n">
        <v>78</v>
      </c>
      <c r="Z5194" t="n">
        <v>39</v>
      </c>
      <c r="AA5194" t="inlineStr">
        <is>
          <t>13,5</t>
        </is>
      </c>
      <c r="AB5194" t="inlineStr">
        <is>
          <t>169,50</t>
        </is>
      </c>
      <c r="AC5194" t="inlineStr">
        <is>
          <t>35,60</t>
        </is>
      </c>
      <c r="AD5194" t="inlineStr">
        <is>
          <t>8,81</t>
        </is>
      </c>
      <c r="AE5194" t="inlineStr">
        <is>
          <t>213,91</t>
        </is>
      </c>
      <c r="AF5194" t="n">
        <v>0</v>
      </c>
      <c r="AG5194" t="n">
        <v>0</v>
      </c>
      <c r="AH5194" t="n">
        <v>0</v>
      </c>
      <c r="AI5194" t="inlineStr">
        <is>
          <t>6,5</t>
        </is>
      </c>
      <c r="AJ5194" t="inlineStr">
        <is>
          <t>Transfer</t>
        </is>
      </c>
      <c r="AK5194" t="inlineStr">
        <is>
          <t>4,5</t>
        </is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</row>
    <row r="5198">
      <c r="A5198" t="n">
        <v>1258</v>
      </c>
      <c r="B5198" t="inlineStr">
        <is>
          <t>Marcris</t>
        </is>
      </c>
      <c r="C5198" t="inlineStr">
        <is>
          <t>Marino</t>
        </is>
      </c>
      <c r="D5198" t="inlineStr">
        <is>
          <t>Sánchez García Cristina 00280286L S.L.N.E</t>
        </is>
      </c>
      <c r="E5198" t="inlineStr">
        <is>
          <t>B35770528</t>
        </is>
      </c>
      <c r="F5198" t="inlineStr">
        <is>
          <t>Calle Aigües, 11</t>
        </is>
      </c>
      <c r="G5198" t="n">
        <v>8391</v>
      </c>
      <c r="H5198" t="inlineStr">
        <is>
          <t>Tiana</t>
        </is>
      </c>
      <c r="I5198" t="n">
        <v>1</v>
      </c>
      <c r="J5198" t="n">
        <v>0</v>
      </c>
      <c r="K5198" t="inlineStr">
        <is>
          <t>info@marcris.net</t>
        </is>
      </c>
      <c r="L5198">
        <f>+34678868735</f>
        <v/>
      </c>
      <c r="M5198" t="n">
        <v>0</v>
      </c>
      <c r="N5198" t="n">
        <v>618</v>
      </c>
      <c r="O5198" t="n">
        <v>167</v>
      </c>
      <c r="P5198" t="n">
        <v>412</v>
      </c>
      <c r="Q5198" t="n">
        <v>75</v>
      </c>
      <c r="R5198" t="inlineStr">
        <is>
          <t>PackD23-VJ296</t>
        </is>
      </c>
      <c r="S5198" t="n">
        <v>0</v>
      </c>
      <c r="T5198" t="inlineStr">
        <is>
          <t>Muestras 12-3-8-2-1-6</t>
        </is>
      </c>
      <c r="U5198" t="inlineStr">
        <is>
          <t>22/11/2023</t>
        </is>
      </c>
      <c r="V5198" t="n">
        <v>0</v>
      </c>
      <c r="W5198" t="inlineStr">
        <is>
          <t>https://docs.google.com/open?id=1Z4sX9bLv2g0zBTQp_1Bj9G52yyo41NaV6HQ4zZYE7Eg</t>
        </is>
      </c>
      <c r="X5198" t="inlineStr">
        <is>
          <t>726,45</t>
        </is>
      </c>
      <c r="Y5198" t="inlineStr">
        <is>
          <t>2688,3</t>
        </is>
      </c>
      <c r="Z5198" t="inlineStr">
        <is>
          <t>1792,2</t>
        </is>
      </c>
      <c r="AA5198" t="inlineStr">
        <is>
          <t>247,5</t>
        </is>
      </c>
      <c r="AB5198" t="inlineStr">
        <is>
          <t>5.454,45</t>
        </is>
      </c>
      <c r="AC5198" t="inlineStr">
        <is>
          <t>1145,43</t>
        </is>
      </c>
      <c r="AD5198" t="inlineStr">
        <is>
          <t>0,00</t>
        </is>
      </c>
      <c r="AE5198" t="inlineStr">
        <is>
          <t>6599,88</t>
        </is>
      </c>
      <c r="AF5198" t="n">
        <v>0</v>
      </c>
      <c r="AG5198" t="n">
        <v>0</v>
      </c>
      <c r="AH5198" t="n">
        <v>0</v>
      </c>
      <c r="AI5198" t="inlineStr">
        <is>
          <t>4,35</t>
        </is>
      </c>
      <c r="AJ5198" t="inlineStr">
        <is>
          <t>Giro 60 dias // IBAN: ES03 2100 0877 8502 0021 6962</t>
        </is>
      </c>
      <c r="AK5198" t="inlineStr">
        <is>
          <t>3,3</t>
        </is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</row>
    <row r="5202">
      <c r="A5202" t="n">
        <v>1259</v>
      </c>
      <c r="B5202" t="inlineStr">
        <is>
          <t>Ecobe</t>
        </is>
      </c>
      <c r="C5202" t="inlineStr">
        <is>
          <t>Dolors de la Torre Mezcua</t>
        </is>
      </c>
      <c r="D5202" t="inlineStr">
        <is>
          <t>Ecobe Alimentació</t>
        </is>
      </c>
      <c r="E5202" t="inlineStr">
        <is>
          <t>78090171L</t>
        </is>
      </c>
      <c r="F5202" t="inlineStr">
        <is>
          <t>Av. Catalunya, 18</t>
        </is>
      </c>
      <c r="G5202" t="n">
        <v>25250</v>
      </c>
      <c r="H5202" t="inlineStr">
        <is>
          <t>Bellpuig</t>
        </is>
      </c>
      <c r="I5202" t="n">
        <v>1</v>
      </c>
      <c r="J5202" t="n">
        <v>0</v>
      </c>
      <c r="K5202" t="inlineStr">
        <is>
          <t>ecobealimentacio@gmail.com</t>
        </is>
      </c>
      <c r="L5202" t="n">
        <v>0</v>
      </c>
      <c r="M5202" t="n">
        <v>1</v>
      </c>
      <c r="N5202" t="n">
        <v>0</v>
      </c>
      <c r="O5202" t="n">
        <v>0</v>
      </c>
      <c r="P5202" t="n">
        <v>12</v>
      </c>
      <c r="Q5202" t="n">
        <v>6</v>
      </c>
      <c r="R5202" t="inlineStr">
        <is>
          <t>VJ12</t>
        </is>
      </c>
      <c r="S5202" t="inlineStr">
        <is>
          <t>20% LA next order</t>
        </is>
      </c>
      <c r="T5202" t="b">
        <v>0</v>
      </c>
      <c r="U5202" t="inlineStr">
        <is>
          <t>22/11/2023</t>
        </is>
      </c>
      <c r="V5202" t="inlineStr">
        <is>
          <t>nvmlss7rma5wruvsnvmr9feyxq8qgp6x</t>
        </is>
      </c>
      <c r="W5202" t="inlineStr">
        <is>
          <t>https://docs.google.com/open?id=1MZihg8f9DYBkFG0JSbxbgMCQQ-RUf2nrfnfeboSf1IY</t>
        </is>
      </c>
      <c r="X5202" t="inlineStr">
        <is>
          <t>0,00</t>
        </is>
      </c>
      <c r="Y5202" t="n">
        <v>0</v>
      </c>
      <c r="Z5202" t="n">
        <v>78</v>
      </c>
      <c r="AA5202" t="n">
        <v>27</v>
      </c>
      <c r="AB5202" t="inlineStr">
        <is>
          <t>105,00</t>
        </is>
      </c>
      <c r="AC5202" t="inlineStr">
        <is>
          <t>22,05</t>
        </is>
      </c>
      <c r="AD5202" t="inlineStr">
        <is>
          <t>5,46</t>
        </is>
      </c>
      <c r="AE5202" t="inlineStr">
        <is>
          <t>132,51</t>
        </is>
      </c>
      <c r="AF5202" t="n">
        <v>0</v>
      </c>
      <c r="AG5202" t="n">
        <v>0</v>
      </c>
      <c r="AH5202" t="n">
        <v>0</v>
      </c>
      <c r="AI5202" t="inlineStr">
        <is>
          <t>6,5</t>
        </is>
      </c>
      <c r="AJ5202" t="inlineStr">
        <is>
          <t>Transfer</t>
        </is>
      </c>
      <c r="AK5202" t="inlineStr">
        <is>
          <t>4,5</t>
        </is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</row>
    <row r="5206">
      <c r="A5206" t="n">
        <v>1260</v>
      </c>
      <c r="B5206" t="inlineStr">
        <is>
          <t>Baobá Pure</t>
        </is>
      </c>
      <c r="C5206" t="inlineStr">
        <is>
          <t>María Gádor Sánchez Bertos</t>
        </is>
      </c>
      <c r="D5206" t="inlineStr">
        <is>
          <t>María Gádor Sánchez Bertos</t>
        </is>
      </c>
      <c r="E5206" t="inlineStr">
        <is>
          <t>24230077Z</t>
        </is>
      </c>
      <c r="F5206" t="inlineStr">
        <is>
          <t>Calle Pedro Antonio de Alarcón, 34 local 4</t>
        </is>
      </c>
      <c r="G5206" t="n">
        <v>18002</v>
      </c>
      <c r="H5206" t="inlineStr">
        <is>
          <t>Granada</t>
        </is>
      </c>
      <c r="I5206" t="n">
        <v>1</v>
      </c>
      <c r="J5206" t="n">
        <v>0</v>
      </c>
      <c r="K5206" t="inlineStr">
        <is>
          <t>baoba@baobapure.com</t>
        </is>
      </c>
      <c r="L5206" t="n">
        <v>858980892</v>
      </c>
      <c r="M5206" t="n">
        <v>1</v>
      </c>
      <c r="N5206" t="n">
        <v>1</v>
      </c>
      <c r="O5206" t="n">
        <v>6</v>
      </c>
      <c r="P5206" t="n">
        <v>8</v>
      </c>
      <c r="Q5206" t="n">
        <v>6</v>
      </c>
      <c r="R5206" t="inlineStr">
        <is>
          <t>VJ2-PackD2</t>
        </is>
      </c>
      <c r="S5206" t="n">
        <v>0</v>
      </c>
      <c r="T5206" t="n">
        <v>0</v>
      </c>
      <c r="U5206" t="inlineStr">
        <is>
          <t>22/11/2023</t>
        </is>
      </c>
      <c r="V5206" t="n">
        <v>0</v>
      </c>
      <c r="W5206" t="inlineStr">
        <is>
          <t>https://docs.google.com/open?id=1LYgnIqkF6YKd_-R9B0871SHOyRLfxR3Igpw955rDjR8</t>
        </is>
      </c>
      <c r="X5206" t="inlineStr">
        <is>
          <t>39,00</t>
        </is>
      </c>
      <c r="Y5206" t="inlineStr">
        <is>
          <t>6,5</t>
        </is>
      </c>
      <c r="Z5206" t="n">
        <v>52</v>
      </c>
      <c r="AA5206" t="n">
        <v>27</v>
      </c>
      <c r="AB5206" t="inlineStr">
        <is>
          <t>124,50</t>
        </is>
      </c>
      <c r="AC5206" t="inlineStr">
        <is>
          <t>26,15</t>
        </is>
      </c>
      <c r="AD5206" t="inlineStr">
        <is>
          <t>6,47</t>
        </is>
      </c>
      <c r="AE5206" t="inlineStr">
        <is>
          <t>157,12</t>
        </is>
      </c>
      <c r="AF5206" t="n">
        <v>0</v>
      </c>
      <c r="AG5206" t="n">
        <v>0</v>
      </c>
      <c r="AH5206" t="n">
        <v>0</v>
      </c>
      <c r="AI5206" t="inlineStr">
        <is>
          <t>6,5</t>
        </is>
      </c>
      <c r="AJ5206" t="inlineStr">
        <is>
          <t>Giro 30 días // IBAN: ES2201827565600202033638</t>
        </is>
      </c>
      <c r="AK5206" t="inlineStr">
        <is>
          <t>4,5</t>
        </is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</row>
    <row r="5210">
      <c r="A5210" t="n">
        <v>1261</v>
      </c>
      <c r="B5210" t="inlineStr">
        <is>
          <t>ZEROVERSO</t>
        </is>
      </c>
      <c r="C5210" t="inlineStr">
        <is>
          <t>ABRAHAM BALLESTER DÍAZ</t>
        </is>
      </c>
      <c r="D5210" t="inlineStr">
        <is>
          <t>ABRAHAM BALLESTER DÍAZ</t>
        </is>
      </c>
      <c r="E5210" t="inlineStr">
        <is>
          <t>20930020C</t>
        </is>
      </c>
      <c r="F5210" t="inlineStr">
        <is>
          <t>Calle Fermín Galán y García Hernández, 23</t>
        </is>
      </c>
      <c r="G5210" t="n">
        <v>3160</v>
      </c>
      <c r="H5210" t="inlineStr">
        <is>
          <t>Almoradí</t>
        </is>
      </c>
      <c r="I5210" t="n">
        <v>0</v>
      </c>
      <c r="J5210" t="inlineStr">
        <is>
          <t>Calle Vicente Blasco Ibáñez, 10</t>
        </is>
      </c>
      <c r="K5210" t="inlineStr">
        <is>
          <t>abraham.zeroverso@gmail.com</t>
        </is>
      </c>
      <c r="L5210">
        <f>+34644256634</f>
        <v/>
      </c>
      <c r="M5210" t="n">
        <v>1</v>
      </c>
      <c r="N5210" t="n">
        <v>5</v>
      </c>
      <c r="O5210" t="n">
        <v>5</v>
      </c>
      <c r="P5210" t="n">
        <v>5</v>
      </c>
      <c r="Q5210" t="n">
        <v>5</v>
      </c>
      <c r="R5210" t="n">
        <v>0</v>
      </c>
      <c r="S5210" t="n">
        <v>0</v>
      </c>
      <c r="T5210" t="b">
        <v>0</v>
      </c>
      <c r="U5210" t="inlineStr">
        <is>
          <t>23/11/2023</t>
        </is>
      </c>
      <c r="V5210" t="inlineStr">
        <is>
          <t>rrtjofssxg70fdmrrttjqlht5l7gul9k</t>
        </is>
      </c>
      <c r="W5210" t="inlineStr">
        <is>
          <t>https://docs.google.com/open?id=1mpZOin5LcY5qYi97Ic5fFyt3JvzBGDPWul-yVaawVlM</t>
        </is>
      </c>
      <c r="X5210" t="inlineStr">
        <is>
          <t>34,55</t>
        </is>
      </c>
      <c r="Y5210" t="inlineStr">
        <is>
          <t>34,55</t>
        </is>
      </c>
      <c r="Z5210" t="inlineStr">
        <is>
          <t>34,55</t>
        </is>
      </c>
      <c r="AA5210" t="n">
        <v>25</v>
      </c>
      <c r="AB5210" t="inlineStr">
        <is>
          <t>128,65</t>
        </is>
      </c>
      <c r="AC5210" t="inlineStr">
        <is>
          <t>27,02</t>
        </is>
      </c>
      <c r="AD5210" t="inlineStr">
        <is>
          <t>6,69</t>
        </is>
      </c>
      <c r="AE5210" t="inlineStr">
        <is>
          <t>162,36</t>
        </is>
      </c>
      <c r="AF5210" t="n">
        <v>0</v>
      </c>
      <c r="AG5210" t="n">
        <v>0</v>
      </c>
      <c r="AH5210" t="n">
        <v>0</v>
      </c>
      <c r="AI5210" t="inlineStr">
        <is>
          <t>6,91</t>
        </is>
      </c>
      <c r="AJ5210" t="inlineStr">
        <is>
          <t>Transfer</t>
        </is>
      </c>
      <c r="AK5210" t="n">
        <v>5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</row>
    <row r="5214">
      <c r="A5214" t="n">
        <v>1262</v>
      </c>
      <c r="B5214" t="inlineStr">
        <is>
          <t>Ecoeko</t>
        </is>
      </c>
      <c r="C5214" t="inlineStr">
        <is>
          <t>Victoria</t>
        </is>
      </c>
      <c r="D5214" t="inlineStr">
        <is>
          <t>ecoeko cosmética consciente SL</t>
        </is>
      </c>
      <c r="E5214" t="inlineStr">
        <is>
          <t>B86551876</t>
        </is>
      </c>
      <c r="F5214" t="inlineStr">
        <is>
          <t>Ronda de Segovia 34 Local ecoeko, 28005 Madrid</t>
        </is>
      </c>
      <c r="G5214" t="n">
        <v>28005</v>
      </c>
      <c r="H5214" t="inlineStr">
        <is>
          <t>Madrid</t>
        </is>
      </c>
      <c r="I5214" t="n">
        <v>1</v>
      </c>
      <c r="J5214" t="n">
        <v>0</v>
      </c>
      <c r="K5214" t="inlineStr">
        <is>
          <t>ecoeko.cosmetics@gmail.com</t>
        </is>
      </c>
      <c r="L5214">
        <f>+34613029311</f>
        <v/>
      </c>
      <c r="M5214" t="n">
        <v>0</v>
      </c>
      <c r="N5214" t="n">
        <v>15</v>
      </c>
      <c r="O5214" t="n">
        <v>0</v>
      </c>
      <c r="P5214" t="n">
        <v>20</v>
      </c>
      <c r="Q5214" t="n">
        <v>5</v>
      </c>
      <c r="R5214" t="inlineStr">
        <is>
          <t>VJ10-PackD1</t>
        </is>
      </c>
      <c r="S5214" t="inlineStr">
        <is>
          <t>20% next order</t>
        </is>
      </c>
      <c r="T5214" t="b">
        <v>0</v>
      </c>
      <c r="U5214" t="inlineStr">
        <is>
          <t>23/11/2023</t>
        </is>
      </c>
      <c r="V5214" t="inlineStr">
        <is>
          <t>3dhkj25q63moqezm2j3dhklhjocf2o0g</t>
        </is>
      </c>
      <c r="W5214" t="inlineStr">
        <is>
          <t>https://docs.google.com/open?id=1xKSCTU-g7lwVFK4LDKKbb9zZbbgOrZSkdxZjx7YTUx4</t>
        </is>
      </c>
      <c r="X5214" t="inlineStr">
        <is>
          <t>0,00</t>
        </is>
      </c>
      <c r="Y5214" t="inlineStr">
        <is>
          <t>97,5</t>
        </is>
      </c>
      <c r="Z5214" t="n">
        <v>130</v>
      </c>
      <c r="AA5214" t="inlineStr">
        <is>
          <t>22,5</t>
        </is>
      </c>
      <c r="AB5214" t="inlineStr">
        <is>
          <t>250,00</t>
        </is>
      </c>
      <c r="AC5214" t="inlineStr">
        <is>
          <t>52,50</t>
        </is>
      </c>
      <c r="AD5214" t="inlineStr">
        <is>
          <t>0,00</t>
        </is>
      </c>
      <c r="AE5214" t="inlineStr">
        <is>
          <t>302,50</t>
        </is>
      </c>
      <c r="AF5214" t="n">
        <v>0</v>
      </c>
      <c r="AG5214" t="n">
        <v>0</v>
      </c>
      <c r="AH5214" t="n">
        <v>0</v>
      </c>
      <c r="AI5214" t="inlineStr">
        <is>
          <t>6,5</t>
        </is>
      </c>
      <c r="AJ5214" t="inlineStr">
        <is>
          <t>Transfer</t>
        </is>
      </c>
      <c r="AK5214" t="inlineStr">
        <is>
          <t>4,5</t>
        </is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</row>
    <row r="5218">
      <c r="A5218" t="inlineStr">
        <is>
          <t>PT_6</t>
        </is>
      </c>
      <c r="B5218" t="inlineStr">
        <is>
          <t>Pasto Fino Mercearia</t>
        </is>
      </c>
      <c r="C5218" t="inlineStr">
        <is>
          <t>Carla Ribeiro Moura Neto</t>
        </is>
      </c>
      <c r="D5218" t="inlineStr">
        <is>
          <t>Raíz de Cetim Fisioterapia Lda</t>
        </is>
      </c>
      <c r="E5218" t="n">
        <v>516763911</v>
      </c>
      <c r="F5218" t="inlineStr">
        <is>
          <t>Rua Arq. Cassiano Barbosa n.38 C</t>
        </is>
      </c>
      <c r="G5218" t="inlineStr">
        <is>
          <t>4100-009</t>
        </is>
      </c>
      <c r="H5218" t="inlineStr">
        <is>
          <t>Porto</t>
        </is>
      </c>
      <c r="I5218" t="n">
        <v>1</v>
      </c>
      <c r="J5218" t="n">
        <v>0</v>
      </c>
      <c r="K5218" t="inlineStr">
        <is>
          <t>carlaribeiromouraneto@gmail.com</t>
        </is>
      </c>
      <c r="L5218">
        <f>+351939420470</f>
        <v/>
      </c>
      <c r="M5218" t="n">
        <v>0</v>
      </c>
      <c r="N5218" t="n">
        <v>4</v>
      </c>
      <c r="O5218" t="n">
        <v>1</v>
      </c>
      <c r="P5218" t="n">
        <v>4</v>
      </c>
      <c r="Q5218" t="n">
        <v>5</v>
      </c>
      <c r="R5218" t="inlineStr">
        <is>
          <t>VJ3-PackD3</t>
        </is>
      </c>
      <c r="S5218" t="n">
        <v>0</v>
      </c>
      <c r="T5218" t="b">
        <v>0</v>
      </c>
      <c r="U5218" t="inlineStr">
        <is>
          <t>27/11/2023</t>
        </is>
      </c>
      <c r="V5218" t="inlineStr">
        <is>
          <t>8766qz6qm1l287667l99x0eggf7agtu4</t>
        </is>
      </c>
      <c r="W5218" t="inlineStr">
        <is>
          <t>https://docs.google.com/open?id=1h-rIPtTmD74WL-kzEpSNkc6ZFJfFupw_eIS88KIhoGM</t>
        </is>
      </c>
      <c r="X5218" t="inlineStr">
        <is>
          <t>6,50</t>
        </is>
      </c>
      <c r="Y5218" t="n">
        <v>26</v>
      </c>
      <c r="Z5218" t="n">
        <v>26</v>
      </c>
      <c r="AA5218" t="inlineStr">
        <is>
          <t>22,5</t>
        </is>
      </c>
      <c r="AB5218" t="inlineStr">
        <is>
          <t>81,00</t>
        </is>
      </c>
      <c r="AC5218" t="inlineStr">
        <is>
          <t>17,01</t>
        </is>
      </c>
      <c r="AD5218" t="inlineStr">
        <is>
          <t>0,00</t>
        </is>
      </c>
      <c r="AE5218" t="inlineStr">
        <is>
          <t>98,01</t>
        </is>
      </c>
      <c r="AF5218" t="n">
        <v>0</v>
      </c>
      <c r="AG5218" t="n">
        <v>0</v>
      </c>
      <c r="AH5218" t="n">
        <v>0</v>
      </c>
      <c r="AI5218" t="inlineStr">
        <is>
          <t>6,5</t>
        </is>
      </c>
      <c r="AJ5218" t="inlineStr">
        <is>
          <t>Transfer</t>
        </is>
      </c>
      <c r="AK5218" t="inlineStr">
        <is>
          <t>4,5</t>
        </is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</row>
    <row r="5222">
      <c r="A5222" t="n">
        <v>1263</v>
      </c>
      <c r="B5222" t="inlineStr">
        <is>
          <t>ZeroWasteMad</t>
        </is>
      </c>
      <c r="C5222" t="inlineStr">
        <is>
          <t>Juanjo Leza</t>
        </is>
      </c>
      <c r="D5222" t="inlineStr">
        <is>
          <t>Juan José Leza Sánchez</t>
        </is>
      </c>
      <c r="E5222" t="inlineStr">
        <is>
          <t>44677416P</t>
        </is>
      </c>
      <c r="F5222" t="inlineStr">
        <is>
          <t>García de Paredes 35</t>
        </is>
      </c>
      <c r="G5222" t="n">
        <v>28010</v>
      </c>
      <c r="H5222" t="inlineStr">
        <is>
          <t>Madrid</t>
        </is>
      </c>
      <c r="I5222" t="n">
        <v>0</v>
      </c>
      <c r="J5222" t="inlineStr">
        <is>
          <t>Calle Rodas 5 5 3</t>
        </is>
      </c>
      <c r="K5222" t="inlineStr">
        <is>
          <t>juanjoleza@hotmail.com</t>
        </is>
      </c>
      <c r="L5222">
        <f>+34626800346</f>
        <v/>
      </c>
      <c r="M5222" t="n">
        <v>1</v>
      </c>
      <c r="N5222" t="n">
        <v>0</v>
      </c>
      <c r="O5222" t="n">
        <v>10</v>
      </c>
      <c r="P5222" t="n">
        <v>10</v>
      </c>
      <c r="Q5222" t="n">
        <v>0</v>
      </c>
      <c r="R5222" t="inlineStr">
        <is>
          <t>Muestra PackD1</t>
        </is>
      </c>
      <c r="S5222" t="inlineStr">
        <is>
          <t>10% LA next order</t>
        </is>
      </c>
      <c r="T5222" t="b">
        <v>0</v>
      </c>
      <c r="U5222" t="inlineStr">
        <is>
          <t>23/11/2023</t>
        </is>
      </c>
      <c r="V5222" t="inlineStr">
        <is>
          <t>x6psez7xknw0n3h2u3jxkix6pse49229</t>
        </is>
      </c>
      <c r="W5222" t="inlineStr">
        <is>
          <t>https://docs.google.com/open?id=1U3briZx-2kXt8ucWvtqRxIdaBRQ91Q5nvlwdjKErztk</t>
        </is>
      </c>
      <c r="X5222" t="inlineStr">
        <is>
          <t>65,00</t>
        </is>
      </c>
      <c r="Y5222" t="n">
        <v>0</v>
      </c>
      <c r="Z5222" t="n">
        <v>65</v>
      </c>
      <c r="AA5222" t="n">
        <v>0</v>
      </c>
      <c r="AB5222" t="inlineStr">
        <is>
          <t>130,00</t>
        </is>
      </c>
      <c r="AC5222" t="inlineStr">
        <is>
          <t>27,30</t>
        </is>
      </c>
      <c r="AD5222" t="inlineStr">
        <is>
          <t>6,76</t>
        </is>
      </c>
      <c r="AE5222" t="inlineStr">
        <is>
          <t>164,06</t>
        </is>
      </c>
      <c r="AF5222" t="n">
        <v>0</v>
      </c>
      <c r="AG5222" t="n">
        <v>0</v>
      </c>
      <c r="AH5222" t="n">
        <v>0</v>
      </c>
      <c r="AI5222" t="inlineStr">
        <is>
          <t>6,5</t>
        </is>
      </c>
      <c r="AJ5222" t="inlineStr">
        <is>
          <t>Giro 30 días // IBAN: ES44 2100 2503 1113 0149 4107</t>
        </is>
      </c>
      <c r="AK5222" t="inlineStr">
        <is>
          <t>4,5</t>
        </is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</row>
    <row r="5226">
      <c r="A5226" t="n">
        <v>1264</v>
      </c>
      <c r="B5226" t="inlineStr">
        <is>
          <t>BON AREA</t>
        </is>
      </c>
      <c r="C5226" t="inlineStr">
        <is>
          <t>Nº PEDIDO:  00012/22560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inlineStr">
        <is>
          <t>SIN ENVIAR FACTURA</t>
        </is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s="2" t="n">
        <v>0</v>
      </c>
      <c r="V5226" t="n">
        <v>0</v>
      </c>
      <c r="W5226" t="n">
        <v>1</v>
      </c>
      <c r="X5226" t="inlineStr">
        <is>
          <t>0,00</t>
        </is>
      </c>
      <c r="Y5226" t="n">
        <v>0</v>
      </c>
      <c r="Z5226" t="n">
        <v>0</v>
      </c>
      <c r="AA5226" t="n">
        <v>0</v>
      </c>
      <c r="AB5226" t="inlineStr">
        <is>
          <t>0,00</t>
        </is>
      </c>
      <c r="AC5226" t="inlineStr">
        <is>
          <t>0,00</t>
        </is>
      </c>
      <c r="AD5226" t="inlineStr">
        <is>
          <t>0,00</t>
        </is>
      </c>
      <c r="AE5226" t="inlineStr">
        <is>
          <t>0,00</t>
        </is>
      </c>
      <c r="AF5226" t="n">
        <v>0</v>
      </c>
      <c r="AG5226" t="n">
        <v>0</v>
      </c>
      <c r="AH5226" t="n">
        <v>0</v>
      </c>
      <c r="AI5226" t="inlineStr">
        <is>
          <t>6,5</t>
        </is>
      </c>
      <c r="AJ5226" t="n">
        <v>0</v>
      </c>
      <c r="AK5226" t="inlineStr">
        <is>
          <t>4,5</t>
        </is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</row>
    <row r="5230">
      <c r="A5230" t="n">
        <v>1265</v>
      </c>
      <c r="B5230" t="inlineStr">
        <is>
          <t>Restore Shop</t>
        </is>
      </c>
      <c r="C5230" t="inlineStr">
        <is>
          <t>Mimi</t>
        </is>
      </c>
      <c r="D5230" t="inlineStr">
        <is>
          <t>Shimu Project S.L.</t>
        </is>
      </c>
      <c r="E5230" t="inlineStr">
        <is>
          <t>B98747298</t>
        </is>
      </c>
      <c r="F5230" t="inlineStr">
        <is>
          <t>C/Vallehermoso 41</t>
        </is>
      </c>
      <c r="G5230" t="n">
        <v>28015</v>
      </c>
      <c r="H5230" t="inlineStr">
        <is>
          <t>Madrid</t>
        </is>
      </c>
      <c r="I5230" t="n">
        <v>0</v>
      </c>
      <c r="J5230" t="inlineStr">
        <is>
          <t>C/San Bernardo 95, 7º Izq.</t>
        </is>
      </c>
      <c r="K5230" t="inlineStr">
        <is>
          <t>hola@restore7.online</t>
        </is>
      </c>
      <c r="L5230">
        <f>+34669649729</f>
        <v/>
      </c>
      <c r="M5230" t="n">
        <v>0</v>
      </c>
      <c r="N5230" t="n">
        <v>1</v>
      </c>
      <c r="O5230" t="n">
        <v>19</v>
      </c>
      <c r="P5230" t="n">
        <v>0</v>
      </c>
      <c r="Q5230" t="n">
        <v>0</v>
      </c>
      <c r="R5230" t="inlineStr">
        <is>
          <t>FL1 (20+1)</t>
        </is>
      </c>
      <c r="S5230" t="inlineStr">
        <is>
          <t>SectorEco</t>
        </is>
      </c>
      <c r="T5230" t="b">
        <v>1</v>
      </c>
      <c r="U5230" t="inlineStr">
        <is>
          <t>23/11/2023</t>
        </is>
      </c>
      <c r="V5230" t="inlineStr">
        <is>
          <t>i6bhbes25erx2i6bhbp5joi095jl5f77</t>
        </is>
      </c>
      <c r="W5230" t="inlineStr">
        <is>
          <t>https://docs.google.com/open?id=1KlYn4w_oxppf2OMUPsDW9mk3kKzVJKTllHOXJflcWf4</t>
        </is>
      </c>
      <c r="X5230" t="inlineStr">
        <is>
          <t>131,29</t>
        </is>
      </c>
      <c r="Y5230" t="inlineStr">
        <is>
          <t>6,91</t>
        </is>
      </c>
      <c r="Z5230" t="n">
        <v>0</v>
      </c>
      <c r="AA5230" t="n">
        <v>0</v>
      </c>
      <c r="AB5230" t="inlineStr">
        <is>
          <t>138,20</t>
        </is>
      </c>
      <c r="AC5230" t="inlineStr">
        <is>
          <t>29,02</t>
        </is>
      </c>
      <c r="AD5230" t="inlineStr">
        <is>
          <t>0,00</t>
        </is>
      </c>
      <c r="AE5230" t="inlineStr">
        <is>
          <t>167,22</t>
        </is>
      </c>
      <c r="AF5230" t="n">
        <v>0</v>
      </c>
      <c r="AG5230" t="n">
        <v>0</v>
      </c>
      <c r="AH5230" t="n">
        <v>0</v>
      </c>
      <c r="AI5230" t="inlineStr">
        <is>
          <t>6,91</t>
        </is>
      </c>
      <c r="AJ5230" t="inlineStr">
        <is>
          <t>giro 30 días // IBAN: ES8500496114052616283714</t>
        </is>
      </c>
      <c r="AK5230" t="inlineStr">
        <is>
          <t>4,5</t>
        </is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</row>
    <row r="5234">
      <c r="A5234" t="n">
        <v>1266</v>
      </c>
      <c r="B5234" t="inlineStr">
        <is>
          <t>SaBó SaBó</t>
        </is>
      </c>
      <c r="C5234" t="inlineStr">
        <is>
          <t>Roser Castells</t>
        </is>
      </c>
      <c r="D5234" t="inlineStr">
        <is>
          <t>SaBó SaBó, CB</t>
        </is>
      </c>
      <c r="E5234" t="inlineStr">
        <is>
          <t>E67607952</t>
        </is>
      </c>
      <c r="F5234" t="inlineStr">
        <is>
          <t>c. Castillejos, 275, local</t>
        </is>
      </c>
      <c r="G5234" t="n">
        <v>8025</v>
      </c>
      <c r="H5234" t="inlineStr">
        <is>
          <t>Barcelona</t>
        </is>
      </c>
      <c r="I5234" t="n">
        <v>0</v>
      </c>
      <c r="J5234" t="inlineStr">
        <is>
          <t>c. Nàpols, 343, 6-C, 08025 Barcelona</t>
        </is>
      </c>
      <c r="K5234" t="inlineStr">
        <is>
          <t>ecologiaagranel@gmail.com</t>
        </is>
      </c>
      <c r="L5234">
        <f>+34693007074</f>
        <v/>
      </c>
      <c r="M5234" t="n">
        <v>1</v>
      </c>
      <c r="N5234" t="n">
        <v>0</v>
      </c>
      <c r="O5234" t="n">
        <v>12</v>
      </c>
      <c r="P5234" t="n">
        <v>8</v>
      </c>
      <c r="Q5234" t="n">
        <v>0</v>
      </c>
      <c r="R5234" t="inlineStr">
        <is>
          <t>20% LA next order</t>
        </is>
      </c>
      <c r="S5234" t="n">
        <v>0</v>
      </c>
      <c r="T5234" t="b">
        <v>0</v>
      </c>
      <c r="U5234" t="inlineStr">
        <is>
          <t>23/11/2023</t>
        </is>
      </c>
      <c r="V5234" t="n">
        <v>0</v>
      </c>
      <c r="W5234" t="inlineStr">
        <is>
          <t>https://docs.google.com/open?id=1dkqLGt6zeN9LARAEai5s-lBw2kp1H_d7fFkExWITVAY</t>
        </is>
      </c>
      <c r="X5234" t="inlineStr">
        <is>
          <t>78,00</t>
        </is>
      </c>
      <c r="Y5234" t="n">
        <v>0</v>
      </c>
      <c r="Z5234" t="n">
        <v>52</v>
      </c>
      <c r="AA5234" t="n">
        <v>0</v>
      </c>
      <c r="AB5234" t="inlineStr">
        <is>
          <t>130,00</t>
        </is>
      </c>
      <c r="AC5234" t="inlineStr">
        <is>
          <t>27,30</t>
        </is>
      </c>
      <c r="AD5234" t="inlineStr">
        <is>
          <t>6,76</t>
        </is>
      </c>
      <c r="AE5234" t="inlineStr">
        <is>
          <t>164,06</t>
        </is>
      </c>
      <c r="AF5234" t="n">
        <v>0</v>
      </c>
      <c r="AG5234" t="n">
        <v>0</v>
      </c>
      <c r="AH5234" t="n">
        <v>0</v>
      </c>
      <c r="AI5234" t="inlineStr">
        <is>
          <t>6,5</t>
        </is>
      </c>
      <c r="AJ5234" t="inlineStr">
        <is>
          <t>Transfer</t>
        </is>
      </c>
      <c r="AK5234" t="inlineStr">
        <is>
          <t>4,5</t>
        </is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</row>
    <row r="5238">
      <c r="A5238" t="n">
        <v>1267</v>
      </c>
      <c r="B5238" t="inlineStr">
        <is>
          <t>DROGUERIA MARI PILI</t>
        </is>
      </c>
      <c r="C5238" t="inlineStr">
        <is>
          <t>JUAN CARLOS GABALDON SANCHEZ</t>
        </is>
      </c>
      <c r="D5238" t="inlineStr">
        <is>
          <t>JUAN CARLOS GABALDON SANCHEZ</t>
        </is>
      </c>
      <c r="E5238" t="inlineStr">
        <is>
          <t>24339262H</t>
        </is>
      </c>
      <c r="F5238" t="inlineStr">
        <is>
          <t>CALLE TRES FORQUES N99 BAJO</t>
        </is>
      </c>
      <c r="G5238" t="n">
        <v>46014</v>
      </c>
      <c r="H5238" t="inlineStr">
        <is>
          <t>VALENCIA</t>
        </is>
      </c>
      <c r="I5238" t="n">
        <v>1</v>
      </c>
      <c r="J5238" t="n">
        <v>0</v>
      </c>
      <c r="K5238" t="inlineStr">
        <is>
          <t>perfumeriamaripili@gmail.com</t>
        </is>
      </c>
      <c r="L5238">
        <f>+34963776139</f>
        <v/>
      </c>
      <c r="M5238" t="n">
        <v>1</v>
      </c>
      <c r="N5238" t="n">
        <v>2</v>
      </c>
      <c r="O5238" t="n">
        <v>5</v>
      </c>
      <c r="P5238" t="n">
        <v>8</v>
      </c>
      <c r="Q5238" t="n">
        <v>5</v>
      </c>
      <c r="R5238" t="inlineStr">
        <is>
          <t>VJ5-PackD1</t>
        </is>
      </c>
      <c r="S5238" t="n">
        <v>0</v>
      </c>
      <c r="T5238" t="b">
        <v>0</v>
      </c>
      <c r="U5238" t="inlineStr">
        <is>
          <t>23/11/2023</t>
        </is>
      </c>
      <c r="V5238" t="inlineStr">
        <is>
          <t>5rkshxj11k3l3ugn75rk7447fpcdq8wy</t>
        </is>
      </c>
      <c r="W5238" t="inlineStr">
        <is>
          <t>https://docs.google.com/open?id=1rBg4PYE8xlRh2VUu_-yi40rVOeQR1iBtXW4VwaCa1TQ</t>
        </is>
      </c>
      <c r="X5238" t="inlineStr">
        <is>
          <t>32,50</t>
        </is>
      </c>
      <c r="Y5238" t="n">
        <v>13</v>
      </c>
      <c r="Z5238" t="n">
        <v>52</v>
      </c>
      <c r="AA5238" t="inlineStr">
        <is>
          <t>22,5</t>
        </is>
      </c>
      <c r="AB5238" t="inlineStr">
        <is>
          <t>120,00</t>
        </is>
      </c>
      <c r="AC5238" t="inlineStr">
        <is>
          <t>25,20</t>
        </is>
      </c>
      <c r="AD5238" t="inlineStr">
        <is>
          <t>6,24</t>
        </is>
      </c>
      <c r="AE5238" t="inlineStr">
        <is>
          <t>151,44</t>
        </is>
      </c>
      <c r="AF5238" t="n">
        <v>0</v>
      </c>
      <c r="AG5238" t="n">
        <v>0</v>
      </c>
      <c r="AH5238" t="n">
        <v>0</v>
      </c>
      <c r="AI5238" t="inlineStr">
        <is>
          <t>6,5</t>
        </is>
      </c>
      <c r="AJ5238" t="inlineStr">
        <is>
          <t>Transfer</t>
        </is>
      </c>
      <c r="AK5238" t="inlineStr">
        <is>
          <t>4,5</t>
        </is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</row>
    <row r="5242">
      <c r="A5242" t="n">
        <v>1268</v>
      </c>
      <c r="B5242" t="inlineStr">
        <is>
          <t>Herbolario Navarro</t>
        </is>
      </c>
      <c r="C5242" t="inlineStr">
        <is>
          <t>Encargada de compras: Sonia</t>
        </is>
      </c>
      <c r="D5242" t="inlineStr">
        <is>
          <t>PEPE NAVARRO, SL</t>
        </is>
      </c>
      <c r="E5242" t="inlineStr">
        <is>
          <t>B-46432852</t>
        </is>
      </c>
      <c r="F5242" t="inlineStr">
        <is>
          <t>C/Partida de la Dama, 25</t>
        </is>
      </c>
      <c r="G5242" t="n">
        <v>46470</v>
      </c>
      <c r="H5242" t="inlineStr">
        <is>
          <t>Massanassa</t>
        </is>
      </c>
      <c r="I5242" t="n">
        <v>0</v>
      </c>
      <c r="J5242" t="inlineStr">
        <is>
          <t>ARZOBISPO MAYORAL, 20    46002 VALENCIA.</t>
        </is>
      </c>
      <c r="K5242" t="inlineStr">
        <is>
          <t>facturacion.logistica@herbolarionavarro.es</t>
        </is>
      </c>
      <c r="L5242" t="n">
        <v>34664644917</v>
      </c>
      <c r="M5242" t="n">
        <v>0</v>
      </c>
      <c r="N5242" t="n">
        <v>0</v>
      </c>
      <c r="O5242" t="n">
        <v>44</v>
      </c>
      <c r="P5242" t="n">
        <v>27</v>
      </c>
      <c r="Q5242" t="n">
        <v>0</v>
      </c>
      <c r="R5242" t="n">
        <v>0</v>
      </c>
      <c r="S5242" t="inlineStr">
        <is>
          <t>1) 4500602166 -&gt; Incluir numero de pedido en factura y en paquete/s 2) Enviar referencias por separado.</t>
        </is>
      </c>
      <c r="T5242" t="n">
        <v>1</v>
      </c>
      <c r="U5242" t="inlineStr">
        <is>
          <t>24/11/2023</t>
        </is>
      </c>
      <c r="V5242" t="n">
        <v>44714</v>
      </c>
      <c r="W5242" t="inlineStr">
        <is>
          <t>https://docs.google.com/open?id=1Iwjzk8gxKtUeRldfQ1JXvzEoeAZhsrqbSTxmPqJ88kM</t>
        </is>
      </c>
      <c r="X5242" t="inlineStr">
        <is>
          <t>238,92</t>
        </is>
      </c>
      <c r="Y5242" t="n">
        <v>0</v>
      </c>
      <c r="Z5242" t="inlineStr">
        <is>
          <t>146,61</t>
        </is>
      </c>
      <c r="AA5242" t="n">
        <v>0</v>
      </c>
      <c r="AB5242" t="inlineStr">
        <is>
          <t>385,53</t>
        </is>
      </c>
      <c r="AC5242" t="inlineStr">
        <is>
          <t>80,96</t>
        </is>
      </c>
      <c r="AD5242" t="inlineStr">
        <is>
          <t>0,00</t>
        </is>
      </c>
      <c r="AE5242" t="inlineStr">
        <is>
          <t>466,49</t>
        </is>
      </c>
      <c r="AF5242" t="n">
        <v>0</v>
      </c>
      <c r="AG5242" t="n">
        <v>0</v>
      </c>
      <c r="AH5242" t="n">
        <v>0</v>
      </c>
      <c r="AI5242" t="inlineStr">
        <is>
          <t>5,43</t>
        </is>
      </c>
      <c r="AJ5242" t="inlineStr">
        <is>
          <t>Transfer 60 días // IBAN: ES58 0081 1518 9300 0157 6563</t>
        </is>
      </c>
      <c r="AK5242" t="inlineStr">
        <is>
          <t>4,5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</row>
    <row r="5246">
      <c r="A5246" t="n">
        <v>1269</v>
      </c>
      <c r="B5246" t="inlineStr">
        <is>
          <t>Sebastian David</t>
        </is>
      </c>
      <c r="C5246" t="inlineStr">
        <is>
          <t>Sebastian David Oliver</t>
        </is>
      </c>
      <c r="D5246" t="inlineStr">
        <is>
          <t>Grip face</t>
        </is>
      </c>
      <c r="E5246" t="inlineStr">
        <is>
          <t>43170418Q</t>
        </is>
      </c>
      <c r="F5246" t="inlineStr">
        <is>
          <t>ardemans 45</t>
        </is>
      </c>
      <c r="G5246" t="n">
        <v>28028</v>
      </c>
      <c r="H5246" t="inlineStr">
        <is>
          <t>madrid</t>
        </is>
      </c>
      <c r="I5246" t="n">
        <v>0</v>
      </c>
      <c r="J5246" t="inlineStr">
        <is>
          <t>segadors 5 07198 palma de mallorca</t>
        </is>
      </c>
      <c r="K5246" t="inlineStr">
        <is>
          <t>hello@gripface.com</t>
        </is>
      </c>
      <c r="L5246">
        <f>+34637961180</f>
        <v/>
      </c>
      <c r="M5246" t="n">
        <v>0</v>
      </c>
      <c r="N5246" t="n">
        <v>0</v>
      </c>
      <c r="O5246" t="n">
        <v>10</v>
      </c>
      <c r="P5246" t="n">
        <v>10</v>
      </c>
      <c r="Q5246" t="n">
        <v>0</v>
      </c>
      <c r="R5246" t="n">
        <v>0</v>
      </c>
      <c r="S5246" t="n">
        <v>0</v>
      </c>
      <c r="T5246" t="b">
        <v>0</v>
      </c>
      <c r="U5246" t="inlineStr">
        <is>
          <t>27/11/2023</t>
        </is>
      </c>
      <c r="V5246" t="inlineStr">
        <is>
          <t>hvnz4e9822rhep58yzg6hvnz4e9rd4pw</t>
        </is>
      </c>
      <c r="W5246" t="inlineStr">
        <is>
          <t>https://docs.google.com/open?id=1HFC6_Vnx0Ui4L4VLByHSr5y5UohFFI6_IpCuZy6zdW0</t>
        </is>
      </c>
      <c r="X5246" t="inlineStr">
        <is>
          <t>65,00</t>
        </is>
      </c>
      <c r="Y5246" t="n">
        <v>0</v>
      </c>
      <c r="Z5246" t="n">
        <v>65</v>
      </c>
      <c r="AA5246" t="n">
        <v>0</v>
      </c>
      <c r="AB5246" t="inlineStr">
        <is>
          <t>130,00</t>
        </is>
      </c>
      <c r="AC5246" t="inlineStr">
        <is>
          <t>27,30</t>
        </is>
      </c>
      <c r="AD5246" t="inlineStr">
        <is>
          <t>0,00</t>
        </is>
      </c>
      <c r="AE5246" t="inlineStr">
        <is>
          <t>157,30</t>
        </is>
      </c>
      <c r="AF5246" t="n">
        <v>0</v>
      </c>
      <c r="AG5246" t="n">
        <v>0</v>
      </c>
      <c r="AH5246" t="n">
        <v>0</v>
      </c>
      <c r="AI5246" t="inlineStr">
        <is>
          <t>6,5</t>
        </is>
      </c>
      <c r="AJ5246" t="inlineStr">
        <is>
          <t>Transfer</t>
        </is>
      </c>
      <c r="AK5246" t="inlineStr">
        <is>
          <t>4,5</t>
        </is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</row>
    <row r="5250">
      <c r="A5250" t="n">
        <v>1270</v>
      </c>
      <c r="B5250" t="inlineStr">
        <is>
          <t>Planeta Huerto</t>
        </is>
      </c>
      <c r="C5250" t="inlineStr">
        <is>
          <t>Efrén Enguix</t>
        </is>
      </c>
      <c r="D5250" t="inlineStr">
        <is>
          <t>Planeta Huerto S.L.U</t>
        </is>
      </c>
      <c r="E5250" t="inlineStr">
        <is>
          <t>B-53241998</t>
        </is>
      </c>
      <c r="F5250" t="inlineStr">
        <is>
          <t>Avenida de la Industria 21-23</t>
        </is>
      </c>
      <c r="G5250" t="n">
        <v>3690</v>
      </c>
      <c r="H5250" t="inlineStr">
        <is>
          <t>San Vicente del Raspeig</t>
        </is>
      </c>
      <c r="I5250" t="n">
        <v>1</v>
      </c>
      <c r="J5250" t="n">
        <v>0</v>
      </c>
      <c r="K5250" t="inlineStr">
        <is>
          <t>compras@planetahuerto.es</t>
        </is>
      </c>
      <c r="L5250">
        <f>+34635548837</f>
        <v/>
      </c>
      <c r="M5250" t="n">
        <v>0</v>
      </c>
      <c r="N5250" t="n">
        <v>0</v>
      </c>
      <c r="O5250" t="n">
        <v>0</v>
      </c>
      <c r="P5250" t="n">
        <v>90</v>
      </c>
      <c r="Q5250" t="n">
        <v>20</v>
      </c>
      <c r="R5250" t="inlineStr">
        <is>
          <t>PackD10-VJ20</t>
        </is>
      </c>
      <c r="S5250" t="n">
        <v>0</v>
      </c>
      <c r="T5250" t="b">
        <v>0</v>
      </c>
      <c r="U5250" t="inlineStr">
        <is>
          <t>28/11/2023</t>
        </is>
      </c>
      <c r="V5250" t="inlineStr">
        <is>
          <t>p2eoho6nc3rzdy3t7kop2eohob1kdw5d</t>
        </is>
      </c>
      <c r="W5250" t="inlineStr">
        <is>
          <t>https://docs.google.com/open?id=1RUHy-lo69n76M23_Q8-TT4t33XbFQKZpjnniyYzNXEY</t>
        </is>
      </c>
      <c r="X5250" t="inlineStr">
        <is>
          <t>0,00</t>
        </is>
      </c>
      <c r="Y5250" t="n">
        <v>0</v>
      </c>
      <c r="Z5250" t="n">
        <v>585</v>
      </c>
      <c r="AA5250" t="n">
        <v>90</v>
      </c>
      <c r="AB5250" t="inlineStr">
        <is>
          <t>675,00</t>
        </is>
      </c>
      <c r="AC5250" t="inlineStr">
        <is>
          <t>141,75</t>
        </is>
      </c>
      <c r="AD5250" t="inlineStr">
        <is>
          <t>0,00</t>
        </is>
      </c>
      <c r="AE5250" t="inlineStr">
        <is>
          <t>816,75</t>
        </is>
      </c>
      <c r="AF5250" t="n">
        <v>0</v>
      </c>
      <c r="AG5250" t="n">
        <v>0</v>
      </c>
      <c r="AH5250" t="n">
        <v>0</v>
      </c>
      <c r="AI5250" t="inlineStr">
        <is>
          <t>6,5</t>
        </is>
      </c>
      <c r="AJ5250" t="inlineStr">
        <is>
          <t>Giro 30 días // IBAN: ES6001825645180201571710</t>
        </is>
      </c>
      <c r="AK5250" t="inlineStr">
        <is>
          <t>4,5</t>
        </is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</row>
    <row r="5254">
      <c r="A5254" t="n">
        <v>1271</v>
      </c>
      <c r="B5254" t="inlineStr">
        <is>
          <t>Detycel</t>
        </is>
      </c>
      <c r="C5254" t="inlineStr">
        <is>
          <t>Salvador Pons Mata</t>
        </is>
      </c>
      <c r="D5254" t="inlineStr">
        <is>
          <t>Salvador Pons Mata</t>
        </is>
      </c>
      <c r="E5254" t="inlineStr">
        <is>
          <t>52782800P</t>
        </is>
      </c>
      <c r="F5254" t="inlineStr">
        <is>
          <t>C/ROQUETES 5</t>
        </is>
      </c>
      <c r="G5254" t="n">
        <v>3740</v>
      </c>
      <c r="H5254" t="inlineStr">
        <is>
          <t>GATA DE GORGOS</t>
        </is>
      </c>
      <c r="I5254" t="n">
        <v>1</v>
      </c>
      <c r="J5254" t="n">
        <v>0</v>
      </c>
      <c r="K5254" t="inlineStr">
        <is>
          <t>info@detycel.es</t>
        </is>
      </c>
      <c r="L5254">
        <f>+34650271208</f>
        <v/>
      </c>
      <c r="M5254" t="n">
        <v>0</v>
      </c>
      <c r="N5254" t="n">
        <v>0</v>
      </c>
      <c r="O5254" t="n">
        <v>0</v>
      </c>
      <c r="P5254" t="n">
        <v>20</v>
      </c>
      <c r="Q5254" t="n">
        <v>0</v>
      </c>
      <c r="R5254" t="inlineStr">
        <is>
          <t>FL2 = tarjeta sellada</t>
        </is>
      </c>
      <c r="S5254" t="inlineStr">
        <is>
          <t>Envío EXPRESS</t>
        </is>
      </c>
      <c r="T5254" t="b">
        <v>0</v>
      </c>
      <c r="U5254" t="inlineStr">
        <is>
          <t>28/11/2023</t>
        </is>
      </c>
      <c r="V5254" t="n">
        <v>0</v>
      </c>
      <c r="W5254" t="inlineStr">
        <is>
          <t>https://docs.google.com/open?id=1T1xYXB3Nc_Fa50zweHoYNTZmd7Sp1nlP4Vx3Yz86mEo</t>
        </is>
      </c>
      <c r="X5254" t="inlineStr">
        <is>
          <t>0,00</t>
        </is>
      </c>
      <c r="Y5254" t="n">
        <v>0</v>
      </c>
      <c r="Z5254" t="n">
        <v>130</v>
      </c>
      <c r="AA5254" t="n">
        <v>0</v>
      </c>
      <c r="AB5254" t="inlineStr">
        <is>
          <t>130,00</t>
        </is>
      </c>
      <c r="AC5254" t="inlineStr">
        <is>
          <t>27,30</t>
        </is>
      </c>
      <c r="AD5254" t="inlineStr">
        <is>
          <t>0,00</t>
        </is>
      </c>
      <c r="AE5254" t="inlineStr">
        <is>
          <t>157,30</t>
        </is>
      </c>
      <c r="AF5254" t="n">
        <v>0</v>
      </c>
      <c r="AG5254" t="n">
        <v>0</v>
      </c>
      <c r="AH5254" t="n">
        <v>0</v>
      </c>
      <c r="AI5254" t="inlineStr">
        <is>
          <t>6,5</t>
        </is>
      </c>
      <c r="AJ5254" t="inlineStr">
        <is>
          <t>Transfer ES40 2100 7970 2202 0006 9888</t>
        </is>
      </c>
      <c r="AK5254" t="inlineStr">
        <is>
          <t>4,5</t>
        </is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</row>
    <row r="5258">
      <c r="A5258" t="n">
        <v>1272</v>
      </c>
      <c r="B5258" t="inlineStr">
        <is>
          <t>Bizislow</t>
        </is>
      </c>
      <c r="C5258" t="inlineStr">
        <is>
          <t>Sonia Hernandez Diaz</t>
        </is>
      </c>
      <c r="D5258" t="inlineStr">
        <is>
          <t>Sonia Hernandez Diaz</t>
        </is>
      </c>
      <c r="E5258" t="inlineStr">
        <is>
          <t>72398352X</t>
        </is>
      </c>
      <c r="F5258" t="inlineStr">
        <is>
          <t>Arteagabeitia, 10 bj</t>
        </is>
      </c>
      <c r="G5258" t="n">
        <v>48902</v>
      </c>
      <c r="H5258" t="inlineStr">
        <is>
          <t>Barakaldo</t>
        </is>
      </c>
      <c r="I5258" t="n">
        <v>1</v>
      </c>
      <c r="J5258" t="n">
        <v>0</v>
      </c>
      <c r="K5258" t="inlineStr">
        <is>
          <t>ecosostenible@bizislow.com</t>
        </is>
      </c>
      <c r="L5258">
        <f>+34656252485</f>
        <v/>
      </c>
      <c r="M5258" t="n">
        <v>1</v>
      </c>
      <c r="N5258" t="n">
        <v>0</v>
      </c>
      <c r="O5258" t="n">
        <v>0</v>
      </c>
      <c r="P5258" t="n">
        <v>20</v>
      </c>
      <c r="Q5258" t="n">
        <v>15</v>
      </c>
      <c r="R5258" t="n">
        <v>0</v>
      </c>
      <c r="S5258" t="n">
        <v>0</v>
      </c>
      <c r="T5258" t="b">
        <v>0</v>
      </c>
      <c r="U5258" t="inlineStr">
        <is>
          <t>28/11/2023</t>
        </is>
      </c>
      <c r="V5258" t="n">
        <v>0</v>
      </c>
      <c r="W5258" t="inlineStr">
        <is>
          <t>https://docs.google.com/open?id=1UeTXfhjUiBE9Z9bcGz7AK_jfqvd2u_FacXiNKM051aA</t>
        </is>
      </c>
      <c r="X5258" t="inlineStr">
        <is>
          <t>0,00</t>
        </is>
      </c>
      <c r="Y5258" t="n">
        <v>0</v>
      </c>
      <c r="Z5258" t="n">
        <v>130</v>
      </c>
      <c r="AA5258" t="inlineStr">
        <is>
          <t>67,5</t>
        </is>
      </c>
      <c r="AB5258" t="inlineStr">
        <is>
          <t>197,50</t>
        </is>
      </c>
      <c r="AC5258" t="inlineStr">
        <is>
          <t>41,48</t>
        </is>
      </c>
      <c r="AD5258" t="inlineStr">
        <is>
          <t>10,27</t>
        </is>
      </c>
      <c r="AE5258" t="inlineStr">
        <is>
          <t>249,25</t>
        </is>
      </c>
      <c r="AF5258" t="n">
        <v>0</v>
      </c>
      <c r="AG5258" t="n">
        <v>0</v>
      </c>
      <c r="AH5258" t="n">
        <v>0</v>
      </c>
      <c r="AI5258" t="inlineStr">
        <is>
          <t>6,5</t>
        </is>
      </c>
      <c r="AJ5258" t="inlineStr">
        <is>
          <t>Transfer</t>
        </is>
      </c>
      <c r="AK5258" t="inlineStr">
        <is>
          <t>4,5</t>
        </is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</row>
    <row r="5262">
      <c r="A5262" t="n">
        <v>1273</v>
      </c>
      <c r="B5262" t="inlineStr">
        <is>
          <t>Kalmabio</t>
        </is>
      </c>
      <c r="C5262" t="inlineStr">
        <is>
          <t>MªJesús Cucó Bella</t>
        </is>
      </c>
      <c r="D5262" t="inlineStr">
        <is>
          <t>Mª Jesús Cucó Bella</t>
        </is>
      </c>
      <c r="E5262" t="inlineStr">
        <is>
          <t>39892274Q</t>
        </is>
      </c>
      <c r="F5262" t="inlineStr">
        <is>
          <t>C/ Montserrat Roig 42</t>
        </is>
      </c>
      <c r="G5262" t="n">
        <v>43850</v>
      </c>
      <c r="H5262" t="inlineStr">
        <is>
          <t>Cambrils</t>
        </is>
      </c>
      <c r="I5262" t="n">
        <v>1</v>
      </c>
      <c r="J5262" t="n">
        <v>0</v>
      </c>
      <c r="K5262" t="inlineStr">
        <is>
          <t>kalma@hotmail.com</t>
        </is>
      </c>
      <c r="L5262">
        <f>+34636058981</f>
        <v/>
      </c>
      <c r="M5262" t="n">
        <v>1</v>
      </c>
      <c r="N5262" t="n">
        <v>0</v>
      </c>
      <c r="O5262" t="n">
        <v>5</v>
      </c>
      <c r="P5262" t="n">
        <v>5</v>
      </c>
      <c r="Q5262" t="n">
        <v>5</v>
      </c>
      <c r="R5262" t="inlineStr">
        <is>
          <t>VJ5</t>
        </is>
      </c>
      <c r="S5262" t="n">
        <v>0</v>
      </c>
      <c r="T5262" t="b">
        <v>0</v>
      </c>
      <c r="U5262" t="inlineStr">
        <is>
          <t>28/11/2023</t>
        </is>
      </c>
      <c r="V5262" t="inlineStr">
        <is>
          <t>gxq0knj3aldlf90mzmlgxq0knjodot1q</t>
        </is>
      </c>
      <c r="W5262" t="inlineStr">
        <is>
          <t>https://docs.google.com/open?id=15AyWK_F9zOgfRol5eT9f66WQ3f2QZYGpuT1s8gOVnzo</t>
        </is>
      </c>
      <c r="X5262" t="inlineStr">
        <is>
          <t>32,50</t>
        </is>
      </c>
      <c r="Y5262" t="n">
        <v>0</v>
      </c>
      <c r="Z5262" t="inlineStr">
        <is>
          <t>32,5</t>
        </is>
      </c>
      <c r="AA5262" t="inlineStr">
        <is>
          <t>22,5</t>
        </is>
      </c>
      <c r="AB5262" t="inlineStr">
        <is>
          <t>87,50</t>
        </is>
      </c>
      <c r="AC5262" t="inlineStr">
        <is>
          <t>18,38</t>
        </is>
      </c>
      <c r="AD5262" t="inlineStr">
        <is>
          <t>4,55</t>
        </is>
      </c>
      <c r="AE5262" t="inlineStr">
        <is>
          <t>110,43</t>
        </is>
      </c>
      <c r="AF5262" t="n">
        <v>0</v>
      </c>
      <c r="AG5262" t="n">
        <v>0</v>
      </c>
      <c r="AH5262" t="n">
        <v>0</v>
      </c>
      <c r="AI5262" t="inlineStr">
        <is>
          <t>6,5</t>
        </is>
      </c>
      <c r="AJ5262" t="inlineStr">
        <is>
          <t>Transfer</t>
        </is>
      </c>
      <c r="AK5262" t="inlineStr">
        <is>
          <t>4,5</t>
        </is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</row>
    <row r="5266">
      <c r="A5266" t="n">
        <v>1274</v>
      </c>
      <c r="B5266" t="inlineStr">
        <is>
          <t>PEBROT VERMELL</t>
        </is>
      </c>
      <c r="C5266" t="inlineStr">
        <is>
          <t>Anna Arcos Segura</t>
        </is>
      </c>
      <c r="D5266" t="inlineStr">
        <is>
          <t>Anna Arcos Segura</t>
        </is>
      </c>
      <c r="E5266" t="inlineStr">
        <is>
          <t>79280605L</t>
        </is>
      </c>
      <c r="F5266" t="inlineStr">
        <is>
          <t>ANGEL GUIMERA 2</t>
        </is>
      </c>
      <c r="G5266" t="n">
        <v>8620</v>
      </c>
      <c r="H5266" t="inlineStr">
        <is>
          <t>SANT VICENÇ DELS HORTS</t>
        </is>
      </c>
      <c r="I5266" t="n">
        <v>1</v>
      </c>
      <c r="J5266" t="n">
        <v>0</v>
      </c>
      <c r="K5266" t="inlineStr">
        <is>
          <t>annaarcos@gmail.com</t>
        </is>
      </c>
      <c r="L5266">
        <f>+34607193642</f>
        <v/>
      </c>
      <c r="M5266" t="n">
        <v>0</v>
      </c>
      <c r="N5266" t="n">
        <v>0</v>
      </c>
      <c r="O5266" t="n">
        <v>2</v>
      </c>
      <c r="P5266" t="n">
        <v>32</v>
      </c>
      <c r="Q5266" t="n">
        <v>0</v>
      </c>
      <c r="R5266" t="inlineStr">
        <is>
          <t>VJ3</t>
        </is>
      </c>
      <c r="S5266" t="n">
        <v>0</v>
      </c>
      <c r="T5266" t="b">
        <v>0</v>
      </c>
      <c r="U5266" t="inlineStr">
        <is>
          <t>28/11/2023</t>
        </is>
      </c>
      <c r="V5266" t="inlineStr">
        <is>
          <t>q9o74rqmcg8hx2j88rfnq9o74r9pyd6z</t>
        </is>
      </c>
      <c r="W5266" t="inlineStr">
        <is>
          <t>https://docs.google.com/open?id=1pb6nCPRPE_si-AqEzw9ib5o8lh0rgvrlMhH61Jc62L8</t>
        </is>
      </c>
      <c r="X5266" t="inlineStr">
        <is>
          <t>14,04</t>
        </is>
      </c>
      <c r="Y5266" t="n">
        <v>0</v>
      </c>
      <c r="Z5266" t="inlineStr">
        <is>
          <t>224,64</t>
        </is>
      </c>
      <c r="AA5266" t="n">
        <v>0</v>
      </c>
      <c r="AB5266" t="inlineStr">
        <is>
          <t>238,68</t>
        </is>
      </c>
      <c r="AC5266" t="inlineStr">
        <is>
          <t>50,12</t>
        </is>
      </c>
      <c r="AD5266" t="inlineStr">
        <is>
          <t>0,00</t>
        </is>
      </c>
      <c r="AE5266" t="inlineStr">
        <is>
          <t>288,80</t>
        </is>
      </c>
      <c r="AF5266" t="n">
        <v>0</v>
      </c>
      <c r="AG5266" t="n">
        <v>0</v>
      </c>
      <c r="AH5266" t="n">
        <v>0</v>
      </c>
      <c r="AI5266" t="inlineStr">
        <is>
          <t>7,02</t>
        </is>
      </c>
      <c r="AJ5266" t="inlineStr">
        <is>
          <t>Transfer</t>
        </is>
      </c>
      <c r="AK5266" t="inlineStr">
        <is>
          <t>4,5</t>
        </is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</row>
    <row r="5270">
      <c r="A5270" t="n">
        <v>1275</v>
      </c>
      <c r="B5270" t="inlineStr">
        <is>
          <t>ALCAMPO</t>
        </is>
      </c>
      <c r="C5270" t="inlineStr">
        <is>
          <t>Nº PEDIDO: 284.584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inlineStr">
        <is>
          <t>SIN ENVIAR FACTURA</t>
        </is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s="2" t="n">
        <v>0</v>
      </c>
      <c r="V5270" t="n">
        <v>0</v>
      </c>
      <c r="W5270" t="inlineStr">
        <is>
          <t>https://docs.google.com/open?id=1BGT94XWcGzDuVsFti7AJlUf64qsEdHB0yFrm3F7FXGA</t>
        </is>
      </c>
      <c r="X5270" t="inlineStr">
        <is>
          <t>0,00</t>
        </is>
      </c>
      <c r="Y5270" t="n">
        <v>0</v>
      </c>
      <c r="Z5270" t="n">
        <v>0</v>
      </c>
      <c r="AA5270" t="n">
        <v>0</v>
      </c>
      <c r="AB5270" t="inlineStr">
        <is>
          <t>0,00</t>
        </is>
      </c>
      <c r="AC5270" t="inlineStr">
        <is>
          <t>0,00</t>
        </is>
      </c>
      <c r="AD5270" t="inlineStr">
        <is>
          <t>0,00</t>
        </is>
      </c>
      <c r="AE5270" t="inlineStr">
        <is>
          <t>0,00</t>
        </is>
      </c>
      <c r="AF5270" t="n">
        <v>0</v>
      </c>
      <c r="AG5270" t="n">
        <v>0</v>
      </c>
      <c r="AH5270" t="n">
        <v>0</v>
      </c>
      <c r="AI5270" t="inlineStr">
        <is>
          <t>6,5</t>
        </is>
      </c>
      <c r="AJ5270" t="n">
        <v>0</v>
      </c>
      <c r="AK5270" t="inlineStr">
        <is>
          <t>4,5</t>
        </is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</row>
    <row r="5274">
      <c r="A5274" t="n">
        <v>1276</v>
      </c>
      <c r="B5274" t="inlineStr">
        <is>
          <t>Herbolario Navarro</t>
        </is>
      </c>
      <c r="C5274" t="inlineStr">
        <is>
          <t>Encargada de compras: Sonia</t>
        </is>
      </c>
      <c r="D5274" t="inlineStr">
        <is>
          <t>PEPE NAVARRO, SL</t>
        </is>
      </c>
      <c r="E5274" t="inlineStr">
        <is>
          <t>B-46432852</t>
        </is>
      </c>
      <c r="F5274" t="inlineStr">
        <is>
          <t>C/Partida de la Dama, 25</t>
        </is>
      </c>
      <c r="G5274" t="n">
        <v>46470</v>
      </c>
      <c r="H5274" t="inlineStr">
        <is>
          <t>Massanassa</t>
        </is>
      </c>
      <c r="I5274" t="n">
        <v>0</v>
      </c>
      <c r="J5274" t="inlineStr">
        <is>
          <t>ARZOBISPO MAYORAL, 20    46002 VALENCIA.</t>
        </is>
      </c>
      <c r="K5274" t="inlineStr">
        <is>
          <t>facturacion.logistica@herbolarionavarro.es</t>
        </is>
      </c>
      <c r="L5274" t="n">
        <v>34664644917</v>
      </c>
      <c r="M5274" t="n">
        <v>0</v>
      </c>
      <c r="N5274" t="n">
        <v>0</v>
      </c>
      <c r="O5274" t="n">
        <v>154</v>
      </c>
      <c r="P5274" t="n">
        <v>197</v>
      </c>
      <c r="Q5274" t="n">
        <v>30</v>
      </c>
      <c r="R5274" t="inlineStr">
        <is>
          <t>Envío EXPRESS</t>
        </is>
      </c>
      <c r="S5274" t="inlineStr">
        <is>
          <t>1) 4500604296 -&gt; Incluir numero de pedido en factura y en paquete/s 2) Enviar referencias por separado.</t>
        </is>
      </c>
      <c r="T5274" t="n">
        <v>1</v>
      </c>
      <c r="U5274" t="inlineStr">
        <is>
          <t>29/11/2023</t>
        </is>
      </c>
      <c r="V5274" t="n">
        <v>44714</v>
      </c>
      <c r="W5274" t="inlineStr">
        <is>
          <t>https://docs.google.com/open?id=1o7OnclfpVssQNeQRoVWn2rFsyA_sN_MIF0pKjZ2JZSI</t>
        </is>
      </c>
      <c r="X5274" t="inlineStr">
        <is>
          <t>836,22</t>
        </is>
      </c>
      <c r="Y5274" t="n">
        <v>0</v>
      </c>
      <c r="Z5274" t="inlineStr">
        <is>
          <t>1069,71</t>
        </is>
      </c>
      <c r="AA5274" t="n">
        <v>126</v>
      </c>
      <c r="AB5274" t="inlineStr">
        <is>
          <t>2.031,93</t>
        </is>
      </c>
      <c r="AC5274" t="inlineStr">
        <is>
          <t>426,71</t>
        </is>
      </c>
      <c r="AD5274" t="inlineStr">
        <is>
          <t>0,00</t>
        </is>
      </c>
      <c r="AE5274" t="inlineStr">
        <is>
          <t>2458,64</t>
        </is>
      </c>
      <c r="AF5274" t="n">
        <v>0</v>
      </c>
      <c r="AG5274" t="n">
        <v>0</v>
      </c>
      <c r="AH5274" t="n">
        <v>0</v>
      </c>
      <c r="AI5274" t="inlineStr">
        <is>
          <t>5,43</t>
        </is>
      </c>
      <c r="AJ5274" t="inlineStr">
        <is>
          <t>Transfer 60 días // IBAN: ES58 0081 1518 9300 0157 6563</t>
        </is>
      </c>
      <c r="AK5274" t="inlineStr">
        <is>
          <t>4,2</t>
        </is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</row>
    <row r="5278">
      <c r="A5278" t="n">
        <v>1277</v>
      </c>
      <c r="B5278" t="inlineStr">
        <is>
          <t>DROGUERIA VELLVE</t>
        </is>
      </c>
      <c r="C5278" t="inlineStr">
        <is>
          <t>MONTSE VELLVÉ PINART</t>
        </is>
      </c>
      <c r="D5278" t="inlineStr">
        <is>
          <t>MONTSE VELLVE PINART</t>
        </is>
      </c>
      <c r="E5278" t="inlineStr">
        <is>
          <t>77611027B</t>
        </is>
      </c>
      <c r="F5278" t="inlineStr">
        <is>
          <t>DR.SAMSÓ, 21</t>
        </is>
      </c>
      <c r="G5278" t="n">
        <v>8310</v>
      </c>
      <c r="H5278" t="inlineStr">
        <is>
          <t>ARGENTONA</t>
        </is>
      </c>
      <c r="I5278" t="n">
        <v>1</v>
      </c>
      <c r="J5278" t="n">
        <v>0</v>
      </c>
      <c r="K5278" t="inlineStr">
        <is>
          <t>MVELLVEP@HOTMAIL.COM</t>
        </is>
      </c>
      <c r="L5278">
        <f>+34656847276</f>
        <v/>
      </c>
      <c r="M5278" t="n">
        <v>1</v>
      </c>
      <c r="N5278" t="n">
        <v>0</v>
      </c>
      <c r="O5278" t="n">
        <v>10</v>
      </c>
      <c r="P5278" t="n">
        <v>10</v>
      </c>
      <c r="Q5278" t="n">
        <v>0</v>
      </c>
      <c r="R5278" t="n">
        <v>0</v>
      </c>
      <c r="S5278" t="inlineStr">
        <is>
          <t>enviar en CAT</t>
        </is>
      </c>
      <c r="T5278" t="b">
        <v>0</v>
      </c>
      <c r="U5278" t="inlineStr">
        <is>
          <t>29/11/2023</t>
        </is>
      </c>
      <c r="V5278" t="inlineStr">
        <is>
          <t>vv5hqicwm5jb1yluvv5hqo2nlrwtsoqc</t>
        </is>
      </c>
      <c r="W5278" t="inlineStr">
        <is>
          <t>https://docs.google.com/open?id=11M8VWO65NWfnfyXSlYxGIISN9NgTNEMAjht-C8SnO-E</t>
        </is>
      </c>
      <c r="X5278" t="inlineStr">
        <is>
          <t>65,00</t>
        </is>
      </c>
      <c r="Y5278" t="n">
        <v>0</v>
      </c>
      <c r="Z5278" t="n">
        <v>65</v>
      </c>
      <c r="AA5278" t="n">
        <v>0</v>
      </c>
      <c r="AB5278" t="inlineStr">
        <is>
          <t>130,00</t>
        </is>
      </c>
      <c r="AC5278" t="inlineStr">
        <is>
          <t>27,30</t>
        </is>
      </c>
      <c r="AD5278" t="inlineStr">
        <is>
          <t>6,76</t>
        </is>
      </c>
      <c r="AE5278" t="inlineStr">
        <is>
          <t>164,06</t>
        </is>
      </c>
      <c r="AF5278" t="n">
        <v>0</v>
      </c>
      <c r="AG5278" t="n">
        <v>0</v>
      </c>
      <c r="AH5278" t="n">
        <v>0</v>
      </c>
      <c r="AI5278" t="inlineStr">
        <is>
          <t>6,5</t>
        </is>
      </c>
      <c r="AJ5278" t="inlineStr">
        <is>
          <t>Transfer</t>
        </is>
      </c>
      <c r="AK5278" t="inlineStr">
        <is>
          <t>4,5</t>
        </is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</row>
    <row r="5282">
      <c r="A5282" t="n">
        <v>1278</v>
      </c>
      <c r="B5282" t="inlineStr">
        <is>
          <t>HERBOLARIO PUPINA</t>
        </is>
      </c>
      <c r="C5282" t="inlineStr">
        <is>
          <t>GUADALUPE MONROY CAÑERO</t>
        </is>
      </c>
      <c r="D5282" t="inlineStr">
        <is>
          <t>GUADALUPE MONROY CAÑERO</t>
        </is>
      </c>
      <c r="E5282" t="inlineStr">
        <is>
          <t>48870459-J</t>
        </is>
      </c>
      <c r="F5282" t="inlineStr">
        <is>
          <t>CALLE VALDELOMAR Y PINEDA, 6</t>
        </is>
      </c>
      <c r="G5282" t="n">
        <v>14850</v>
      </c>
      <c r="H5282" t="inlineStr">
        <is>
          <t>BAENA</t>
        </is>
      </c>
      <c r="I5282" t="n">
        <v>1</v>
      </c>
      <c r="J5282" t="n">
        <v>0</v>
      </c>
      <c r="K5282" t="inlineStr">
        <is>
          <t>herbolariopupina@gmail.com</t>
        </is>
      </c>
      <c r="L5282">
        <f>+34623021887</f>
        <v/>
      </c>
      <c r="M5282" t="n">
        <v>1</v>
      </c>
      <c r="N5282" t="n">
        <v>0</v>
      </c>
      <c r="O5282" t="n">
        <v>0</v>
      </c>
      <c r="P5282" t="n">
        <v>20</v>
      </c>
      <c r="Q5282" t="n">
        <v>0</v>
      </c>
      <c r="R5282" t="inlineStr">
        <is>
          <t>FL2 = tarjeta sellada</t>
        </is>
      </c>
      <c r="S5282" t="n">
        <v>0</v>
      </c>
      <c r="T5282" t="b">
        <v>0</v>
      </c>
      <c r="U5282" t="inlineStr">
        <is>
          <t>29/11/2023</t>
        </is>
      </c>
      <c r="V5282" t="inlineStr">
        <is>
          <t>msrv37vrg2basaoz70ymsrv37votju80</t>
        </is>
      </c>
      <c r="W5282" t="inlineStr">
        <is>
          <t>https://docs.google.com/open?id=1KufeHcVSks7s3J051nwjSn1b7NgqsxC5oEP5LBa-MQg</t>
        </is>
      </c>
      <c r="X5282" t="inlineStr">
        <is>
          <t>0,00</t>
        </is>
      </c>
      <c r="Y5282" t="n">
        <v>0</v>
      </c>
      <c r="Z5282" t="n">
        <v>130</v>
      </c>
      <c r="AA5282" t="n">
        <v>0</v>
      </c>
      <c r="AB5282" t="inlineStr">
        <is>
          <t>130,00</t>
        </is>
      </c>
      <c r="AC5282" t="inlineStr">
        <is>
          <t>27,30</t>
        </is>
      </c>
      <c r="AD5282" t="inlineStr">
        <is>
          <t>6,76</t>
        </is>
      </c>
      <c r="AE5282" t="inlineStr">
        <is>
          <t>164,06</t>
        </is>
      </c>
      <c r="AF5282" t="n">
        <v>0</v>
      </c>
      <c r="AG5282" t="n">
        <v>0</v>
      </c>
      <c r="AH5282" t="n">
        <v>0</v>
      </c>
      <c r="AI5282" t="inlineStr">
        <is>
          <t>6,5</t>
        </is>
      </c>
      <c r="AJ5282" t="inlineStr">
        <is>
          <t>Transfer</t>
        </is>
      </c>
      <c r="AK5282" t="inlineStr">
        <is>
          <t>4,5</t>
        </is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</row>
    <row r="5286">
      <c r="A5286" t="n">
        <v>1279</v>
      </c>
      <c r="B5286" t="inlineStr">
        <is>
          <t>Drogueria Perfumeria Banus</t>
        </is>
      </c>
      <c r="C5286" t="inlineStr">
        <is>
          <t>Alfonso Ortega Zamora</t>
        </is>
      </c>
      <c r="D5286" t="inlineStr">
        <is>
          <t>Alfonso Ortega</t>
        </is>
      </c>
      <c r="E5286" t="inlineStr">
        <is>
          <t>03110323X</t>
        </is>
      </c>
      <c r="F5286" t="inlineStr">
        <is>
          <t>Calle Portugal N°1 local 6-7</t>
        </is>
      </c>
      <c r="G5286" t="n">
        <v>8290</v>
      </c>
      <c r="H5286" t="inlineStr">
        <is>
          <t>Cerdanyola del Valles(Barcelona)</t>
        </is>
      </c>
      <c r="I5286" t="n">
        <v>1</v>
      </c>
      <c r="J5286" t="n">
        <v>0</v>
      </c>
      <c r="K5286" t="inlineStr">
        <is>
          <t>drogueriabanus@gmail.com</t>
        </is>
      </c>
      <c r="L5286">
        <f>+34661560413</f>
        <v/>
      </c>
      <c r="M5286" t="n">
        <v>1</v>
      </c>
      <c r="N5286" t="n">
        <v>0</v>
      </c>
      <c r="O5286" t="n">
        <v>9</v>
      </c>
      <c r="P5286" t="n">
        <v>9</v>
      </c>
      <c r="Q5286" t="n">
        <v>6</v>
      </c>
      <c r="R5286" t="inlineStr">
        <is>
          <t>PackD3-VJ6</t>
        </is>
      </c>
      <c r="S5286" t="n">
        <v>0</v>
      </c>
      <c r="T5286" t="b">
        <v>0</v>
      </c>
      <c r="U5286" t="inlineStr">
        <is>
          <t>29/11/2023</t>
        </is>
      </c>
      <c r="V5286" t="inlineStr">
        <is>
          <t>onwg4g5ibc5buxbp2yh2onwg4alrjuc8</t>
        </is>
      </c>
      <c r="W5286" t="inlineStr">
        <is>
          <t>https://docs.google.com/open?id=19lpH0ACXDlwHQW9_WTEd0Z55wf7beVlzFhHDLFDkRc4</t>
        </is>
      </c>
      <c r="X5286" t="inlineStr">
        <is>
          <t>58,50</t>
        </is>
      </c>
      <c r="Y5286" t="n">
        <v>0</v>
      </c>
      <c r="Z5286" t="inlineStr">
        <is>
          <t>58,5</t>
        </is>
      </c>
      <c r="AA5286" t="n">
        <v>27</v>
      </c>
      <c r="AB5286" t="inlineStr">
        <is>
          <t>144,00</t>
        </is>
      </c>
      <c r="AC5286" t="inlineStr">
        <is>
          <t>30,24</t>
        </is>
      </c>
      <c r="AD5286" t="inlineStr">
        <is>
          <t>7,49</t>
        </is>
      </c>
      <c r="AE5286" t="inlineStr">
        <is>
          <t>181,73</t>
        </is>
      </c>
      <c r="AF5286" t="n">
        <v>0</v>
      </c>
      <c r="AG5286" t="n">
        <v>0</v>
      </c>
      <c r="AH5286" t="n">
        <v>0</v>
      </c>
      <c r="AI5286" t="inlineStr">
        <is>
          <t>6,5</t>
        </is>
      </c>
      <c r="AJ5286" t="inlineStr">
        <is>
          <t>Transfer</t>
        </is>
      </c>
      <c r="AK5286" t="inlineStr">
        <is>
          <t>4,5</t>
        </is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</row>
    <row r="5290">
      <c r="A5290" t="n">
        <v>1280</v>
      </c>
      <c r="B5290" t="inlineStr">
        <is>
          <t>SUPSA</t>
        </is>
      </c>
      <c r="C5290" t="inlineStr">
        <is>
          <t>PEDIDO: CO-2203006</t>
        </is>
      </c>
      <c r="D5290" t="n">
        <v>0</v>
      </c>
      <c r="E5290" t="n">
        <v>0</v>
      </c>
      <c r="F5290" t="inlineStr">
        <is>
          <t>enviar factura a: facturasupsa@plusfresc.com</t>
        </is>
      </c>
      <c r="G5290" t="n">
        <v>0</v>
      </c>
      <c r="H5290" t="n">
        <v>0</v>
      </c>
      <c r="I5290" t="inlineStr">
        <is>
          <t>SIN ENVIAR FACTURA</t>
        </is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inlineStr">
        <is>
          <t>30/12/1899</t>
        </is>
      </c>
      <c r="V5290" t="n">
        <v>0</v>
      </c>
      <c r="W5290" t="inlineStr">
        <is>
          <t>https://docs.google.com/open?id=1WWMJq6BlAxd1OHUwlV_0PHBM9T4UGW3yyVkv8LSOam8</t>
        </is>
      </c>
      <c r="X5290" t="inlineStr">
        <is>
          <t>0,00</t>
        </is>
      </c>
      <c r="Y5290" t="n">
        <v>0</v>
      </c>
      <c r="Z5290" t="n">
        <v>0</v>
      </c>
      <c r="AA5290" t="n">
        <v>0</v>
      </c>
      <c r="AB5290" t="inlineStr">
        <is>
          <t>0,00</t>
        </is>
      </c>
      <c r="AC5290" t="inlineStr">
        <is>
          <t>0,00</t>
        </is>
      </c>
      <c r="AD5290" t="inlineStr">
        <is>
          <t>0,00</t>
        </is>
      </c>
      <c r="AE5290" t="inlineStr">
        <is>
          <t>0,00</t>
        </is>
      </c>
      <c r="AF5290" t="n">
        <v>0</v>
      </c>
      <c r="AG5290" t="n">
        <v>0</v>
      </c>
      <c r="AH5290" t="n">
        <v>0</v>
      </c>
      <c r="AI5290" t="inlineStr">
        <is>
          <t>6,5</t>
        </is>
      </c>
      <c r="AJ5290" t="n">
        <v>0</v>
      </c>
      <c r="AK5290" t="inlineStr">
        <is>
          <t>4,5</t>
        </is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</row>
    <row r="5294">
      <c r="A5294" t="n">
        <v>1281</v>
      </c>
      <c r="B5294" t="inlineStr">
        <is>
          <t>COVALDROPER, S.L.</t>
        </is>
      </c>
      <c r="C5294" t="inlineStr">
        <is>
          <t>Nº PEDIDO: PC00107260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inlineStr">
        <is>
          <t>SIN ENVIAR FACTURA</t>
        </is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s="2" t="n">
        <v>0</v>
      </c>
      <c r="V5294" t="n">
        <v>0</v>
      </c>
      <c r="W5294" t="inlineStr">
        <is>
          <t>https://docs.google.com/open?id=135GSff0Q8aEIPGXIct7Zbsx0-D0pZRVDPhXAunZ_moI</t>
        </is>
      </c>
      <c r="X5294" t="inlineStr">
        <is>
          <t>0,00</t>
        </is>
      </c>
      <c r="Y5294" t="n">
        <v>0</v>
      </c>
      <c r="Z5294" t="n">
        <v>0</v>
      </c>
      <c r="AA5294" t="n">
        <v>0</v>
      </c>
      <c r="AB5294" t="inlineStr">
        <is>
          <t>0,00</t>
        </is>
      </c>
      <c r="AC5294" t="inlineStr">
        <is>
          <t>0,00</t>
        </is>
      </c>
      <c r="AD5294" t="inlineStr">
        <is>
          <t>0,00</t>
        </is>
      </c>
      <c r="AE5294" t="inlineStr">
        <is>
          <t>0,00</t>
        </is>
      </c>
      <c r="AF5294" t="n">
        <v>0</v>
      </c>
      <c r="AG5294" t="n">
        <v>0</v>
      </c>
      <c r="AH5294" t="n">
        <v>0</v>
      </c>
      <c r="AI5294" t="inlineStr">
        <is>
          <t>6,5</t>
        </is>
      </c>
      <c r="AJ5294" t="n">
        <v>0</v>
      </c>
      <c r="AK5294" t="inlineStr">
        <is>
          <t>4,5</t>
        </is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</row>
    <row r="5298">
      <c r="A5298" t="n">
        <v>1282</v>
      </c>
      <c r="B5298" t="inlineStr">
        <is>
          <t>Cándula</t>
        </is>
      </c>
      <c r="C5298" t="inlineStr">
        <is>
          <t>Francisco</t>
        </is>
      </c>
      <c r="D5298" t="inlineStr">
        <is>
          <t>Francisco Manuel Santiago Romero</t>
        </is>
      </c>
      <c r="E5298" t="inlineStr">
        <is>
          <t>24262667J</t>
        </is>
      </c>
      <c r="F5298" t="inlineStr">
        <is>
          <t>C/ Carril de Cuenca, 6 Bajo C</t>
        </is>
      </c>
      <c r="G5298" t="n">
        <v>4770</v>
      </c>
      <c r="H5298" t="inlineStr">
        <is>
          <t>Adra</t>
        </is>
      </c>
      <c r="I5298" t="n">
        <v>1</v>
      </c>
      <c r="J5298" t="n">
        <v>0</v>
      </c>
      <c r="K5298" t="inlineStr">
        <is>
          <t>info@candula.es</t>
        </is>
      </c>
      <c r="L5298" t="n">
        <v>0</v>
      </c>
      <c r="M5298" t="n">
        <v>0</v>
      </c>
      <c r="N5298" t="n">
        <v>0</v>
      </c>
      <c r="O5298" t="n">
        <v>3</v>
      </c>
      <c r="P5298" t="n">
        <v>17</v>
      </c>
      <c r="Q5298" t="n">
        <v>0</v>
      </c>
      <c r="R5298" t="inlineStr">
        <is>
          <t>10% next order</t>
        </is>
      </c>
      <c r="S5298" t="n">
        <v>0</v>
      </c>
      <c r="T5298" t="b">
        <v>0</v>
      </c>
      <c r="U5298" s="1" t="n">
        <v>45028</v>
      </c>
      <c r="V5298" t="inlineStr">
        <is>
          <t>184i2tgvv57ig2aenb184d64mmvbnr8p</t>
        </is>
      </c>
      <c r="W5298" t="inlineStr">
        <is>
          <t>https://docs.google.com/open?id=1PvFeCWRMewlUbMeNvPVzzsXR-qO9j7eO2OYc0LV_wpY</t>
        </is>
      </c>
      <c r="X5298" t="inlineStr">
        <is>
          <t>19,50</t>
        </is>
      </c>
      <c r="Y5298" t="n">
        <v>0</v>
      </c>
      <c r="Z5298" t="inlineStr">
        <is>
          <t>110,5</t>
        </is>
      </c>
      <c r="AA5298" t="n">
        <v>0</v>
      </c>
      <c r="AB5298" t="inlineStr">
        <is>
          <t>130,00</t>
        </is>
      </c>
      <c r="AC5298" t="inlineStr">
        <is>
          <t>27,30</t>
        </is>
      </c>
      <c r="AD5298" t="inlineStr">
        <is>
          <t>0,00</t>
        </is>
      </c>
      <c r="AE5298" t="inlineStr">
        <is>
          <t>157,30</t>
        </is>
      </c>
      <c r="AF5298" t="n">
        <v>0</v>
      </c>
      <c r="AG5298" t="n">
        <v>0</v>
      </c>
      <c r="AH5298" t="n">
        <v>0</v>
      </c>
      <c r="AI5298" t="inlineStr">
        <is>
          <t>6,5</t>
        </is>
      </c>
      <c r="AJ5298" t="inlineStr">
        <is>
          <t>Transfer</t>
        </is>
      </c>
      <c r="AK5298" t="inlineStr">
        <is>
          <t>4,5</t>
        </is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</row>
    <row r="5302">
      <c r="A5302" t="n">
        <v>1283</v>
      </c>
      <c r="B5302" t="inlineStr">
        <is>
          <t>ECOBIOFOC</t>
        </is>
      </c>
      <c r="C5302" t="inlineStr">
        <is>
          <t>ISABEL GARCIA GONZALEZ</t>
        </is>
      </c>
      <c r="D5302" t="inlineStr">
        <is>
          <t>ISABEL GARCIA GONZALEZ</t>
        </is>
      </c>
      <c r="E5302" t="inlineStr">
        <is>
          <t>77739878Q</t>
        </is>
      </c>
      <c r="F5302" t="inlineStr">
        <is>
          <t>C/COS, 21, 3r LOCAL (ECOBIOFOC)</t>
        </is>
      </c>
      <c r="G5302" t="n">
        <v>8650</v>
      </c>
      <c r="H5302" t="inlineStr">
        <is>
          <t>SALLENT</t>
        </is>
      </c>
      <c r="I5302" t="n">
        <v>1</v>
      </c>
      <c r="J5302" t="n">
        <v>0</v>
      </c>
      <c r="K5302" t="inlineStr">
        <is>
          <t>administracion@ecobiofoc.com</t>
        </is>
      </c>
      <c r="L5302">
        <f>+34628613737</f>
        <v/>
      </c>
      <c r="M5302" t="n">
        <v>1</v>
      </c>
      <c r="N5302" t="n">
        <v>0</v>
      </c>
      <c r="O5302" t="n">
        <v>10</v>
      </c>
      <c r="P5302" t="n">
        <v>16</v>
      </c>
      <c r="Q5302" t="n">
        <v>4</v>
      </c>
      <c r="R5302" t="inlineStr">
        <is>
          <t>FL2= tarjetas selladas // 10% LA next order// Enviar tarjetas next order</t>
        </is>
      </c>
      <c r="S5302" t="inlineStr">
        <is>
          <t>PackD3 + VJ12</t>
        </is>
      </c>
      <c r="T5302" t="b">
        <v>0</v>
      </c>
      <c r="U5302" s="1" t="n">
        <v>45028</v>
      </c>
      <c r="V5302" t="inlineStr">
        <is>
          <t>hsjvtzx320p96qwc12e2cnzd7zhsjvtz</t>
        </is>
      </c>
      <c r="W5302" t="inlineStr">
        <is>
          <t>https://docs.google.com/open?id=1pHeMwnVdwRKoZtkLeXUFBdPkrcBVHh0ykk-iTFOtMGk</t>
        </is>
      </c>
      <c r="X5302" t="inlineStr">
        <is>
          <t>65,00</t>
        </is>
      </c>
      <c r="Y5302" t="n">
        <v>0</v>
      </c>
      <c r="Z5302" t="n">
        <v>104</v>
      </c>
      <c r="AA5302" t="n">
        <v>18</v>
      </c>
      <c r="AB5302" t="inlineStr">
        <is>
          <t>187,00</t>
        </is>
      </c>
      <c r="AC5302" t="inlineStr">
        <is>
          <t>39,27</t>
        </is>
      </c>
      <c r="AD5302" t="inlineStr">
        <is>
          <t>9,72</t>
        </is>
      </c>
      <c r="AE5302" t="inlineStr">
        <is>
          <t>235,99</t>
        </is>
      </c>
      <c r="AF5302" t="n">
        <v>0</v>
      </c>
      <c r="AG5302" t="n">
        <v>0</v>
      </c>
      <c r="AH5302" t="n">
        <v>0</v>
      </c>
      <c r="AI5302" t="inlineStr">
        <is>
          <t>6,5</t>
        </is>
      </c>
      <c r="AJ5302" t="inlineStr">
        <is>
          <t>Giro 30 días // IBAN: ES1301823830590201734047</t>
        </is>
      </c>
      <c r="AK5302" t="inlineStr">
        <is>
          <t>4,5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</row>
    <row r="5306">
      <c r="A5306" t="n">
        <v>1284</v>
      </c>
      <c r="B5306" t="inlineStr">
        <is>
          <t>SANINATUR HERBOLARIO</t>
        </is>
      </c>
      <c r="C5306" t="inlineStr">
        <is>
          <t>SONIA GARCIA CASTILLEJO</t>
        </is>
      </c>
      <c r="D5306" t="inlineStr">
        <is>
          <t>SONIA GARCIA CASTILLEJO</t>
        </is>
      </c>
      <c r="E5306" t="inlineStr">
        <is>
          <t>52975227V</t>
        </is>
      </c>
      <c r="F5306" t="inlineStr">
        <is>
          <t>CALLE GALILEO 75, LOCAL SANINATUR</t>
        </is>
      </c>
      <c r="G5306" t="n">
        <v>28015</v>
      </c>
      <c r="H5306" t="inlineStr">
        <is>
          <t>MADRID</t>
        </is>
      </c>
      <c r="I5306" t="n">
        <v>0</v>
      </c>
      <c r="J5306" t="inlineStr">
        <is>
          <t>C/ CASTELLÓN DE LA PLANA 8, 2º A 28903 GETAFE MADRID</t>
        </is>
      </c>
      <c r="K5306" t="inlineStr">
        <is>
          <t>saninatur@saninatur.com</t>
        </is>
      </c>
      <c r="L5306">
        <f>+34670648662</f>
        <v/>
      </c>
      <c r="M5306" t="n">
        <v>1</v>
      </c>
      <c r="N5306" t="n">
        <v>10</v>
      </c>
      <c r="O5306" t="n">
        <v>8</v>
      </c>
      <c r="P5306" t="n">
        <v>8</v>
      </c>
      <c r="Q5306" t="n">
        <v>2</v>
      </c>
      <c r="R5306" t="inlineStr">
        <is>
          <t>PackD2-VJ8</t>
        </is>
      </c>
      <c r="S5306" t="n">
        <v>0</v>
      </c>
      <c r="T5306" t="b">
        <v>0</v>
      </c>
      <c r="U5306" s="1" t="n">
        <v>45028</v>
      </c>
      <c r="V5306" t="inlineStr">
        <is>
          <t>45r4lkceiqqqfd52w45rv71kq28rv3e3</t>
        </is>
      </c>
      <c r="W5306" t="inlineStr">
        <is>
          <t>https://docs.google.com/open?id=1BMy8Z7xlwu89eHd5a5xs-v8WYZGCavJrveVaHW2xrzc</t>
        </is>
      </c>
      <c r="X5306" t="inlineStr">
        <is>
          <t>52,00</t>
        </is>
      </c>
      <c r="Y5306" t="n">
        <v>65</v>
      </c>
      <c r="Z5306" t="n">
        <v>52</v>
      </c>
      <c r="AA5306" t="n">
        <v>9</v>
      </c>
      <c r="AB5306" t="inlineStr">
        <is>
          <t>178,00</t>
        </is>
      </c>
      <c r="AC5306" t="inlineStr">
        <is>
          <t>37,38</t>
        </is>
      </c>
      <c r="AD5306" t="inlineStr">
        <is>
          <t>9,26</t>
        </is>
      </c>
      <c r="AE5306" t="inlineStr">
        <is>
          <t>224,64</t>
        </is>
      </c>
      <c r="AF5306" t="n">
        <v>0</v>
      </c>
      <c r="AG5306" t="n">
        <v>0</v>
      </c>
      <c r="AH5306" t="n">
        <v>0</v>
      </c>
      <c r="AI5306" t="inlineStr">
        <is>
          <t>6,5</t>
        </is>
      </c>
      <c r="AJ5306" t="inlineStr">
        <is>
          <t>Transfer</t>
        </is>
      </c>
      <c r="AK5306" t="inlineStr">
        <is>
          <t>4,5</t>
        </is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</row>
    <row r="5310">
      <c r="A5310" t="n">
        <v>1285</v>
      </c>
      <c r="B5310" t="inlineStr">
        <is>
          <t>ADREDE</t>
        </is>
      </c>
      <c r="C5310" t="inlineStr">
        <is>
          <t>PATRICIA</t>
        </is>
      </c>
      <c r="D5310" t="inlineStr">
        <is>
          <t>PATRICIA ORIOL GARCÍA</t>
        </is>
      </c>
      <c r="E5310" t="inlineStr">
        <is>
          <t>18040615J</t>
        </is>
      </c>
      <c r="F5310" t="inlineStr">
        <is>
          <t>CALLE LORETO 13, LOCAL B</t>
        </is>
      </c>
      <c r="G5310" t="n">
        <v>22003</v>
      </c>
      <c r="H5310" t="inlineStr">
        <is>
          <t>HUESCA</t>
        </is>
      </c>
      <c r="I5310" t="n">
        <v>1</v>
      </c>
      <c r="J5310" t="n">
        <v>0</v>
      </c>
      <c r="K5310" t="inlineStr">
        <is>
          <t>PATRICIA@ADREDE.ES</t>
        </is>
      </c>
      <c r="L5310">
        <f>+34699396122</f>
        <v/>
      </c>
      <c r="M5310" t="n">
        <v>1</v>
      </c>
      <c r="N5310" t="n">
        <v>0</v>
      </c>
      <c r="O5310" t="n">
        <v>0</v>
      </c>
      <c r="P5310" t="n">
        <v>20</v>
      </c>
      <c r="Q5310" t="n">
        <v>0</v>
      </c>
      <c r="R5310" t="n">
        <v>0</v>
      </c>
      <c r="S5310" t="n">
        <v>0</v>
      </c>
      <c r="T5310" t="b">
        <v>0</v>
      </c>
      <c r="U5310" s="1" t="n">
        <v>45028</v>
      </c>
      <c r="V5310" t="inlineStr">
        <is>
          <t>3puq7eqoqgkczklqev3puq7erhgnvp15</t>
        </is>
      </c>
      <c r="W5310" t="inlineStr">
        <is>
          <t>https://docs.google.com/open?id=1qeKblMeAzDiB8k75fK1OoNn56Gt9aFOuOvAyx1GjnKY</t>
        </is>
      </c>
      <c r="X5310" t="inlineStr">
        <is>
          <t>0,00</t>
        </is>
      </c>
      <c r="Y5310" t="n">
        <v>0</v>
      </c>
      <c r="Z5310" t="n">
        <v>130</v>
      </c>
      <c r="AA5310" t="n">
        <v>0</v>
      </c>
      <c r="AB5310" t="inlineStr">
        <is>
          <t>130,00</t>
        </is>
      </c>
      <c r="AC5310" t="inlineStr">
        <is>
          <t>27,30</t>
        </is>
      </c>
      <c r="AD5310" t="inlineStr">
        <is>
          <t>6,76</t>
        </is>
      </c>
      <c r="AE5310" t="inlineStr">
        <is>
          <t>164,06</t>
        </is>
      </c>
      <c r="AF5310" t="n">
        <v>0</v>
      </c>
      <c r="AG5310" t="n">
        <v>0</v>
      </c>
      <c r="AH5310" t="n">
        <v>0</v>
      </c>
      <c r="AI5310" t="inlineStr">
        <is>
          <t>6,5</t>
        </is>
      </c>
      <c r="AJ5310" t="inlineStr">
        <is>
          <t>Transfer</t>
        </is>
      </c>
      <c r="AK5310" t="inlineStr">
        <is>
          <t>4,5</t>
        </is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</row>
    <row r="5314">
      <c r="A5314" t="n">
        <v>1286</v>
      </c>
      <c r="B5314" t="inlineStr">
        <is>
          <t>Can Sixte Alzina</t>
        </is>
      </c>
      <c r="C5314" t="inlineStr">
        <is>
          <t>Joan</t>
        </is>
      </c>
      <c r="D5314" t="inlineStr">
        <is>
          <t>Sixtealsina sl</t>
        </is>
      </c>
      <c r="E5314" t="inlineStr">
        <is>
          <t>B01794759</t>
        </is>
      </c>
      <c r="F5314" t="inlineStr">
        <is>
          <t>Carretera de Juià, 55</t>
        </is>
      </c>
      <c r="G5314" t="n">
        <v>17460</v>
      </c>
      <c r="H5314" t="inlineStr">
        <is>
          <t>Celrà, Girona</t>
        </is>
      </c>
      <c r="I5314" t="n">
        <v>1</v>
      </c>
      <c r="J5314" t="n">
        <v>0</v>
      </c>
      <c r="K5314" t="inlineStr">
        <is>
          <t>sixtealzina@gmail.com</t>
        </is>
      </c>
      <c r="L5314">
        <f>+34644252463</f>
        <v/>
      </c>
      <c r="M5314" t="n">
        <v>0</v>
      </c>
      <c r="N5314" t="n">
        <v>0</v>
      </c>
      <c r="O5314" t="n">
        <v>10</v>
      </c>
      <c r="P5314" t="n">
        <v>6</v>
      </c>
      <c r="Q5314" t="n">
        <v>8</v>
      </c>
      <c r="R5314" t="inlineStr">
        <is>
          <t>VJ3</t>
        </is>
      </c>
      <c r="S5314" t="n">
        <v>0</v>
      </c>
      <c r="T5314" t="b">
        <v>0</v>
      </c>
      <c r="U5314" s="1" t="n">
        <v>45058</v>
      </c>
      <c r="V5314" t="inlineStr">
        <is>
          <t>yy7jye53m3ovnxk9786syy7jyeg0py67</t>
        </is>
      </c>
      <c r="W5314" t="inlineStr">
        <is>
          <t>https://docs.google.com/open?id=1W3gYT5yAkofspY0Ab3RILYFEzKTjOHc5o0FW2JCljao</t>
        </is>
      </c>
      <c r="X5314" t="inlineStr">
        <is>
          <t>65,00</t>
        </is>
      </c>
      <c r="Y5314" t="n">
        <v>0</v>
      </c>
      <c r="Z5314" t="n">
        <v>39</v>
      </c>
      <c r="AA5314" t="n">
        <v>36</v>
      </c>
      <c r="AB5314" t="inlineStr">
        <is>
          <t>140,00</t>
        </is>
      </c>
      <c r="AC5314" t="inlineStr">
        <is>
          <t>29,40</t>
        </is>
      </c>
      <c r="AD5314" t="inlineStr">
        <is>
          <t>0,00</t>
        </is>
      </c>
      <c r="AE5314" t="inlineStr">
        <is>
          <t>169,40</t>
        </is>
      </c>
      <c r="AF5314" t="n">
        <v>0</v>
      </c>
      <c r="AG5314" t="n">
        <v>0</v>
      </c>
      <c r="AH5314" t="n">
        <v>0</v>
      </c>
      <c r="AI5314" t="inlineStr">
        <is>
          <t>6,5</t>
        </is>
      </c>
      <c r="AJ5314" t="inlineStr">
        <is>
          <t>Transfer</t>
        </is>
      </c>
      <c r="AK5314" t="inlineStr">
        <is>
          <t>4,5</t>
        </is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</row>
    <row r="5318">
      <c r="A5318" t="n">
        <v>1287</v>
      </c>
      <c r="B5318" t="inlineStr">
        <is>
          <t>Casa rural "Casa Chin", Val d'Aran</t>
        </is>
      </c>
      <c r="C5318" t="inlineStr">
        <is>
          <t>Alma Prelic</t>
        </is>
      </c>
      <c r="D5318" t="inlineStr">
        <is>
          <t>Casa rural "Casa Chin", Val d'Aran</t>
        </is>
      </c>
      <c r="E5318" t="inlineStr">
        <is>
          <t>41095465P</t>
        </is>
      </c>
      <c r="F5318" t="inlineStr">
        <is>
          <t>C/Mayor 32a</t>
        </is>
      </c>
      <c r="G5318" t="n">
        <v>25539</v>
      </c>
      <c r="H5318" t="inlineStr">
        <is>
          <t>Betren</t>
        </is>
      </c>
      <c r="I5318" t="n">
        <v>1</v>
      </c>
      <c r="J5318" t="n">
        <v>0</v>
      </c>
      <c r="K5318" t="inlineStr">
        <is>
          <t>hola@casa-chin.com</t>
        </is>
      </c>
      <c r="L5318">
        <f>+34626204554</f>
        <v/>
      </c>
      <c r="M5318" t="n">
        <v>0</v>
      </c>
      <c r="N5318" t="n">
        <v>0</v>
      </c>
      <c r="O5318" t="n">
        <v>0</v>
      </c>
      <c r="P5318" t="n">
        <v>12</v>
      </c>
      <c r="Q5318" t="n">
        <v>4</v>
      </c>
      <c r="R5318" t="inlineStr">
        <is>
          <t>VJ4</t>
        </is>
      </c>
      <c r="S5318" t="n">
        <v>0</v>
      </c>
      <c r="T5318" t="b">
        <v>0</v>
      </c>
      <c r="U5318" s="1" t="n">
        <v>45242</v>
      </c>
      <c r="V5318" t="inlineStr">
        <is>
          <t>u6pi67maj9sr3sw1b6hu6pi6ulx5kq4j</t>
        </is>
      </c>
      <c r="W5318" t="inlineStr">
        <is>
          <t>https://docs.google.com/open?id=1rnTrQWIb27_7AZFR71HQn51ZG9uD_kRzN_oYXOba94k</t>
        </is>
      </c>
      <c r="X5318" t="inlineStr">
        <is>
          <t>0,00</t>
        </is>
      </c>
      <c r="Y5318" t="n">
        <v>0</v>
      </c>
      <c r="Z5318" t="inlineStr">
        <is>
          <t>82,92</t>
        </is>
      </c>
      <c r="AA5318" t="inlineStr">
        <is>
          <t>20,84</t>
        </is>
      </c>
      <c r="AB5318" t="inlineStr">
        <is>
          <t>103,76</t>
        </is>
      </c>
      <c r="AC5318" t="inlineStr">
        <is>
          <t>21,79</t>
        </is>
      </c>
      <c r="AD5318" t="inlineStr">
        <is>
          <t>0,00</t>
        </is>
      </c>
      <c r="AE5318" t="inlineStr">
        <is>
          <t>125,55</t>
        </is>
      </c>
      <c r="AF5318" t="n">
        <v>0</v>
      </c>
      <c r="AG5318" t="n">
        <v>0</v>
      </c>
      <c r="AH5318" t="n">
        <v>0</v>
      </c>
      <c r="AI5318" t="inlineStr">
        <is>
          <t>6,91</t>
        </is>
      </c>
      <c r="AJ5318" t="inlineStr">
        <is>
          <t>Transfer</t>
        </is>
      </c>
      <c r="AK5318" t="inlineStr">
        <is>
          <t>5,21</t>
        </is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</row>
    <row r="5322">
      <c r="A5322" t="n">
        <v>1288</v>
      </c>
      <c r="B5322" t="inlineStr">
        <is>
          <t>Càritas Diocesana de Sant Feliu de Llobregat</t>
        </is>
      </c>
      <c r="C5322" t="n">
        <v>0</v>
      </c>
      <c r="D5322" t="inlineStr">
        <is>
          <t>Càritas Diocesana de Sant Feliu de Llobregat</t>
        </is>
      </c>
      <c r="E5322" t="inlineStr">
        <is>
          <t>R0801973I</t>
        </is>
      </c>
      <c r="F5322" t="inlineStr">
        <is>
          <t>Carrer d'Armenteres, 35</t>
        </is>
      </c>
      <c r="G5322" t="n">
        <v>8980</v>
      </c>
      <c r="H5322" t="inlineStr">
        <is>
          <t>ant Feliu de Llobregat</t>
        </is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inlineStr">
        <is>
          <t>13/12/2023</t>
        </is>
      </c>
      <c r="V5322" t="n">
        <v>0</v>
      </c>
      <c r="W5322" t="inlineStr">
        <is>
          <t>https://docs.google.com/open?id=1Ye4dp4eaqZv4MtnU1SmFIWjMwuUo3DgdC-aiUmhouIY</t>
        </is>
      </c>
      <c r="X5322" t="inlineStr">
        <is>
          <t>0,00</t>
        </is>
      </c>
      <c r="Y5322" t="n">
        <v>0</v>
      </c>
      <c r="Z5322" t="n">
        <v>0</v>
      </c>
      <c r="AA5322" t="n">
        <v>0</v>
      </c>
      <c r="AB5322" t="inlineStr">
        <is>
          <t>0,00</t>
        </is>
      </c>
      <c r="AC5322" t="inlineStr">
        <is>
          <t>0,00</t>
        </is>
      </c>
      <c r="AD5322" t="inlineStr">
        <is>
          <t>0,00</t>
        </is>
      </c>
      <c r="AE5322" t="inlineStr">
        <is>
          <t>0,00</t>
        </is>
      </c>
      <c r="AF5322" t="n">
        <v>0</v>
      </c>
      <c r="AG5322" t="n">
        <v>0</v>
      </c>
      <c r="AH5322" t="n">
        <v>0</v>
      </c>
      <c r="AI5322" t="inlineStr">
        <is>
          <t>6,5</t>
        </is>
      </c>
      <c r="AJ5322" t="n">
        <v>0</v>
      </c>
      <c r="AK5322" t="inlineStr">
        <is>
          <t>4,5</t>
        </is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</row>
    <row r="5326">
      <c r="A5326" t="n">
        <v>1289</v>
      </c>
      <c r="B5326" t="inlineStr">
        <is>
          <t>Castesan</t>
        </is>
      </c>
      <c r="C5326" t="inlineStr">
        <is>
          <t>Eva Maria</t>
        </is>
      </c>
      <c r="D5326" t="inlineStr">
        <is>
          <t>Eva Maria sanchez Portolés</t>
        </is>
      </c>
      <c r="E5326" t="inlineStr">
        <is>
          <t>18978628-v</t>
        </is>
      </c>
      <c r="F5326" t="inlineStr">
        <is>
          <t>av/zragoza, 13</t>
        </is>
      </c>
      <c r="G5326" t="n">
        <v>12190</v>
      </c>
      <c r="H5326" t="inlineStr">
        <is>
          <t>Borriol - Castellón</t>
        </is>
      </c>
      <c r="I5326" t="n">
        <v>1</v>
      </c>
      <c r="J5326" t="n">
        <v>0</v>
      </c>
      <c r="K5326" t="inlineStr">
        <is>
          <t>castesanborriol@yahoo.es</t>
        </is>
      </c>
      <c r="L5326">
        <f>+34964322061</f>
        <v/>
      </c>
      <c r="M5326" t="n">
        <v>1</v>
      </c>
      <c r="N5326" t="n">
        <v>10</v>
      </c>
      <c r="O5326" t="n">
        <v>0</v>
      </c>
      <c r="P5326" t="n">
        <v>10</v>
      </c>
      <c r="Q5326" t="n">
        <v>0</v>
      </c>
      <c r="R5326" t="inlineStr">
        <is>
          <t>Implantación (20 +2)</t>
        </is>
      </c>
      <c r="S5326" t="inlineStr">
        <is>
          <t>1LA+1FL -&gt; (20+2)</t>
        </is>
      </c>
      <c r="T5326" t="b">
        <v>1</v>
      </c>
      <c r="U5326" s="1" t="n">
        <v>45242</v>
      </c>
      <c r="V5326" t="inlineStr">
        <is>
          <t>089xj6omp9dyqorq089xj6y3kz0hx0p7</t>
        </is>
      </c>
      <c r="W5326" t="inlineStr">
        <is>
          <t>https://docs.google.com/open?id=1t39eUcGafFP6Cv9I6ZV6am5rDs2Ff6bSZfhezDf9nDY</t>
        </is>
      </c>
      <c r="X5326" t="inlineStr">
        <is>
          <t>0,00</t>
        </is>
      </c>
      <c r="Y5326" t="inlineStr">
        <is>
          <t>69,1</t>
        </is>
      </c>
      <c r="Z5326" t="inlineStr">
        <is>
          <t>69,1</t>
        </is>
      </c>
      <c r="AA5326" t="n">
        <v>0</v>
      </c>
      <c r="AB5326" t="inlineStr">
        <is>
          <t>138,20</t>
        </is>
      </c>
      <c r="AC5326" t="inlineStr">
        <is>
          <t>29,02</t>
        </is>
      </c>
      <c r="AD5326" t="inlineStr">
        <is>
          <t>7,19</t>
        </is>
      </c>
      <c r="AE5326" t="inlineStr">
        <is>
          <t>174,41</t>
        </is>
      </c>
      <c r="AF5326" t="n">
        <v>0</v>
      </c>
      <c r="AG5326" t="n">
        <v>0</v>
      </c>
      <c r="AH5326" t="n">
        <v>0</v>
      </c>
      <c r="AI5326" t="inlineStr">
        <is>
          <t>6,91</t>
        </is>
      </c>
      <c r="AJ5326" t="inlineStr">
        <is>
          <t>Transfer</t>
        </is>
      </c>
      <c r="AK5326" t="inlineStr">
        <is>
          <t>4,5</t>
        </is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</row>
    <row r="5330">
      <c r="A5330" t="n">
        <v>1290</v>
      </c>
      <c r="B5330" t="inlineStr">
        <is>
          <t>Marcris</t>
        </is>
      </c>
      <c r="C5330" t="inlineStr">
        <is>
          <t>Marino</t>
        </is>
      </c>
      <c r="D5330" t="inlineStr">
        <is>
          <t>Sánchez García Cristina 00280286L S.L.N.E</t>
        </is>
      </c>
      <c r="E5330" t="inlineStr">
        <is>
          <t>B35770528</t>
        </is>
      </c>
      <c r="F5330" t="inlineStr">
        <is>
          <t>Calle Aigües, 11</t>
        </is>
      </c>
      <c r="G5330" t="n">
        <v>8391</v>
      </c>
      <c r="H5330" t="inlineStr">
        <is>
          <t>Tiana</t>
        </is>
      </c>
      <c r="I5330" t="n">
        <v>1</v>
      </c>
      <c r="J5330" t="n">
        <v>0</v>
      </c>
      <c r="K5330" t="inlineStr">
        <is>
          <t>info@marcris.net</t>
        </is>
      </c>
      <c r="L5330">
        <f>+34678868735</f>
        <v/>
      </c>
      <c r="M5330" t="n">
        <v>0</v>
      </c>
      <c r="N5330" t="n">
        <v>0</v>
      </c>
      <c r="O5330" t="n">
        <v>167</v>
      </c>
      <c r="P5330" t="n">
        <v>412</v>
      </c>
      <c r="Q5330" t="n">
        <v>75</v>
      </c>
      <c r="R5330" t="inlineStr">
        <is>
          <t>PackD35-VJ294</t>
        </is>
      </c>
      <c r="S5330" t="inlineStr">
        <is>
          <t>OC1-OB1 Muestra</t>
        </is>
      </c>
      <c r="T5330" t="inlineStr">
        <is>
          <t>Muestras 3-8-2-1-6</t>
        </is>
      </c>
      <c r="U5330" s="1" t="n">
        <v>45242</v>
      </c>
      <c r="V5330" t="n">
        <v>0</v>
      </c>
      <c r="W5330" t="inlineStr">
        <is>
          <t>https://docs.google.com/open?id=1JAvjfgLt35ymqK-nSAjKPWsbhtNYNA1P9VT7zm6_IMk</t>
        </is>
      </c>
      <c r="X5330" t="inlineStr">
        <is>
          <t>726,45</t>
        </is>
      </c>
      <c r="Y5330" t="n">
        <v>0</v>
      </c>
      <c r="Z5330" t="inlineStr">
        <is>
          <t>1792,2</t>
        </is>
      </c>
      <c r="AA5330" t="inlineStr">
        <is>
          <t>247,5</t>
        </is>
      </c>
      <c r="AB5330" t="inlineStr">
        <is>
          <t>2.766,15</t>
        </is>
      </c>
      <c r="AC5330" t="inlineStr">
        <is>
          <t>580,89</t>
        </is>
      </c>
      <c r="AD5330" t="inlineStr">
        <is>
          <t>0,00</t>
        </is>
      </c>
      <c r="AE5330" t="inlineStr">
        <is>
          <t>3347,04</t>
        </is>
      </c>
      <c r="AF5330" t="n">
        <v>0</v>
      </c>
      <c r="AG5330" t="n">
        <v>0</v>
      </c>
      <c r="AH5330" t="n">
        <v>0</v>
      </c>
      <c r="AI5330" t="inlineStr">
        <is>
          <t>4,35</t>
        </is>
      </c>
      <c r="AJ5330" t="inlineStr">
        <is>
          <t>Giro 60 dias // IBAN: ES03 2100 0877 8502 0021 6962</t>
        </is>
      </c>
      <c r="AK5330" t="inlineStr">
        <is>
          <t>3,3</t>
        </is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</row>
    <row r="5334">
      <c r="A5334" t="n">
        <v>1291</v>
      </c>
      <c r="B5334" t="inlineStr">
        <is>
          <t>ALCAMPO</t>
        </is>
      </c>
      <c r="C5334" t="inlineStr">
        <is>
          <t>Nº PEDIDO: 290.935</t>
        </is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inlineStr">
        <is>
          <t>SIN ENVIAR FACTURA</t>
        </is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s="2" t="n">
        <v>0</v>
      </c>
      <c r="V5334" t="n">
        <v>0</v>
      </c>
      <c r="W5334" t="n">
        <v>1</v>
      </c>
      <c r="X5334" t="inlineStr">
        <is>
          <t>0,00</t>
        </is>
      </c>
      <c r="Y5334" t="n">
        <v>0</v>
      </c>
      <c r="Z5334" t="n">
        <v>0</v>
      </c>
      <c r="AA5334" t="n">
        <v>0</v>
      </c>
      <c r="AB5334" t="inlineStr">
        <is>
          <t>0,00</t>
        </is>
      </c>
      <c r="AC5334" t="inlineStr">
        <is>
          <t>0,00</t>
        </is>
      </c>
      <c r="AD5334" t="inlineStr">
        <is>
          <t>0,00</t>
        </is>
      </c>
      <c r="AE5334" t="inlineStr">
        <is>
          <t>0,00</t>
        </is>
      </c>
      <c r="AF5334" t="n">
        <v>0</v>
      </c>
      <c r="AG5334" t="n">
        <v>0</v>
      </c>
      <c r="AH5334" t="n">
        <v>0</v>
      </c>
      <c r="AI5334" t="inlineStr">
        <is>
          <t>6,5</t>
        </is>
      </c>
      <c r="AJ5334" t="n">
        <v>0</v>
      </c>
      <c r="AK5334" t="inlineStr">
        <is>
          <t>4,5</t>
        </is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</row>
    <row r="5338">
      <c r="A5338" t="n">
        <v>1292</v>
      </c>
      <c r="B5338" t="inlineStr">
        <is>
          <t>PRIMAPRIX</t>
        </is>
      </c>
      <c r="C5338" t="inlineStr">
        <is>
          <t>Nº PEDIDO: 5100024068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inlineStr">
        <is>
          <t>SIN ENVIAR FACTURA</t>
        </is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s="2" t="n">
        <v>0</v>
      </c>
      <c r="V5338" t="n">
        <v>0</v>
      </c>
      <c r="W5338" t="n">
        <v>1</v>
      </c>
      <c r="X5338" t="inlineStr">
        <is>
          <t>0,00</t>
        </is>
      </c>
      <c r="Y5338" t="n">
        <v>0</v>
      </c>
      <c r="Z5338" t="n">
        <v>0</v>
      </c>
      <c r="AA5338" t="n">
        <v>0</v>
      </c>
      <c r="AB5338" t="inlineStr">
        <is>
          <t>0,00</t>
        </is>
      </c>
      <c r="AC5338" t="inlineStr">
        <is>
          <t>0,00</t>
        </is>
      </c>
      <c r="AD5338" t="inlineStr">
        <is>
          <t>0,00</t>
        </is>
      </c>
      <c r="AE5338" t="inlineStr">
        <is>
          <t>0,00</t>
        </is>
      </c>
      <c r="AF5338" t="n">
        <v>0</v>
      </c>
      <c r="AG5338" t="n">
        <v>0</v>
      </c>
      <c r="AH5338" t="n">
        <v>0</v>
      </c>
      <c r="AI5338" t="inlineStr">
        <is>
          <t>6,5</t>
        </is>
      </c>
      <c r="AJ5338" t="n">
        <v>0</v>
      </c>
      <c r="AK5338" t="inlineStr">
        <is>
          <t>4,5</t>
        </is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</row>
    <row r="5342">
      <c r="A5342" t="n">
        <v>1293</v>
      </c>
      <c r="B5342" t="inlineStr">
        <is>
          <t>VERITAS</t>
        </is>
      </c>
      <c r="C5342" t="inlineStr">
        <is>
          <t>Nº PEDIDO: 4501210664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inlineStr">
        <is>
          <t>SIN ENVIAR FACTURA</t>
        </is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s="2" t="n">
        <v>0</v>
      </c>
      <c r="V5342" t="n">
        <v>0</v>
      </c>
      <c r="W5342" t="n">
        <v>1</v>
      </c>
      <c r="X5342" t="inlineStr">
        <is>
          <t>0,00</t>
        </is>
      </c>
      <c r="Y5342" t="n">
        <v>0</v>
      </c>
      <c r="Z5342" t="n">
        <v>0</v>
      </c>
      <c r="AA5342" t="n">
        <v>0</v>
      </c>
      <c r="AB5342" t="inlineStr">
        <is>
          <t>0,00</t>
        </is>
      </c>
      <c r="AC5342" t="inlineStr">
        <is>
          <t>0,00</t>
        </is>
      </c>
      <c r="AD5342" t="inlineStr">
        <is>
          <t>0,00</t>
        </is>
      </c>
      <c r="AE5342" t="inlineStr">
        <is>
          <t>0,00</t>
        </is>
      </c>
      <c r="AF5342" t="n">
        <v>0</v>
      </c>
      <c r="AG5342" t="n">
        <v>0</v>
      </c>
      <c r="AH5342" t="n">
        <v>0</v>
      </c>
      <c r="AI5342" t="inlineStr">
        <is>
          <t>6,5</t>
        </is>
      </c>
      <c r="AJ5342" t="n">
        <v>0</v>
      </c>
      <c r="AK5342" t="inlineStr">
        <is>
          <t>4,5</t>
        </is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</row>
    <row r="5346">
      <c r="A5346" t="n">
        <v>1294</v>
      </c>
      <c r="B5346" t="inlineStr">
        <is>
          <t>ALCAMPO</t>
        </is>
      </c>
      <c r="C5346" t="inlineStr">
        <is>
          <t>Nº PEDIDO: 294.974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inlineStr">
        <is>
          <t>SIN ENVIAR FACTURA</t>
        </is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s="2" t="n">
        <v>0</v>
      </c>
      <c r="V5346" t="n">
        <v>0</v>
      </c>
      <c r="W5346" t="n">
        <v>1</v>
      </c>
      <c r="X5346" t="inlineStr">
        <is>
          <t>0,00</t>
        </is>
      </c>
      <c r="Y5346" t="n">
        <v>0</v>
      </c>
      <c r="Z5346" t="n">
        <v>0</v>
      </c>
      <c r="AA5346" t="n">
        <v>0</v>
      </c>
      <c r="AB5346" t="inlineStr">
        <is>
          <t>0,00</t>
        </is>
      </c>
      <c r="AC5346" t="inlineStr">
        <is>
          <t>0,00</t>
        </is>
      </c>
      <c r="AD5346" t="inlineStr">
        <is>
          <t>0,00</t>
        </is>
      </c>
      <c r="AE5346" t="inlineStr">
        <is>
          <t>0,00</t>
        </is>
      </c>
      <c r="AF5346" t="n">
        <v>0</v>
      </c>
      <c r="AG5346" t="n">
        <v>0</v>
      </c>
      <c r="AH5346" t="n">
        <v>0</v>
      </c>
      <c r="AI5346" t="inlineStr">
        <is>
          <t>6,5</t>
        </is>
      </c>
      <c r="AJ5346" t="n">
        <v>0</v>
      </c>
      <c r="AK5346" t="inlineStr">
        <is>
          <t>4,5</t>
        </is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</row>
    <row r="5350">
      <c r="A5350" t="n">
        <v>1295</v>
      </c>
      <c r="B5350" t="inlineStr">
        <is>
          <t>Degüayhaus</t>
        </is>
      </c>
      <c r="C5350" t="inlineStr">
        <is>
          <t>Carolina</t>
        </is>
      </c>
      <c r="D5350" t="inlineStr">
        <is>
          <t>Degüayhaus SCP</t>
        </is>
      </c>
      <c r="E5350" t="inlineStr">
        <is>
          <t>J72643539</t>
        </is>
      </c>
      <c r="F5350" t="inlineStr">
        <is>
          <t>Carretera de Andraixt, 43</t>
        </is>
      </c>
      <c r="G5350" t="inlineStr">
        <is>
          <t>07181 Portals Nous Illes Balears</t>
        </is>
      </c>
      <c r="H5350" t="inlineStr">
        <is>
          <t>Portals Nous</t>
        </is>
      </c>
      <c r="I5350" t="n">
        <v>1</v>
      </c>
      <c r="J5350" t="n">
        <v>0</v>
      </c>
      <c r="K5350" t="inlineStr">
        <is>
          <t>info@deguayhaus.com</t>
        </is>
      </c>
      <c r="L5350">
        <f>+34678286427</f>
        <v/>
      </c>
      <c r="M5350" t="n">
        <v>0</v>
      </c>
      <c r="N5350" t="n">
        <v>0</v>
      </c>
      <c r="O5350" t="n">
        <v>0</v>
      </c>
      <c r="P5350" t="n">
        <v>10</v>
      </c>
      <c r="Q5350" t="n">
        <v>0</v>
      </c>
      <c r="R5350" t="inlineStr">
        <is>
          <t>VJ10-OC10-OB10</t>
        </is>
      </c>
      <c r="S5350" t="n">
        <v>0</v>
      </c>
      <c r="T5350" t="b">
        <v>0</v>
      </c>
      <c r="U5350" s="1" t="n">
        <v>45272</v>
      </c>
      <c r="V5350" t="inlineStr">
        <is>
          <t>l90qwnure062zbanve0l90qwn6xb77x5</t>
        </is>
      </c>
      <c r="W5350" t="inlineStr">
        <is>
          <t>https://docs.google.com/open?id=1Svt0EZYC3vxW8T2hnziRPmAU_ArYxsZIxmn5upHPUiU</t>
        </is>
      </c>
      <c r="X5350" t="inlineStr">
        <is>
          <t>0,00</t>
        </is>
      </c>
      <c r="Y5350" t="n">
        <v>0</v>
      </c>
      <c r="Z5350" t="n">
        <v>65</v>
      </c>
      <c r="AA5350" t="n">
        <v>0</v>
      </c>
      <c r="AB5350" t="inlineStr">
        <is>
          <t>65,00</t>
        </is>
      </c>
      <c r="AC5350" t="inlineStr">
        <is>
          <t>13,65</t>
        </is>
      </c>
      <c r="AD5350" t="inlineStr">
        <is>
          <t>0,00</t>
        </is>
      </c>
      <c r="AE5350" t="inlineStr">
        <is>
          <t>78,65</t>
        </is>
      </c>
      <c r="AF5350" t="n">
        <v>0</v>
      </c>
      <c r="AG5350" t="n">
        <v>0</v>
      </c>
      <c r="AH5350" t="n">
        <v>0</v>
      </c>
      <c r="AI5350" t="inlineStr">
        <is>
          <t>6,5</t>
        </is>
      </c>
      <c r="AJ5350" t="inlineStr">
        <is>
          <t>Transfer</t>
        </is>
      </c>
      <c r="AK5350" t="inlineStr">
        <is>
          <t>4,5</t>
        </is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</row>
    <row r="5354">
      <c r="A5354" t="n">
        <v>1296</v>
      </c>
      <c r="B5354" t="inlineStr">
        <is>
          <t>Esencia</t>
        </is>
      </c>
      <c r="C5354" t="inlineStr">
        <is>
          <t>David</t>
        </is>
      </c>
      <c r="D5354" t="inlineStr">
        <is>
          <t>Aragonesa de Productos Aromáticos, s.l.</t>
        </is>
      </c>
      <c r="E5354" t="inlineStr">
        <is>
          <t>B22168264</t>
        </is>
      </c>
      <c r="F5354" t="inlineStr">
        <is>
          <t>La Magantina, 36, nave 17 a</t>
        </is>
      </c>
      <c r="G5354" t="n">
        <v>22006</v>
      </c>
      <c r="H5354" t="inlineStr">
        <is>
          <t>Huesca</t>
        </is>
      </c>
      <c r="I5354" t="n">
        <v>1</v>
      </c>
      <c r="J5354" t="n">
        <v>0</v>
      </c>
      <c r="K5354" t="inlineStr">
        <is>
          <t>info@productosaromaticos.com</t>
        </is>
      </c>
      <c r="L5354">
        <f>+34647641703</f>
        <v/>
      </c>
      <c r="M5354" t="n">
        <v>0</v>
      </c>
      <c r="N5354" t="n">
        <v>0</v>
      </c>
      <c r="O5354" t="n">
        <v>0</v>
      </c>
      <c r="P5354" t="n">
        <v>15</v>
      </c>
      <c r="Q5354" t="n">
        <v>0</v>
      </c>
      <c r="R5354" t="inlineStr">
        <is>
          <t>VJ20</t>
        </is>
      </c>
      <c r="S5354" t="n">
        <v>0</v>
      </c>
      <c r="T5354" t="n">
        <v>0</v>
      </c>
      <c r="U5354" s="1" t="n">
        <v>45272</v>
      </c>
      <c r="V5354" t="n">
        <v>0</v>
      </c>
      <c r="W5354" t="inlineStr">
        <is>
          <t>https://docs.google.com/open?id=1hyUMZ7-bp1nrKVOgzztaYZjNrEwNF8QS6fokmuNjAYM</t>
        </is>
      </c>
      <c r="X5354" t="inlineStr">
        <is>
          <t>0,00</t>
        </is>
      </c>
      <c r="Y5354" t="n">
        <v>0</v>
      </c>
      <c r="Z5354" t="inlineStr">
        <is>
          <t>97,5</t>
        </is>
      </c>
      <c r="AA5354" t="n">
        <v>0</v>
      </c>
      <c r="AB5354" t="inlineStr">
        <is>
          <t>97,50</t>
        </is>
      </c>
      <c r="AC5354" t="inlineStr">
        <is>
          <t>20,48</t>
        </is>
      </c>
      <c r="AD5354" t="inlineStr">
        <is>
          <t>0,00</t>
        </is>
      </c>
      <c r="AE5354" t="inlineStr">
        <is>
          <t>117,98</t>
        </is>
      </c>
      <c r="AF5354" t="n">
        <v>0</v>
      </c>
      <c r="AG5354" t="n">
        <v>0</v>
      </c>
      <c r="AH5354" t="n">
        <v>0</v>
      </c>
      <c r="AI5354" t="inlineStr">
        <is>
          <t>6,5</t>
        </is>
      </c>
      <c r="AJ5354" t="inlineStr">
        <is>
          <t>Transfer</t>
        </is>
      </c>
      <c r="AK5354" t="inlineStr">
        <is>
          <t>4,5</t>
        </is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</row>
    <row r="5358">
      <c r="A5358" t="n">
        <v>1297</v>
      </c>
      <c r="B5358" t="inlineStr">
        <is>
          <t>Granel Alcazar</t>
        </is>
      </c>
      <c r="C5358" t="inlineStr">
        <is>
          <t>Vicenta Angulo Lopez</t>
        </is>
      </c>
      <c r="D5358" t="inlineStr">
        <is>
          <t>Vicenta Angulo Lopez</t>
        </is>
      </c>
      <c r="E5358" t="inlineStr">
        <is>
          <t>06219873Y</t>
        </is>
      </c>
      <c r="F5358" t="inlineStr">
        <is>
          <t>C/ Concordia 7 local 3</t>
        </is>
      </c>
      <c r="G5358" t="n">
        <v>13600</v>
      </c>
      <c r="H5358" t="inlineStr">
        <is>
          <t>Alcazar de San Juan</t>
        </is>
      </c>
      <c r="I5358" t="n">
        <v>1</v>
      </c>
      <c r="J5358" t="n">
        <v>0</v>
      </c>
      <c r="K5358" t="inlineStr">
        <is>
          <t>granelalcazar@gmail.com</t>
        </is>
      </c>
      <c r="L5358">
        <f>+34682204124</f>
        <v/>
      </c>
      <c r="M5358" t="n">
        <v>0</v>
      </c>
      <c r="N5358" t="n">
        <v>0</v>
      </c>
      <c r="O5358" t="n">
        <v>0</v>
      </c>
      <c r="P5358" t="n">
        <v>20</v>
      </c>
      <c r="Q5358" t="n">
        <v>0</v>
      </c>
      <c r="R5358" t="inlineStr">
        <is>
          <t>10% LA next order</t>
        </is>
      </c>
      <c r="S5358" t="n">
        <v>0</v>
      </c>
      <c r="T5358" t="b">
        <v>0</v>
      </c>
      <c r="U5358" t="inlineStr">
        <is>
          <t>13/12/2023</t>
        </is>
      </c>
      <c r="V5358" t="inlineStr">
        <is>
          <t>8f9hwxc5c2boeu3wl2o8f9hwxeflbek2</t>
        </is>
      </c>
      <c r="W5358" t="inlineStr">
        <is>
          <t>https://docs.google.com/open?id=101dcoL5W7OiKXUuK1UgeEL9fjkJyDwvzNB8DmgOLASI</t>
        </is>
      </c>
      <c r="X5358" t="inlineStr">
        <is>
          <t>0,00</t>
        </is>
      </c>
      <c r="Y5358" t="n">
        <v>0</v>
      </c>
      <c r="Z5358" t="n">
        <v>130</v>
      </c>
      <c r="AA5358" t="n">
        <v>0</v>
      </c>
      <c r="AB5358" t="inlineStr">
        <is>
          <t>130,00</t>
        </is>
      </c>
      <c r="AC5358" t="inlineStr">
        <is>
          <t>27,30</t>
        </is>
      </c>
      <c r="AD5358" t="inlineStr">
        <is>
          <t>0,00</t>
        </is>
      </c>
      <c r="AE5358" t="inlineStr">
        <is>
          <t>157,30</t>
        </is>
      </c>
      <c r="AF5358" t="n">
        <v>0</v>
      </c>
      <c r="AG5358" t="n">
        <v>0</v>
      </c>
      <c r="AH5358" t="n">
        <v>0</v>
      </c>
      <c r="AI5358" t="inlineStr">
        <is>
          <t>6,5</t>
        </is>
      </c>
      <c r="AJ5358" t="inlineStr">
        <is>
          <t>Transfer</t>
        </is>
      </c>
      <c r="AK5358" t="inlineStr">
        <is>
          <t>4,5</t>
        </is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</row>
    <row r="5362">
      <c r="A5362" t="inlineStr">
        <is>
          <t>PT_7</t>
        </is>
      </c>
      <c r="B5362" t="inlineStr">
        <is>
          <t>CabaNa concept store</t>
        </is>
      </c>
      <c r="C5362" t="inlineStr">
        <is>
          <t>Nadine Luce</t>
        </is>
      </c>
      <c r="D5362" t="n">
        <v>244617120</v>
      </c>
      <c r="E5362" t="n">
        <v>244617120</v>
      </c>
      <c r="F5362" t="inlineStr">
        <is>
          <t>Rua do Hospital São João de Deus, n°73 rdc esq.</t>
        </is>
      </c>
      <c r="G5362" t="inlineStr">
        <is>
          <t>8600-716</t>
        </is>
      </c>
      <c r="H5362" t="inlineStr">
        <is>
          <t>Lagos</t>
        </is>
      </c>
      <c r="I5362" t="n">
        <v>0</v>
      </c>
      <c r="J5362" t="inlineStr">
        <is>
          <t>Rua do Hospital São João de Deus lote 1/2, 3°A, 8600-716 Lagos Portugal</t>
        </is>
      </c>
      <c r="K5362" t="inlineStr">
        <is>
          <t>Nad.ine.decoradora@gmail.com</t>
        </is>
      </c>
      <c r="L5362">
        <f>+351910929166</f>
        <v/>
      </c>
      <c r="M5362" t="n">
        <v>0</v>
      </c>
      <c r="N5362" t="n">
        <v>5</v>
      </c>
      <c r="O5362" t="n">
        <v>0</v>
      </c>
      <c r="P5362" t="n">
        <v>5</v>
      </c>
      <c r="Q5362" t="n">
        <v>0</v>
      </c>
      <c r="R5362" t="inlineStr">
        <is>
          <t>VJ7-PackD3</t>
        </is>
      </c>
      <c r="S5362" t="n">
        <v>0</v>
      </c>
      <c r="T5362" t="b">
        <v>0</v>
      </c>
      <c r="U5362" t="inlineStr">
        <is>
          <t>14/12/2023</t>
        </is>
      </c>
      <c r="V5362" t="inlineStr">
        <is>
          <t>2g42h80ris2iqclqugu2g4cf66arpldr</t>
        </is>
      </c>
      <c r="W5362" t="inlineStr">
        <is>
          <t>https://docs.google.com/open?id=1hdcP7f_tz8oWU4xlFoAG_sdI8CwWGHxSWcYkONvZEZI</t>
        </is>
      </c>
      <c r="X5362" t="inlineStr">
        <is>
          <t>0,00</t>
        </is>
      </c>
      <c r="Y5362" t="inlineStr">
        <is>
          <t>32,5</t>
        </is>
      </c>
      <c r="Z5362" t="inlineStr">
        <is>
          <t>32,5</t>
        </is>
      </c>
      <c r="AA5362" t="n">
        <v>0</v>
      </c>
      <c r="AB5362" t="inlineStr">
        <is>
          <t>65,00</t>
        </is>
      </c>
      <c r="AC5362" t="inlineStr">
        <is>
          <t>13,65</t>
        </is>
      </c>
      <c r="AD5362" t="inlineStr">
        <is>
          <t>0,00</t>
        </is>
      </c>
      <c r="AE5362" t="inlineStr">
        <is>
          <t>78,65</t>
        </is>
      </c>
      <c r="AF5362" t="n">
        <v>0</v>
      </c>
      <c r="AG5362" t="n">
        <v>0</v>
      </c>
      <c r="AH5362" t="n">
        <v>0</v>
      </c>
      <c r="AI5362" t="inlineStr">
        <is>
          <t>6,5</t>
        </is>
      </c>
      <c r="AJ5362" t="inlineStr">
        <is>
          <t>Transfer</t>
        </is>
      </c>
      <c r="AK5362" t="inlineStr">
        <is>
          <t>4,5</t>
        </is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</row>
    <row r="5366">
      <c r="A5366" t="n">
        <v>1298</v>
      </c>
      <c r="B5366" t="inlineStr">
        <is>
          <t>Marcris</t>
        </is>
      </c>
      <c r="C5366" t="inlineStr">
        <is>
          <t>Marino</t>
        </is>
      </c>
      <c r="D5366" t="inlineStr">
        <is>
          <t>Sánchez García Cristina 00280286L S.L.N.E</t>
        </is>
      </c>
      <c r="E5366" t="inlineStr">
        <is>
          <t>B35770528</t>
        </is>
      </c>
      <c r="F5366" t="inlineStr">
        <is>
          <t>Calle Aigües, 11</t>
        </is>
      </c>
      <c r="G5366" t="n">
        <v>8391</v>
      </c>
      <c r="H5366" t="inlineStr">
        <is>
          <t>Tiana</t>
        </is>
      </c>
      <c r="I5366" t="n">
        <v>1</v>
      </c>
      <c r="J5366" t="n">
        <v>0</v>
      </c>
      <c r="K5366" t="inlineStr">
        <is>
          <t>info@marcris.net</t>
        </is>
      </c>
      <c r="L5366">
        <f>+34678868735</f>
        <v/>
      </c>
      <c r="M5366" t="n">
        <v>0</v>
      </c>
      <c r="N5366" t="n">
        <v>412</v>
      </c>
      <c r="O5366" t="n">
        <v>0</v>
      </c>
      <c r="P5366" t="n">
        <v>167</v>
      </c>
      <c r="Q5366" t="n">
        <v>0</v>
      </c>
      <c r="R5366" t="inlineStr">
        <is>
          <t>PackD35-VJ196</t>
        </is>
      </c>
      <c r="S5366" t="n">
        <v>0</v>
      </c>
      <c r="T5366" t="inlineStr">
        <is>
          <t>Muestras 3-8-1-4</t>
        </is>
      </c>
      <c r="U5366" t="inlineStr">
        <is>
          <t>14/12/2023</t>
        </is>
      </c>
      <c r="V5366" t="n">
        <v>0</v>
      </c>
      <c r="W5366" t="inlineStr">
        <is>
          <t>https://docs.google.com/open?id=1BPqJhvFrweCNJsedLCbqc8LRRF7AEKWqJa-6tPQwzOc</t>
        </is>
      </c>
      <c r="X5366" t="inlineStr">
        <is>
          <t>0,00</t>
        </is>
      </c>
      <c r="Y5366" t="inlineStr">
        <is>
          <t>1792,2</t>
        </is>
      </c>
      <c r="Z5366" t="inlineStr">
        <is>
          <t>726,45</t>
        </is>
      </c>
      <c r="AA5366" t="n">
        <v>0</v>
      </c>
      <c r="AB5366" t="inlineStr">
        <is>
          <t>2.518,65</t>
        </is>
      </c>
      <c r="AC5366" t="inlineStr">
        <is>
          <t>528,92</t>
        </is>
      </c>
      <c r="AD5366" t="inlineStr">
        <is>
          <t>0,00</t>
        </is>
      </c>
      <c r="AE5366" t="inlineStr">
        <is>
          <t>3047,57</t>
        </is>
      </c>
      <c r="AF5366" t="n">
        <v>0</v>
      </c>
      <c r="AG5366" t="n">
        <v>0</v>
      </c>
      <c r="AH5366" t="n">
        <v>0</v>
      </c>
      <c r="AI5366" t="inlineStr">
        <is>
          <t>4,35</t>
        </is>
      </c>
      <c r="AJ5366" t="inlineStr">
        <is>
          <t>Giro 60 dias // IBAN: ES03 2100 0877 8502 0021 6962</t>
        </is>
      </c>
      <c r="AK5366" t="inlineStr">
        <is>
          <t>3,3</t>
        </is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</row>
    <row r="5370">
      <c r="A5370" t="n">
        <v>1299</v>
      </c>
      <c r="B5370" t="inlineStr">
        <is>
          <t>Menorca Neta</t>
        </is>
      </c>
      <c r="C5370" t="inlineStr">
        <is>
          <t>Jordi</t>
        </is>
      </c>
      <c r="D5370" t="inlineStr">
        <is>
          <t>Menorca Neta S.L.</t>
        </is>
      </c>
      <c r="E5370" t="inlineStr">
        <is>
          <t>B57259962</t>
        </is>
      </c>
      <c r="F5370" t="inlineStr">
        <is>
          <t>C/ Cap de Cavalleria nº 15-B</t>
        </is>
      </c>
      <c r="G5370" t="n">
        <v>7714</v>
      </c>
      <c r="H5370" t="inlineStr">
        <is>
          <t>Maó</t>
        </is>
      </c>
      <c r="I5370" t="n">
        <v>1</v>
      </c>
      <c r="J5370" t="n">
        <v>0</v>
      </c>
      <c r="K5370" t="inlineStr">
        <is>
          <t>info@menorcaneta.com</t>
        </is>
      </c>
      <c r="L5370">
        <f>+34683633853</f>
        <v/>
      </c>
      <c r="M5370" t="n">
        <v>0</v>
      </c>
      <c r="N5370" t="n">
        <v>200</v>
      </c>
      <c r="O5370" t="n">
        <v>0</v>
      </c>
      <c r="P5370" t="n">
        <v>0</v>
      </c>
      <c r="Q5370" t="n">
        <v>25</v>
      </c>
      <c r="R5370" t="inlineStr">
        <is>
          <t>VJ80-OC20-OB20</t>
        </is>
      </c>
      <c r="S5370" t="n">
        <v>0</v>
      </c>
      <c r="T5370" t="b">
        <v>0</v>
      </c>
      <c r="U5370" t="inlineStr">
        <is>
          <t>14/12/2023</t>
        </is>
      </c>
      <c r="V5370" t="inlineStr">
        <is>
          <t>ebytwi2esdzojvajebytwdvmwk6gr02t</t>
        </is>
      </c>
      <c r="W5370" t="inlineStr">
        <is>
          <t>https://docs.google.com/open?id=1Z3jHDX4lFYst7jD2SP4CXipuqobhyivnzwCT2HJ6isQ</t>
        </is>
      </c>
      <c r="X5370" t="inlineStr">
        <is>
          <t>0,00</t>
        </is>
      </c>
      <c r="Y5370" t="n">
        <v>1300</v>
      </c>
      <c r="Z5370" t="n">
        <v>0</v>
      </c>
      <c r="AA5370" t="inlineStr">
        <is>
          <t>91,25</t>
        </is>
      </c>
      <c r="AB5370" t="inlineStr">
        <is>
          <t>1.391,25</t>
        </is>
      </c>
      <c r="AC5370" t="inlineStr">
        <is>
          <t>292,16</t>
        </is>
      </c>
      <c r="AD5370" t="inlineStr">
        <is>
          <t>0,00</t>
        </is>
      </c>
      <c r="AE5370" t="inlineStr">
        <is>
          <t>1683,41</t>
        </is>
      </c>
      <c r="AF5370" t="n">
        <v>0</v>
      </c>
      <c r="AG5370" t="n">
        <v>0</v>
      </c>
      <c r="AH5370" t="n">
        <v>0</v>
      </c>
      <c r="AI5370" t="inlineStr">
        <is>
          <t>6,5</t>
        </is>
      </c>
      <c r="AJ5370" t="inlineStr">
        <is>
          <t>Giro 30 dias // IBAN: ES27 0061 0145 1400 5187 0401</t>
        </is>
      </c>
      <c r="AK5370" t="inlineStr">
        <is>
          <t>3,65</t>
        </is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</row>
    <row r="5374">
      <c r="A5374" t="n">
        <v>1300</v>
      </c>
      <c r="B5374" t="inlineStr">
        <is>
          <t>La Botigueta</t>
        </is>
      </c>
      <c r="C5374" t="inlineStr">
        <is>
          <t>Cristina Casado Pujol</t>
        </is>
      </c>
      <c r="D5374" t="inlineStr">
        <is>
          <t>Cristina Casado Pujol</t>
        </is>
      </c>
      <c r="E5374" t="inlineStr">
        <is>
          <t>40355571R</t>
        </is>
      </c>
      <c r="F5374" t="inlineStr">
        <is>
          <t>C/ Hospital, 11</t>
        </is>
      </c>
      <c r="G5374" t="n">
        <v>17464</v>
      </c>
      <c r="H5374" t="inlineStr">
        <is>
          <t>Cervia de Ter, Girona</t>
        </is>
      </c>
      <c r="I5374" t="n">
        <v>1</v>
      </c>
      <c r="J5374" t="n">
        <v>0</v>
      </c>
      <c r="K5374" t="inlineStr">
        <is>
          <t>labotiguetacervia@gmail.com</t>
        </is>
      </c>
      <c r="L5374">
        <f>+34675500164</f>
        <v/>
      </c>
      <c r="M5374" t="n">
        <v>1</v>
      </c>
      <c r="N5374" t="n">
        <v>8</v>
      </c>
      <c r="O5374" t="n">
        <v>4</v>
      </c>
      <c r="P5374" t="n">
        <v>8</v>
      </c>
      <c r="Q5374" t="n">
        <v>0</v>
      </c>
      <c r="R5374" t="inlineStr">
        <is>
          <t>VJ4</t>
        </is>
      </c>
      <c r="S5374" t="n">
        <v>0</v>
      </c>
      <c r="T5374" t="b">
        <v>0</v>
      </c>
      <c r="U5374" t="inlineStr">
        <is>
          <t>15/12/2023</t>
        </is>
      </c>
      <c r="V5374" t="inlineStr">
        <is>
          <t>a90nsw9o4dwodkbm8pa90ns8k9byg2rl</t>
        </is>
      </c>
      <c r="W5374" t="inlineStr">
        <is>
          <t>https://docs.google.com/open?id=1szbBOYLQjctqzY_eizBy6bX0smN7dESnqrE992tphWw</t>
        </is>
      </c>
      <c r="X5374" t="inlineStr">
        <is>
          <t>26,00</t>
        </is>
      </c>
      <c r="Y5374" t="n">
        <v>52</v>
      </c>
      <c r="Z5374" t="n">
        <v>52</v>
      </c>
      <c r="AA5374" t="n">
        <v>0</v>
      </c>
      <c r="AB5374" t="inlineStr">
        <is>
          <t>130,00</t>
        </is>
      </c>
      <c r="AC5374" t="inlineStr">
        <is>
          <t>27,30</t>
        </is>
      </c>
      <c r="AD5374" t="inlineStr">
        <is>
          <t>6,76</t>
        </is>
      </c>
      <c r="AE5374" t="inlineStr">
        <is>
          <t>164,06</t>
        </is>
      </c>
      <c r="AF5374" t="n">
        <v>0</v>
      </c>
      <c r="AG5374" t="n">
        <v>0</v>
      </c>
      <c r="AH5374" t="n">
        <v>0</v>
      </c>
      <c r="AI5374" t="inlineStr">
        <is>
          <t>6,5</t>
        </is>
      </c>
      <c r="AJ5374" t="inlineStr">
        <is>
          <t>Transfer</t>
        </is>
      </c>
      <c r="AK5374" t="inlineStr">
        <is>
          <t>4,5</t>
        </is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</row>
    <row r="5378">
      <c r="A5378" t="n">
        <v>1301</v>
      </c>
      <c r="B5378" t="inlineStr">
        <is>
          <t>Agua Viva</t>
        </is>
      </c>
      <c r="C5378" t="inlineStr">
        <is>
          <t>Andrea Meza</t>
        </is>
      </c>
      <c r="D5378" t="inlineStr">
        <is>
          <t>Ivón Andrea Meza Ortega</t>
        </is>
      </c>
      <c r="E5378" t="inlineStr">
        <is>
          <t>Y8911361W</t>
        </is>
      </c>
      <c r="F5378" t="inlineStr">
        <is>
          <t>Mercado Rojas Clemente, puesto 48-49</t>
        </is>
      </c>
      <c r="G5378" t="n">
        <v>46008</v>
      </c>
      <c r="H5378" t="inlineStr">
        <is>
          <t>Valencia</t>
        </is>
      </c>
      <c r="I5378" t="n">
        <v>1</v>
      </c>
      <c r="J5378" t="n">
        <v>0</v>
      </c>
      <c r="K5378" t="inlineStr">
        <is>
          <t>andrem2217@gmail.com</t>
        </is>
      </c>
      <c r="L5378" t="n">
        <v>647119018</v>
      </c>
      <c r="M5378" t="n">
        <v>1</v>
      </c>
      <c r="N5378" t="n">
        <v>5</v>
      </c>
      <c r="O5378" t="n">
        <v>5</v>
      </c>
      <c r="P5378" t="n">
        <v>5</v>
      </c>
      <c r="Q5378" t="n">
        <v>0</v>
      </c>
      <c r="R5378" t="inlineStr">
        <is>
          <t>VJ5</t>
        </is>
      </c>
      <c r="S5378" t="inlineStr">
        <is>
          <t>FL2 = regalo pedido implantación</t>
        </is>
      </c>
      <c r="T5378" t="n">
        <v>1</v>
      </c>
      <c r="U5378" t="inlineStr">
        <is>
          <t>15/12/2023</t>
        </is>
      </c>
      <c r="V5378" t="n">
        <v>0</v>
      </c>
      <c r="W5378" t="inlineStr">
        <is>
          <t>https://docs.google.com/open?id=17UCLBOKCjljxT7y8i2YjlUjoIacMyR6NGV6Stxxm1T4</t>
        </is>
      </c>
      <c r="X5378" t="inlineStr">
        <is>
          <t>34,55</t>
        </is>
      </c>
      <c r="Y5378" t="inlineStr">
        <is>
          <t>34,55</t>
        </is>
      </c>
      <c r="Z5378" t="inlineStr">
        <is>
          <t>34,55</t>
        </is>
      </c>
      <c r="AA5378" t="n">
        <v>0</v>
      </c>
      <c r="AB5378" t="inlineStr">
        <is>
          <t>103,65</t>
        </is>
      </c>
      <c r="AC5378" t="inlineStr">
        <is>
          <t>21,77</t>
        </is>
      </c>
      <c r="AD5378" t="inlineStr">
        <is>
          <t>5,39</t>
        </is>
      </c>
      <c r="AE5378" t="inlineStr">
        <is>
          <t>130,81</t>
        </is>
      </c>
      <c r="AF5378" t="n">
        <v>0</v>
      </c>
      <c r="AG5378" t="n">
        <v>0</v>
      </c>
      <c r="AH5378" t="n">
        <v>0</v>
      </c>
      <c r="AI5378" t="inlineStr">
        <is>
          <t>6,91</t>
        </is>
      </c>
      <c r="AJ5378" t="inlineStr">
        <is>
          <t>Transfer</t>
        </is>
      </c>
      <c r="AK5378" t="inlineStr">
        <is>
          <t>4,5</t>
        </is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</row>
    <row r="5382">
      <c r="A5382" t="n">
        <v>1302</v>
      </c>
      <c r="B5382" t="inlineStr">
        <is>
          <t>HITY HIGIENE DE CALIDAD</t>
        </is>
      </c>
      <c r="C5382" t="inlineStr">
        <is>
          <t>ALEJANDRO MAESTRE NAVARRO</t>
        </is>
      </c>
      <c r="D5382" t="inlineStr">
        <is>
          <t>ALEJANDRO MAESTRE NAVARRO</t>
        </is>
      </c>
      <c r="E5382" t="inlineStr">
        <is>
          <t>48466696S</t>
        </is>
      </c>
      <c r="F5382" t="inlineStr">
        <is>
          <t>AVDA LITERATO AZORIN N52 BAJO</t>
        </is>
      </c>
      <c r="G5382" t="n">
        <v>30510</v>
      </c>
      <c r="H5382" t="inlineStr">
        <is>
          <t>YECLA</t>
        </is>
      </c>
      <c r="I5382" t="n">
        <v>1</v>
      </c>
      <c r="J5382" t="n">
        <v>0</v>
      </c>
      <c r="K5382" t="inlineStr">
        <is>
          <t>administracion@hity.es</t>
        </is>
      </c>
      <c r="L5382">
        <f>+34661747374</f>
        <v/>
      </c>
      <c r="M5382" t="n">
        <v>0</v>
      </c>
      <c r="N5382" t="n">
        <v>20</v>
      </c>
      <c r="O5382" t="n">
        <v>0</v>
      </c>
      <c r="P5382" t="n">
        <v>20</v>
      </c>
      <c r="Q5382" t="n">
        <v>0</v>
      </c>
      <c r="R5382" t="inlineStr">
        <is>
          <t>VJ1 cortesía por larga espera</t>
        </is>
      </c>
      <c r="S5382" t="n">
        <v>0</v>
      </c>
      <c r="T5382" t="b">
        <v>0</v>
      </c>
      <c r="U5382" t="inlineStr">
        <is>
          <t>18/12/2023</t>
        </is>
      </c>
      <c r="V5382" t="inlineStr">
        <is>
          <t>pv0fjql4nqit5df57mukrpv0fjqin6v1</t>
        </is>
      </c>
      <c r="W5382" t="inlineStr">
        <is>
          <t>https://docs.google.com/open?id=1vu4BLhA6bCuJnXb5GGzz_NlYzAfY7D8xHkwMAKJ5eyg</t>
        </is>
      </c>
      <c r="X5382" t="inlineStr">
        <is>
          <t>0,00</t>
        </is>
      </c>
      <c r="Y5382" t="n">
        <v>130</v>
      </c>
      <c r="Z5382" t="n">
        <v>130</v>
      </c>
      <c r="AA5382" t="n">
        <v>0</v>
      </c>
      <c r="AB5382" t="inlineStr">
        <is>
          <t>260,00</t>
        </is>
      </c>
      <c r="AC5382" t="inlineStr">
        <is>
          <t>54,60</t>
        </is>
      </c>
      <c r="AD5382" t="inlineStr">
        <is>
          <t>0,00</t>
        </is>
      </c>
      <c r="AE5382" t="inlineStr">
        <is>
          <t>314,60</t>
        </is>
      </c>
      <c r="AF5382" t="n">
        <v>0</v>
      </c>
      <c r="AG5382" t="n">
        <v>0</v>
      </c>
      <c r="AH5382" t="n">
        <v>0</v>
      </c>
      <c r="AI5382" t="inlineStr">
        <is>
          <t>6,5</t>
        </is>
      </c>
      <c r="AJ5382" t="inlineStr">
        <is>
          <t>Transfer</t>
        </is>
      </c>
      <c r="AK5382" t="inlineStr">
        <is>
          <t>4,5</t>
        </is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</row>
    <row r="5386">
      <c r="A5386" t="n">
        <v>1303</v>
      </c>
      <c r="B5386" t="inlineStr">
        <is>
          <t>A Despensa que Pensa</t>
        </is>
      </c>
      <c r="C5386" t="inlineStr">
        <is>
          <t>Ana Mª Recarey Regueira</t>
        </is>
      </c>
      <c r="D5386" t="inlineStr">
        <is>
          <t>Ana M Recarey Regueira</t>
        </is>
      </c>
      <c r="E5386" t="inlineStr">
        <is>
          <t>47377996C</t>
        </is>
      </c>
      <c r="F5386" t="inlineStr">
        <is>
          <t>Avda Balneario, nº 31 Baixo, Arteixo</t>
        </is>
      </c>
      <c r="G5386" t="n">
        <v>15142</v>
      </c>
      <c r="H5386" t="inlineStr">
        <is>
          <t>A Coruña</t>
        </is>
      </c>
      <c r="I5386" t="n">
        <v>1</v>
      </c>
      <c r="J5386" t="n">
        <v>0</v>
      </c>
      <c r="K5386" t="inlineStr">
        <is>
          <t>pensa@adespensa.gal</t>
        </is>
      </c>
      <c r="L5386">
        <f>+34604044793</f>
        <v/>
      </c>
      <c r="M5386" t="n">
        <v>1</v>
      </c>
      <c r="N5386" t="n">
        <v>6</v>
      </c>
      <c r="O5386" t="n">
        <v>0</v>
      </c>
      <c r="P5386" t="n">
        <v>6</v>
      </c>
      <c r="Q5386" t="n">
        <v>6</v>
      </c>
      <c r="R5386" t="inlineStr">
        <is>
          <t>PackD6</t>
        </is>
      </c>
      <c r="S5386" t="n">
        <v>0</v>
      </c>
      <c r="T5386" t="n">
        <v>0</v>
      </c>
      <c r="U5386" t="inlineStr">
        <is>
          <t>18/12/2023</t>
        </is>
      </c>
      <c r="V5386" t="inlineStr">
        <is>
          <t>3syhhyklaqcwklt7thlyo3syq3eux8ok</t>
        </is>
      </c>
      <c r="W5386" t="inlineStr">
        <is>
          <t>https://docs.google.com/open?id=1WvribDcxWj6CVgny_F_x-cMTH1qW2TeMd6D5r0Mhjqk</t>
        </is>
      </c>
      <c r="X5386" t="inlineStr">
        <is>
          <t>0,00</t>
        </is>
      </c>
      <c r="Y5386" t="n">
        <v>39</v>
      </c>
      <c r="Z5386" t="n">
        <v>39</v>
      </c>
      <c r="AA5386" t="n">
        <v>27</v>
      </c>
      <c r="AB5386" t="inlineStr">
        <is>
          <t>105,00</t>
        </is>
      </c>
      <c r="AC5386" t="inlineStr">
        <is>
          <t>22,05</t>
        </is>
      </c>
      <c r="AD5386" t="inlineStr">
        <is>
          <t>5,46</t>
        </is>
      </c>
      <c r="AE5386" t="inlineStr">
        <is>
          <t>132,51</t>
        </is>
      </c>
      <c r="AF5386" t="n">
        <v>0</v>
      </c>
      <c r="AG5386" t="n">
        <v>0</v>
      </c>
      <c r="AH5386" t="n">
        <v>0</v>
      </c>
      <c r="AI5386" t="inlineStr">
        <is>
          <t>6,5</t>
        </is>
      </c>
      <c r="AJ5386" t="inlineStr">
        <is>
          <t>Transfer</t>
        </is>
      </c>
      <c r="AK5386" t="inlineStr">
        <is>
          <t>4,5</t>
        </is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</row>
    <row r="5390">
      <c r="A5390" t="n">
        <v>1304</v>
      </c>
      <c r="B5390" t="inlineStr">
        <is>
          <t>molsa santa maria</t>
        </is>
      </c>
      <c r="C5390" t="inlineStr">
        <is>
          <t>montse</t>
        </is>
      </c>
      <c r="D5390" t="inlineStr">
        <is>
          <t>Fem Molsa 2020 S.L</t>
        </is>
      </c>
      <c r="E5390" t="inlineStr">
        <is>
          <t>B25860354</t>
        </is>
      </c>
      <c r="F5390" t="inlineStr">
        <is>
          <t>c. sta maria 9</t>
        </is>
      </c>
      <c r="G5390" t="n">
        <v>8301</v>
      </c>
      <c r="H5390" t="inlineStr">
        <is>
          <t>Mataró</t>
        </is>
      </c>
      <c r="I5390" t="n">
        <v>0</v>
      </c>
      <c r="J5390" t="inlineStr">
        <is>
          <t>c. plaça pagesos 11</t>
        </is>
      </c>
      <c r="K5390" t="inlineStr">
        <is>
          <t>santamaria@molsa.bio</t>
        </is>
      </c>
      <c r="L5390">
        <f>+34616910967</f>
        <v/>
      </c>
      <c r="M5390" t="n">
        <v>0</v>
      </c>
      <c r="N5390" t="n">
        <v>4</v>
      </c>
      <c r="O5390" t="n">
        <v>4</v>
      </c>
      <c r="P5390" t="n">
        <v>0</v>
      </c>
      <c r="Q5390" t="n">
        <v>0</v>
      </c>
      <c r="R5390" t="inlineStr">
        <is>
          <t>VJ4</t>
        </is>
      </c>
      <c r="S5390" t="n">
        <v>0</v>
      </c>
      <c r="T5390" t="b">
        <v>0</v>
      </c>
      <c r="U5390" t="inlineStr">
        <is>
          <t>18/12/2023</t>
        </is>
      </c>
      <c r="V5390" t="inlineStr">
        <is>
          <t>dfsaw1vg2hqjqfigrdfsaw6dpykctbog</t>
        </is>
      </c>
      <c r="W5390" t="inlineStr">
        <is>
          <t>https://docs.google.com/open?id=1keaeuiQal8sTdLg7z5AG5wftNVxTYwFRAT6KI07Zsvs</t>
        </is>
      </c>
      <c r="X5390" t="inlineStr">
        <is>
          <t>28,08</t>
        </is>
      </c>
      <c r="Y5390" t="inlineStr">
        <is>
          <t>28,08</t>
        </is>
      </c>
      <c r="Z5390" t="n">
        <v>0</v>
      </c>
      <c r="AA5390" t="n">
        <v>0</v>
      </c>
      <c r="AB5390" t="inlineStr">
        <is>
          <t>56,16</t>
        </is>
      </c>
      <c r="AC5390" t="inlineStr">
        <is>
          <t>11,79</t>
        </is>
      </c>
      <c r="AD5390" t="inlineStr">
        <is>
          <t>0,00</t>
        </is>
      </c>
      <c r="AE5390" t="inlineStr">
        <is>
          <t>67,95</t>
        </is>
      </c>
      <c r="AF5390" t="n">
        <v>0</v>
      </c>
      <c r="AG5390" t="n">
        <v>0</v>
      </c>
      <c r="AH5390" t="n">
        <v>0</v>
      </c>
      <c r="AI5390" t="inlineStr">
        <is>
          <t>7,02</t>
        </is>
      </c>
      <c r="AJ5390" t="inlineStr">
        <is>
          <t>Transfer</t>
        </is>
      </c>
      <c r="AK5390" t="inlineStr">
        <is>
          <t>4,5</t>
        </is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</row>
    <row r="5394">
      <c r="A5394" t="n">
        <v>1305</v>
      </c>
      <c r="B5394" t="inlineStr">
        <is>
          <t>ACTIVA'T ECO</t>
        </is>
      </c>
      <c r="C5394" t="inlineStr">
        <is>
          <t>NÚRIA BERGÉ PEIRÓ</t>
        </is>
      </c>
      <c r="D5394" t="inlineStr">
        <is>
          <t>Nuria Luisa Bergé Peiró</t>
        </is>
      </c>
      <c r="E5394" t="inlineStr">
        <is>
          <t>35029810M</t>
        </is>
      </c>
      <c r="F5394" t="inlineStr">
        <is>
          <t>Taquígraf Garriga, n. 21 Local</t>
        </is>
      </c>
      <c r="G5394" t="n">
        <v>8292</v>
      </c>
      <c r="H5394" t="inlineStr">
        <is>
          <t>ESPARREGUERA, Barcelona</t>
        </is>
      </c>
      <c r="I5394" t="n">
        <v>1</v>
      </c>
      <c r="J5394" t="n">
        <v>0</v>
      </c>
      <c r="K5394" t="inlineStr">
        <is>
          <t>activateco.esparreguera@gmail.com</t>
        </is>
      </c>
      <c r="L5394">
        <f>+34610309050</f>
        <v/>
      </c>
      <c r="M5394" t="n">
        <v>1</v>
      </c>
      <c r="N5394" t="n">
        <v>20</v>
      </c>
      <c r="O5394" t="n">
        <v>0</v>
      </c>
      <c r="P5394" t="n">
        <v>20</v>
      </c>
      <c r="Q5394" t="n">
        <v>0</v>
      </c>
      <c r="R5394" t="inlineStr">
        <is>
          <t>25 tarjetas + FL2 -&gt; tarjetas selladas</t>
        </is>
      </c>
      <c r="S5394" t="inlineStr">
        <is>
          <t>VJ20-PackD5</t>
        </is>
      </c>
      <c r="T5394" t="b">
        <v>0</v>
      </c>
      <c r="U5394" t="inlineStr">
        <is>
          <t>19/12/2023</t>
        </is>
      </c>
      <c r="V5394" t="inlineStr">
        <is>
          <t>5mmuc07rwub1dcby5mmuc9n9z9w41fbi</t>
        </is>
      </c>
      <c r="W5394" t="inlineStr">
        <is>
          <t>https://docs.google.com/open?id=1uvETw1Q4wgveYIEAMOhb4Pv-YQE17e76mtuyR7a0Luc</t>
        </is>
      </c>
      <c r="X5394" t="inlineStr">
        <is>
          <t>0,00</t>
        </is>
      </c>
      <c r="Y5394" t="n">
        <v>130</v>
      </c>
      <c r="Z5394" t="n">
        <v>130</v>
      </c>
      <c r="AA5394" t="n">
        <v>0</v>
      </c>
      <c r="AB5394" t="inlineStr">
        <is>
          <t>260,00</t>
        </is>
      </c>
      <c r="AC5394" t="inlineStr">
        <is>
          <t>54,60</t>
        </is>
      </c>
      <c r="AD5394" t="inlineStr">
        <is>
          <t>13,52</t>
        </is>
      </c>
      <c r="AE5394" t="inlineStr">
        <is>
          <t>328,12</t>
        </is>
      </c>
      <c r="AF5394" t="n">
        <v>0</v>
      </c>
      <c r="AG5394" t="n">
        <v>0</v>
      </c>
      <c r="AH5394" t="n">
        <v>0</v>
      </c>
      <c r="AI5394" t="inlineStr">
        <is>
          <t>6,5</t>
        </is>
      </c>
      <c r="AJ5394" t="inlineStr">
        <is>
          <t>Giro 30 días // IBAN: ES64 0182 1527 5202 0470 7018</t>
        </is>
      </c>
      <c r="AK5394" t="inlineStr">
        <is>
          <t>4,5</t>
        </is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</row>
    <row r="5398">
      <c r="A5398" t="n">
        <v>1306</v>
      </c>
      <c r="B5398" t="inlineStr">
        <is>
          <t>ALCAMPO</t>
        </is>
      </c>
      <c r="C5398" t="inlineStr">
        <is>
          <t>Nº PEDIDO: 300.698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inlineStr">
        <is>
          <t>SIN ENVIAR FACTURA</t>
        </is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s="2" t="n">
        <v>0</v>
      </c>
      <c r="V5398" t="n">
        <v>0</v>
      </c>
      <c r="W5398" t="n">
        <v>1</v>
      </c>
      <c r="X5398" t="inlineStr">
        <is>
          <t>0,00</t>
        </is>
      </c>
      <c r="Y5398" t="n">
        <v>0</v>
      </c>
      <c r="Z5398" t="n">
        <v>0</v>
      </c>
      <c r="AA5398" t="n">
        <v>0</v>
      </c>
      <c r="AB5398" t="inlineStr">
        <is>
          <t>0,00</t>
        </is>
      </c>
      <c r="AC5398" t="inlineStr">
        <is>
          <t>0,00</t>
        </is>
      </c>
      <c r="AD5398" t="inlineStr">
        <is>
          <t>0,00</t>
        </is>
      </c>
      <c r="AE5398" t="inlineStr">
        <is>
          <t>0,00</t>
        </is>
      </c>
      <c r="AF5398" t="n">
        <v>0</v>
      </c>
      <c r="AG5398" t="n">
        <v>0</v>
      </c>
      <c r="AH5398" t="n">
        <v>0</v>
      </c>
      <c r="AI5398" t="inlineStr">
        <is>
          <t>6,5</t>
        </is>
      </c>
      <c r="AJ5398" t="n">
        <v>0</v>
      </c>
      <c r="AK5398" t="inlineStr">
        <is>
          <t>4,5</t>
        </is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</row>
    <row r="5402">
      <c r="A5402" t="n">
        <v>1307</v>
      </c>
      <c r="B5402" t="inlineStr">
        <is>
          <t>BON AREA</t>
        </is>
      </c>
      <c r="C5402" t="inlineStr">
        <is>
          <t>Nº PEDIDO: 00013/24374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inlineStr">
        <is>
          <t>SIN ENVIAR FACTURA</t>
        </is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s="2" t="n">
        <v>0</v>
      </c>
      <c r="V5402" t="n">
        <v>0</v>
      </c>
      <c r="W5402" t="n">
        <v>1</v>
      </c>
      <c r="X5402" t="inlineStr">
        <is>
          <t>0,00</t>
        </is>
      </c>
      <c r="Y5402" t="n">
        <v>0</v>
      </c>
      <c r="Z5402" t="n">
        <v>0</v>
      </c>
      <c r="AA5402" t="n">
        <v>0</v>
      </c>
      <c r="AB5402" t="inlineStr">
        <is>
          <t>0,00</t>
        </is>
      </c>
      <c r="AC5402" t="inlineStr">
        <is>
          <t>0,00</t>
        </is>
      </c>
      <c r="AD5402" t="inlineStr">
        <is>
          <t>0,00</t>
        </is>
      </c>
      <c r="AE5402" t="inlineStr">
        <is>
          <t>0,00</t>
        </is>
      </c>
      <c r="AF5402" t="n">
        <v>0</v>
      </c>
      <c r="AG5402" t="n">
        <v>0</v>
      </c>
      <c r="AH5402" t="n">
        <v>0</v>
      </c>
      <c r="AI5402" t="inlineStr">
        <is>
          <t>6,5</t>
        </is>
      </c>
      <c r="AJ5402" t="n">
        <v>0</v>
      </c>
      <c r="AK5402" t="inlineStr">
        <is>
          <t>4,5</t>
        </is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</row>
    <row r="5406">
      <c r="A5406" t="n">
        <v>1308</v>
      </c>
      <c r="B5406" t="inlineStr">
        <is>
          <t>Cuarto de Kilo</t>
        </is>
      </c>
      <c r="C5406" t="inlineStr">
        <is>
          <t>Amaia Basilio</t>
        </is>
      </c>
      <c r="D5406" t="inlineStr">
        <is>
          <t>Amaia Basilio</t>
        </is>
      </c>
      <c r="E5406" t="inlineStr">
        <is>
          <t>72830718E</t>
        </is>
      </c>
      <c r="F5406" t="inlineStr">
        <is>
          <t>Santa Lucía, 4</t>
        </is>
      </c>
      <c r="G5406" t="n">
        <v>1003</v>
      </c>
      <c r="H5406" t="inlineStr">
        <is>
          <t>Vitoria-Gasteiz</t>
        </is>
      </c>
      <c r="I5406" t="n">
        <v>1</v>
      </c>
      <c r="J5406" t="n">
        <v>0</v>
      </c>
      <c r="K5406" t="inlineStr">
        <is>
          <t>cuartodekilogranel@gmail.com</t>
        </is>
      </c>
      <c r="L5406">
        <f>+34685184018</f>
        <v/>
      </c>
      <c r="M5406" t="n">
        <v>1</v>
      </c>
      <c r="N5406" t="n">
        <v>10</v>
      </c>
      <c r="O5406" t="n">
        <v>9</v>
      </c>
      <c r="P5406" t="n">
        <v>10</v>
      </c>
      <c r="Q5406" t="n">
        <v>0</v>
      </c>
      <c r="R5406" t="inlineStr">
        <is>
          <t>VJ10</t>
        </is>
      </c>
      <c r="S5406" t="inlineStr">
        <is>
          <t>enviar 30 tarjetas</t>
        </is>
      </c>
      <c r="T5406" t="b">
        <v>0</v>
      </c>
      <c r="U5406" t="inlineStr">
        <is>
          <t>20/12/2023</t>
        </is>
      </c>
      <c r="V5406" t="inlineStr">
        <is>
          <t>en0zdwda4eiwv6xkk5nen0zdghqgae3m</t>
        </is>
      </c>
      <c r="W5406" t="inlineStr">
        <is>
          <t>https://docs.google.com/open?id=1Uk2PYxUOiJoEyZQLfxgEbHkmn2y4uxmZ5Kp68uvOoRE</t>
        </is>
      </c>
      <c r="X5406" t="inlineStr">
        <is>
          <t>58,50</t>
        </is>
      </c>
      <c r="Y5406" t="n">
        <v>65</v>
      </c>
      <c r="Z5406" t="n">
        <v>65</v>
      </c>
      <c r="AA5406" t="n">
        <v>0</v>
      </c>
      <c r="AB5406" t="inlineStr">
        <is>
          <t>188,50</t>
        </is>
      </c>
      <c r="AC5406" t="inlineStr">
        <is>
          <t>39,59</t>
        </is>
      </c>
      <c r="AD5406" t="inlineStr">
        <is>
          <t>9,80</t>
        </is>
      </c>
      <c r="AE5406" t="inlineStr">
        <is>
          <t>237,89</t>
        </is>
      </c>
      <c r="AF5406" t="n">
        <v>0</v>
      </c>
      <c r="AG5406" t="n">
        <v>0</v>
      </c>
      <c r="AH5406" t="n">
        <v>0</v>
      </c>
      <c r="AI5406" t="inlineStr">
        <is>
          <t>6,5</t>
        </is>
      </c>
      <c r="AJ5406" t="inlineStr">
        <is>
          <t>Transfer</t>
        </is>
      </c>
      <c r="AK5406" t="inlineStr">
        <is>
          <t>4,5</t>
        </is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</row>
    <row r="5410">
      <c r="A5410" t="n">
        <v>1309</v>
      </c>
      <c r="B5410" t="inlineStr">
        <is>
          <t>EcoiNet</t>
        </is>
      </c>
      <c r="C5410" t="inlineStr">
        <is>
          <t>Monica Serra</t>
        </is>
      </c>
      <c r="D5410" t="inlineStr">
        <is>
          <t>Monica Serra Sambola</t>
        </is>
      </c>
      <c r="E5410" t="inlineStr">
        <is>
          <t>40326786N</t>
        </is>
      </c>
      <c r="F5410" t="inlineStr">
        <is>
          <t>Cr Sant Joan Baptista la Salle 8</t>
        </is>
      </c>
      <c r="G5410" t="n">
        <v>17002</v>
      </c>
      <c r="H5410" t="inlineStr">
        <is>
          <t>GIRONA</t>
        </is>
      </c>
      <c r="I5410" t="n">
        <v>1</v>
      </c>
      <c r="J5410" t="n">
        <v>0</v>
      </c>
      <c r="K5410" t="inlineStr">
        <is>
          <t>info@ecoinet.cat</t>
        </is>
      </c>
      <c r="L5410">
        <f>+34 610939823</f>
        <v/>
      </c>
      <c r="M5410" t="n">
        <v>1</v>
      </c>
      <c r="N5410" t="n">
        <v>10</v>
      </c>
      <c r="O5410" t="n">
        <v>10</v>
      </c>
      <c r="P5410" t="n">
        <v>5</v>
      </c>
      <c r="Q5410" t="n">
        <v>3</v>
      </c>
      <c r="R5410" t="inlineStr">
        <is>
          <t>VJ10</t>
        </is>
      </c>
      <c r="S5410" t="n">
        <v>0</v>
      </c>
      <c r="T5410" t="b">
        <v>0</v>
      </c>
      <c r="U5410" t="inlineStr">
        <is>
          <t>20/12/2023</t>
        </is>
      </c>
      <c r="V5410" t="inlineStr">
        <is>
          <t>m6n0cmbj03l25b9snim6n0cmbjp9wfxg</t>
        </is>
      </c>
      <c r="W5410" t="inlineStr">
        <is>
          <t>https://docs.google.com/open?id=13lqyNzyY9Svs9CiWaqtYz81TUpJo1WXDShx9H53xZhE</t>
        </is>
      </c>
      <c r="X5410" t="inlineStr">
        <is>
          <t>65,00</t>
        </is>
      </c>
      <c r="Y5410" t="n">
        <v>65</v>
      </c>
      <c r="Z5410" t="inlineStr">
        <is>
          <t>32,5</t>
        </is>
      </c>
      <c r="AA5410" t="inlineStr">
        <is>
          <t>13,5</t>
        </is>
      </c>
      <c r="AB5410" t="inlineStr">
        <is>
          <t>176,00</t>
        </is>
      </c>
      <c r="AC5410" t="inlineStr">
        <is>
          <t>36,96</t>
        </is>
      </c>
      <c r="AD5410" t="inlineStr">
        <is>
          <t>9,15</t>
        </is>
      </c>
      <c r="AE5410" t="inlineStr">
        <is>
          <t>222,11</t>
        </is>
      </c>
      <c r="AF5410" t="n">
        <v>0</v>
      </c>
      <c r="AG5410" t="n">
        <v>0</v>
      </c>
      <c r="AH5410" t="n">
        <v>0</v>
      </c>
      <c r="AI5410" t="inlineStr">
        <is>
          <t>6,5</t>
        </is>
      </c>
      <c r="AJ5410" t="inlineStr">
        <is>
          <t>Transfer</t>
        </is>
      </c>
      <c r="AK5410" t="inlineStr">
        <is>
          <t>4,5</t>
        </is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</row>
    <row r="5414">
      <c r="A5414" t="inlineStr">
        <is>
          <t>PT_8</t>
        </is>
      </c>
      <c r="B5414" t="inlineStr">
        <is>
          <t>Mind The Trash Consulting Lda</t>
        </is>
      </c>
      <c r="C5414" t="inlineStr">
        <is>
          <t>Geral</t>
        </is>
      </c>
      <c r="D5414" t="inlineStr">
        <is>
          <t>Mind The Trash Consulting Lda</t>
        </is>
      </c>
      <c r="E5414" t="n">
        <v>514487178</v>
      </c>
      <c r="F5414" t="inlineStr">
        <is>
          <t>Rua de São Paulo nº254, 1º</t>
        </is>
      </c>
      <c r="G5414" t="inlineStr">
        <is>
          <t>1200-430</t>
        </is>
      </c>
      <c r="H5414" t="inlineStr">
        <is>
          <t>Lisboa</t>
        </is>
      </c>
      <c r="I5414" t="n">
        <v>1</v>
      </c>
      <c r="J5414" t="n">
        <v>0</v>
      </c>
      <c r="K5414" t="inlineStr">
        <is>
          <t>geral@mindthetrash.pt</t>
        </is>
      </c>
      <c r="L5414" t="n">
        <v>351919326196</v>
      </c>
      <c r="M5414" t="n">
        <v>0</v>
      </c>
      <c r="N5414" t="n">
        <v>80</v>
      </c>
      <c r="O5414" t="n">
        <v>20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inlineStr">
        <is>
          <t>20/12/2023</t>
        </is>
      </c>
      <c r="V5414" t="n">
        <v>0</v>
      </c>
      <c r="W5414" t="inlineStr">
        <is>
          <t>https://docs.google.com/open?id=1Re1Oiy_Wdn23L0KADHGZ_ioXJ9i8eGHBIwLVudAOAnA</t>
        </is>
      </c>
      <c r="X5414" t="inlineStr">
        <is>
          <t>130,00</t>
        </is>
      </c>
      <c r="Y5414" t="n">
        <v>520</v>
      </c>
      <c r="Z5414" t="n">
        <v>0</v>
      </c>
      <c r="AA5414" t="n">
        <v>0</v>
      </c>
      <c r="AB5414" t="inlineStr">
        <is>
          <t>650,00</t>
        </is>
      </c>
      <c r="AC5414" t="inlineStr">
        <is>
          <t>136,50</t>
        </is>
      </c>
      <c r="AD5414" t="inlineStr">
        <is>
          <t>0,00</t>
        </is>
      </c>
      <c r="AE5414" t="inlineStr">
        <is>
          <t>786,50</t>
        </is>
      </c>
      <c r="AF5414" t="n">
        <v>0</v>
      </c>
      <c r="AG5414" t="n">
        <v>0</v>
      </c>
      <c r="AH5414" t="n">
        <v>0</v>
      </c>
      <c r="AI5414" t="inlineStr">
        <is>
          <t>6,5</t>
        </is>
      </c>
      <c r="AJ5414" t="inlineStr">
        <is>
          <t>Transfer</t>
        </is>
      </c>
      <c r="AK5414" t="inlineStr">
        <is>
          <t>4,5</t>
        </is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</row>
    <row r="5418">
      <c r="A5418" t="n">
        <v>1310</v>
      </c>
      <c r="B5418" t="inlineStr">
        <is>
          <t>4eco Granada</t>
        </is>
      </c>
      <c r="C5418" t="inlineStr">
        <is>
          <t>Encarna Cáliz Salas</t>
        </is>
      </c>
      <c r="D5418" t="inlineStr">
        <is>
          <t>Encarna Cáliz Salas</t>
        </is>
      </c>
      <c r="E5418" t="inlineStr">
        <is>
          <t>24276568E</t>
        </is>
      </c>
      <c r="F5418" t="inlineStr">
        <is>
          <t>C/ Palencia 10 local 4</t>
        </is>
      </c>
      <c r="G5418" t="n">
        <v>18007</v>
      </c>
      <c r="H5418" t="inlineStr">
        <is>
          <t>Granada</t>
        </is>
      </c>
      <c r="I5418" t="n">
        <v>1</v>
      </c>
      <c r="J5418" t="n">
        <v>0</v>
      </c>
      <c r="K5418" t="inlineStr">
        <is>
          <t>e.caliz71@gmail.com</t>
        </is>
      </c>
      <c r="L5418">
        <f>+34617916575</f>
        <v/>
      </c>
      <c r="M5418" t="n">
        <v>1</v>
      </c>
      <c r="N5418" t="n">
        <v>6</v>
      </c>
      <c r="O5418" t="n">
        <v>3</v>
      </c>
      <c r="P5418" t="n">
        <v>6</v>
      </c>
      <c r="Q5418" t="n">
        <v>0</v>
      </c>
      <c r="R5418" t="inlineStr">
        <is>
          <t>VJ5</t>
        </is>
      </c>
      <c r="S5418" t="inlineStr">
        <is>
          <t>VJ1 cortesía</t>
        </is>
      </c>
      <c r="T5418" t="n">
        <v>0</v>
      </c>
      <c r="U5418" t="inlineStr">
        <is>
          <t>20/12/2023</t>
        </is>
      </c>
      <c r="V5418" t="n">
        <v>0</v>
      </c>
      <c r="W5418" t="inlineStr">
        <is>
          <t>https://docs.google.com/open?id=1nF2pGvwRCZdDQ5C9K-qekxk-gWnsFc4lSZo_PcBVpAw</t>
        </is>
      </c>
      <c r="X5418" t="inlineStr">
        <is>
          <t>19,50</t>
        </is>
      </c>
      <c r="Y5418" t="n">
        <v>39</v>
      </c>
      <c r="Z5418" t="n">
        <v>39</v>
      </c>
      <c r="AA5418" t="n">
        <v>0</v>
      </c>
      <c r="AB5418" t="inlineStr">
        <is>
          <t>97,50</t>
        </is>
      </c>
      <c r="AC5418" t="inlineStr">
        <is>
          <t>20,48</t>
        </is>
      </c>
      <c r="AD5418" t="inlineStr">
        <is>
          <t>5,07</t>
        </is>
      </c>
      <c r="AE5418" t="inlineStr">
        <is>
          <t>123,05</t>
        </is>
      </c>
      <c r="AF5418" t="n">
        <v>0</v>
      </c>
      <c r="AG5418" t="n">
        <v>0</v>
      </c>
      <c r="AH5418" t="n">
        <v>0</v>
      </c>
      <c r="AI5418" t="inlineStr">
        <is>
          <t>6,5</t>
        </is>
      </c>
      <c r="AJ5418" t="inlineStr">
        <is>
          <t>Transfer</t>
        </is>
      </c>
      <c r="AK5418" t="inlineStr">
        <is>
          <t>4,5</t>
        </is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</row>
    <row r="5422">
      <c r="A5422" t="n">
        <v>1311</v>
      </c>
      <c r="B5422" t="inlineStr">
        <is>
          <t>El Cabàs</t>
        </is>
      </c>
      <c r="C5422" t="inlineStr">
        <is>
          <t>Margarida Clotet</t>
        </is>
      </c>
      <c r="D5422" t="inlineStr">
        <is>
          <t>Margarida Clotet</t>
        </is>
      </c>
      <c r="E5422" t="inlineStr">
        <is>
          <t>77739150R</t>
        </is>
      </c>
      <c r="F5422" t="inlineStr">
        <is>
          <t>C/Raval No 20 baixos</t>
        </is>
      </c>
      <c r="G5422" t="n">
        <v>8695</v>
      </c>
      <c r="H5422" t="inlineStr">
        <is>
          <t>Bagà</t>
        </is>
      </c>
      <c r="I5422" t="n">
        <v>1</v>
      </c>
      <c r="J5422" t="n">
        <v>0</v>
      </c>
      <c r="K5422" t="inlineStr">
        <is>
          <t>cmc333pam@gmail.com</t>
        </is>
      </c>
      <c r="L5422">
        <f>+34610694338</f>
        <v/>
      </c>
      <c r="M5422" t="n">
        <v>1</v>
      </c>
      <c r="N5422" t="n">
        <v>20</v>
      </c>
      <c r="O5422" t="n">
        <v>0</v>
      </c>
      <c r="P5422" t="n">
        <v>10</v>
      </c>
      <c r="Q5422" t="n">
        <v>0</v>
      </c>
      <c r="R5422" t="inlineStr">
        <is>
          <t>LA1-FL1 (tarjetas fidelización)</t>
        </is>
      </c>
      <c r="S5422" t="inlineStr">
        <is>
          <t>VJ4</t>
        </is>
      </c>
      <c r="T5422" t="b">
        <v>0</v>
      </c>
      <c r="U5422" t="inlineStr">
        <is>
          <t>20/12/2023</t>
        </is>
      </c>
      <c r="V5422" t="inlineStr">
        <is>
          <t>1jjcyoum3lmu5chzp11jjcyiytqa2qfz</t>
        </is>
      </c>
      <c r="W5422" t="inlineStr">
        <is>
          <t>https://docs.google.com/open?id=1SHJthNfd613P1BFI-a5R0IymuwI9YOdfsoK04XtkdPI</t>
        </is>
      </c>
      <c r="X5422" t="inlineStr">
        <is>
          <t>0,00</t>
        </is>
      </c>
      <c r="Y5422" t="n">
        <v>130</v>
      </c>
      <c r="Z5422" t="n">
        <v>65</v>
      </c>
      <c r="AA5422" t="n">
        <v>0</v>
      </c>
      <c r="AB5422" t="inlineStr">
        <is>
          <t>195,00</t>
        </is>
      </c>
      <c r="AC5422" t="inlineStr">
        <is>
          <t>40,95</t>
        </is>
      </c>
      <c r="AD5422" t="inlineStr">
        <is>
          <t>10,14</t>
        </is>
      </c>
      <c r="AE5422" t="inlineStr">
        <is>
          <t>246,09</t>
        </is>
      </c>
      <c r="AF5422" t="n">
        <v>0</v>
      </c>
      <c r="AG5422" t="n">
        <v>0</v>
      </c>
      <c r="AH5422" t="n">
        <v>0</v>
      </c>
      <c r="AI5422" t="inlineStr">
        <is>
          <t>6,5</t>
        </is>
      </c>
      <c r="AJ5422" t="inlineStr">
        <is>
          <t>Transfer</t>
        </is>
      </c>
      <c r="AK5422" t="inlineStr">
        <is>
          <t>4,5</t>
        </is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</row>
    <row r="5426">
      <c r="A5426" t="n">
        <v>1312</v>
      </c>
      <c r="B5426" t="inlineStr">
        <is>
          <t>El Almacén de Marta</t>
        </is>
      </c>
      <c r="C5426" t="inlineStr">
        <is>
          <t>MARTA SÁNCHEZ PERERA</t>
        </is>
      </c>
      <c r="D5426" t="inlineStr">
        <is>
          <t>MARTA SÁNCHEZ PERERA</t>
        </is>
      </c>
      <c r="E5426" t="inlineStr">
        <is>
          <t>78481064G</t>
        </is>
      </c>
      <c r="F5426" t="inlineStr">
        <is>
          <t>C/Los Naranjos, 36 Bajo (La Galera)</t>
        </is>
      </c>
      <c r="G5426" t="n">
        <v>35018</v>
      </c>
      <c r="H5426" t="inlineStr">
        <is>
          <t>Las Palmas de Gran Canaria</t>
        </is>
      </c>
      <c r="I5426" t="n">
        <v>1</v>
      </c>
      <c r="J5426" t="n">
        <v>0</v>
      </c>
      <c r="K5426" t="inlineStr">
        <is>
          <t>elalmacendemarta@hotmail.es</t>
        </is>
      </c>
      <c r="L5426">
        <f>+34646554585</f>
        <v/>
      </c>
      <c r="M5426" t="n">
        <v>0</v>
      </c>
      <c r="N5426" t="n">
        <v>75</v>
      </c>
      <c r="O5426" t="n">
        <v>40</v>
      </c>
      <c r="P5426" t="n">
        <v>75</v>
      </c>
      <c r="Q5426" t="n">
        <v>30</v>
      </c>
      <c r="R5426" t="inlineStr">
        <is>
          <t>VJ60-OC12-OB12</t>
        </is>
      </c>
      <c r="S5426" t="n">
        <v>0</v>
      </c>
      <c r="T5426" t="b">
        <v>0</v>
      </c>
      <c r="U5426" t="inlineStr">
        <is>
          <t>20/12/2023</t>
        </is>
      </c>
      <c r="V5426" t="inlineStr">
        <is>
          <t>xa585g2s4p6am00bkr6xa5853yxoue8c</t>
        </is>
      </c>
      <c r="W5426" t="inlineStr">
        <is>
          <t>https://docs.google.com/open?id=1s_U4pcFondNds5nEQQo9F4Ddgq33P-zwCNygyr2_zbs</t>
        </is>
      </c>
      <c r="X5426" t="inlineStr">
        <is>
          <t>200,00</t>
        </is>
      </c>
      <c r="Y5426" t="n">
        <v>375</v>
      </c>
      <c r="Z5426" t="n">
        <v>375</v>
      </c>
      <c r="AA5426" t="inlineStr">
        <is>
          <t>109,5</t>
        </is>
      </c>
      <c r="AB5426" t="inlineStr">
        <is>
          <t>1.059,50</t>
        </is>
      </c>
      <c r="AC5426" t="inlineStr">
        <is>
          <t>222,50</t>
        </is>
      </c>
      <c r="AD5426" t="inlineStr">
        <is>
          <t>0,00</t>
        </is>
      </c>
      <c r="AE5426" t="inlineStr">
        <is>
          <t>1282,00</t>
        </is>
      </c>
      <c r="AF5426" t="n">
        <v>0</v>
      </c>
      <c r="AG5426" t="n">
        <v>0</v>
      </c>
      <c r="AH5426" t="n">
        <v>0</v>
      </c>
      <c r="AI5426" t="n">
        <v>5</v>
      </c>
      <c r="AJ5426" t="inlineStr">
        <is>
          <t>Transfer</t>
        </is>
      </c>
      <c r="AK5426" t="inlineStr">
        <is>
          <t>3,65</t>
        </is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</row>
    <row r="5430">
      <c r="A5430" t="n">
        <v>1313</v>
      </c>
      <c r="B5430" t="inlineStr">
        <is>
          <t>IDUN NATURE</t>
        </is>
      </c>
      <c r="C5430" t="inlineStr">
        <is>
          <t>TAMARA PRIETO</t>
        </is>
      </c>
      <c r="D5430" t="inlineStr">
        <is>
          <t>QUARK GLOBALSERVICES SL</t>
        </is>
      </c>
      <c r="E5430" t="inlineStr">
        <is>
          <t>B47633102</t>
        </is>
      </c>
      <c r="F5430" t="inlineStr">
        <is>
          <t>C/ DE LA CÁRCEL DE LA CORONA Nº 3</t>
        </is>
      </c>
      <c r="G5430" t="n">
        <v>47005</v>
      </c>
      <c r="H5430" t="inlineStr">
        <is>
          <t>Valladolid</t>
        </is>
      </c>
      <c r="I5430" t="n">
        <v>0</v>
      </c>
      <c r="J5430" t="inlineStr">
        <is>
          <t>C/ DE LA CÁRCEL DE LA CORONA Nº 3 LOCAL IDUN NATURE</t>
        </is>
      </c>
      <c r="K5430" t="inlineStr">
        <is>
          <t>TPRIETO@IDUN-NATURE.COM</t>
        </is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inlineStr">
        <is>
          <t>LA2 -&gt; (20+2)</t>
        </is>
      </c>
      <c r="S5430" t="inlineStr">
        <is>
          <t>SectorEco</t>
        </is>
      </c>
      <c r="T5430" t="b">
        <v>1</v>
      </c>
      <c r="U5430" t="inlineStr">
        <is>
          <t>20/12/2023</t>
        </is>
      </c>
      <c r="V5430" t="inlineStr">
        <is>
          <t>v73xllcqhdpryhmbkav73z97i5dkp1an</t>
        </is>
      </c>
      <c r="W5430" t="inlineStr">
        <is>
          <t>https://docs.google.com/open?id=17pECiP3cJWAJ-PSYxlLUcN2YCV_XpYN2xN3CZ32aXEU</t>
        </is>
      </c>
      <c r="X5430" t="inlineStr">
        <is>
          <t>0,00</t>
        </is>
      </c>
      <c r="Y5430" t="inlineStr">
        <is>
          <t>138,2</t>
        </is>
      </c>
      <c r="Z5430" t="n">
        <v>0</v>
      </c>
      <c r="AA5430" t="n">
        <v>0</v>
      </c>
      <c r="AB5430" t="inlineStr">
        <is>
          <t>138,20</t>
        </is>
      </c>
      <c r="AC5430" t="inlineStr">
        <is>
          <t>29,02</t>
        </is>
      </c>
      <c r="AD5430" t="inlineStr">
        <is>
          <t>0,00</t>
        </is>
      </c>
      <c r="AE5430" t="inlineStr">
        <is>
          <t>167,22</t>
        </is>
      </c>
      <c r="AF5430" t="n">
        <v>0</v>
      </c>
      <c r="AG5430" t="n">
        <v>0</v>
      </c>
      <c r="AH5430" t="n">
        <v>0</v>
      </c>
      <c r="AI5430" t="inlineStr">
        <is>
          <t>6,91</t>
        </is>
      </c>
      <c r="AJ5430" t="inlineStr">
        <is>
          <t>giro 30 días // IBAN: ES06 1491 0001 2320 0927 0121</t>
        </is>
      </c>
      <c r="AK5430" t="inlineStr">
        <is>
          <t>4,5</t>
        </is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</row>
    <row r="5434">
      <c r="A5434" t="n">
        <v>1314</v>
      </c>
      <c r="B5434" t="inlineStr">
        <is>
          <t>Medina Mudéjar Baños Árabes</t>
        </is>
      </c>
      <c r="C5434" t="inlineStr">
        <is>
          <t>Mario Carballar</t>
        </is>
      </c>
      <c r="D5434" t="inlineStr">
        <is>
          <t>Teknesia Factoría de Markeatividad S.L</t>
        </is>
      </c>
      <c r="E5434" t="inlineStr">
        <is>
          <t>B87882445</t>
        </is>
      </c>
      <c r="F5434" t="inlineStr">
        <is>
          <t>Plaza de Santa Eulalia, 1</t>
        </is>
      </c>
      <c r="G5434" t="n">
        <v>45002</v>
      </c>
      <c r="H5434" t="inlineStr">
        <is>
          <t>Toledo</t>
        </is>
      </c>
      <c r="I5434" t="n">
        <v>1</v>
      </c>
      <c r="J5434" t="n">
        <v>0</v>
      </c>
      <c r="K5434" t="inlineStr">
        <is>
          <t>mario.carballar@grupoesenzias.com</t>
        </is>
      </c>
      <c r="L5434">
        <f>+34601909191</f>
        <v/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b">
        <v>0</v>
      </c>
      <c r="U5434" t="inlineStr">
        <is>
          <t>20/12/2023</t>
        </is>
      </c>
      <c r="V5434" t="inlineStr">
        <is>
          <t>k59ywbaeimwr51ybk59yd06dl0r8cpr0</t>
        </is>
      </c>
      <c r="W5434" t="inlineStr">
        <is>
          <t>https://docs.google.com/open?id=1SXjvMP60J5ZDcNaWlivSJK1-kkAqOqqHZGKSXAM1rhY</t>
        </is>
      </c>
      <c r="X5434" t="inlineStr">
        <is>
          <t>0,00</t>
        </is>
      </c>
      <c r="Y5434" t="n">
        <v>130</v>
      </c>
      <c r="Z5434" t="n">
        <v>0</v>
      </c>
      <c r="AA5434" t="n">
        <v>0</v>
      </c>
      <c r="AB5434" t="inlineStr">
        <is>
          <t>130,00</t>
        </is>
      </c>
      <c r="AC5434" t="inlineStr">
        <is>
          <t>27,30</t>
        </is>
      </c>
      <c r="AD5434" t="inlineStr">
        <is>
          <t>0,00</t>
        </is>
      </c>
      <c r="AE5434" t="inlineStr">
        <is>
          <t>157,30</t>
        </is>
      </c>
      <c r="AF5434" t="n">
        <v>0</v>
      </c>
      <c r="AG5434" t="n">
        <v>0</v>
      </c>
      <c r="AH5434" t="n">
        <v>0</v>
      </c>
      <c r="AI5434" t="inlineStr">
        <is>
          <t>6,5</t>
        </is>
      </c>
      <c r="AJ5434" t="inlineStr">
        <is>
          <t>Transfer</t>
        </is>
      </c>
      <c r="AK5434" t="inlineStr">
        <is>
          <t>4,5</t>
        </is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</row>
    <row r="5438">
      <c r="A5438" t="n">
        <v>1315</v>
      </c>
      <c r="B5438" t="inlineStr">
        <is>
          <t>BONBIO</t>
        </is>
      </c>
      <c r="C5438" t="inlineStr">
        <is>
          <t>ALBERTO CASTRO</t>
        </is>
      </c>
      <c r="D5438" t="inlineStr">
        <is>
          <t>BIOESSEN S.L.</t>
        </is>
      </c>
      <c r="E5438" t="inlineStr">
        <is>
          <t>B67094797</t>
        </is>
      </c>
      <c r="F5438" t="inlineStr">
        <is>
          <t>AV. REPÚBLICA ARGENTINA , 256</t>
        </is>
      </c>
      <c r="G5438" t="n">
        <v>8023</v>
      </c>
      <c r="H5438" t="inlineStr">
        <is>
          <t>BARCELONA</t>
        </is>
      </c>
      <c r="I5438" t="n">
        <v>1</v>
      </c>
      <c r="J5438" t="n">
        <v>0</v>
      </c>
      <c r="K5438" t="inlineStr">
        <is>
          <t>bonbio.group@gmail.com</t>
        </is>
      </c>
      <c r="L5438">
        <f>+34685179106</f>
        <v/>
      </c>
      <c r="M5438" t="n">
        <v>1</v>
      </c>
      <c r="N5438" t="n">
        <v>8</v>
      </c>
      <c r="O5438" t="n">
        <v>0</v>
      </c>
      <c r="P5438" t="n">
        <v>8</v>
      </c>
      <c r="Q5438" t="n">
        <v>4</v>
      </c>
      <c r="R5438" t="inlineStr">
        <is>
          <t>PackD2</t>
        </is>
      </c>
      <c r="S5438" t="inlineStr">
        <is>
          <t>enviar factura: sergi@bonbio.es</t>
        </is>
      </c>
      <c r="T5438" t="b">
        <v>0</v>
      </c>
      <c r="U5438" t="inlineStr">
        <is>
          <t>20/12/2023</t>
        </is>
      </c>
      <c r="V5438" t="inlineStr">
        <is>
          <t>p41wvlmkmqk0a8o0bacyp41wvliguv5a</t>
        </is>
      </c>
      <c r="W5438" t="inlineStr">
        <is>
          <t>https://docs.google.com/open?id=1RpG1nhfWzdcwgdvs19tJYfzNHOKVnj0c1OcK3gT4JGI</t>
        </is>
      </c>
      <c r="X5438" t="inlineStr">
        <is>
          <t>0,00</t>
        </is>
      </c>
      <c r="Y5438" t="n">
        <v>52</v>
      </c>
      <c r="Z5438" t="n">
        <v>52</v>
      </c>
      <c r="AA5438" t="n">
        <v>18</v>
      </c>
      <c r="AB5438" t="inlineStr">
        <is>
          <t>122,00</t>
        </is>
      </c>
      <c r="AC5438" t="inlineStr">
        <is>
          <t>25,62</t>
        </is>
      </c>
      <c r="AD5438" t="inlineStr">
        <is>
          <t>6,34</t>
        </is>
      </c>
      <c r="AE5438" t="inlineStr">
        <is>
          <t>153,96</t>
        </is>
      </c>
      <c r="AF5438" t="n">
        <v>0</v>
      </c>
      <c r="AG5438" t="n">
        <v>0</v>
      </c>
      <c r="AH5438" t="n">
        <v>0</v>
      </c>
      <c r="AI5438" t="inlineStr">
        <is>
          <t>6,5</t>
        </is>
      </c>
      <c r="AJ5438" t="inlineStr">
        <is>
          <t>Transfer</t>
        </is>
      </c>
      <c r="AK5438" t="inlineStr">
        <is>
          <t>4,5</t>
        </is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</row>
    <row r="5442">
      <c r="A5442" t="n">
        <v>1316</v>
      </c>
      <c r="B5442" t="inlineStr">
        <is>
          <t>Cero Residuo</t>
        </is>
      </c>
      <c r="C5442" t="inlineStr">
        <is>
          <t>Xavier</t>
        </is>
      </c>
      <c r="D5442" t="inlineStr">
        <is>
          <t>Zero Waste Group S.L.</t>
        </is>
      </c>
      <c r="E5442" t="inlineStr">
        <is>
          <t>B67624577</t>
        </is>
      </c>
      <c r="F5442" t="inlineStr">
        <is>
          <t>c/Congost 49 local</t>
        </is>
      </c>
      <c r="G5442" t="n">
        <v>8024</v>
      </c>
      <c r="H5442" t="inlineStr">
        <is>
          <t>Barcelona</t>
        </is>
      </c>
      <c r="I5442" t="n">
        <v>1</v>
      </c>
      <c r="J5442" t="n">
        <v>0</v>
      </c>
      <c r="K5442" t="inlineStr">
        <is>
          <t>facturas@ceroresiduo.com</t>
        </is>
      </c>
      <c r="L5442">
        <f>+34622957098</f>
        <v/>
      </c>
      <c r="M5442" t="n">
        <v>0</v>
      </c>
      <c r="N5442" t="n">
        <v>20</v>
      </c>
      <c r="O5442" t="n">
        <v>60</v>
      </c>
      <c r="P5442" t="n">
        <v>20</v>
      </c>
      <c r="Q5442" t="n">
        <v>50</v>
      </c>
      <c r="R5442" t="inlineStr">
        <is>
          <t>VJ50</t>
        </is>
      </c>
      <c r="S5442" t="inlineStr">
        <is>
          <t>-5% en det. y -3% en suelos</t>
        </is>
      </c>
      <c r="T5442" t="b">
        <v>0</v>
      </c>
      <c r="U5442" t="inlineStr">
        <is>
          <t>20/12/2023</t>
        </is>
      </c>
      <c r="V5442" t="inlineStr">
        <is>
          <t>p8hl9d97lcgkbfp8hl9ddndc1g0j598u</t>
        </is>
      </c>
      <c r="W5442" t="inlineStr">
        <is>
          <t>https://docs.google.com/open?id=1kGtT_SHe2afZlNycCrrsvyLLALy9gCAUM1yALujkqtk</t>
        </is>
      </c>
      <c r="X5442" t="inlineStr">
        <is>
          <t>393,60</t>
        </is>
      </c>
      <c r="Y5442" t="inlineStr">
        <is>
          <t>131,2</t>
        </is>
      </c>
      <c r="Z5442" t="inlineStr">
        <is>
          <t>131,2</t>
        </is>
      </c>
      <c r="AA5442" t="inlineStr">
        <is>
          <t>242,5</t>
        </is>
      </c>
      <c r="AB5442" t="inlineStr">
        <is>
          <t>898,50</t>
        </is>
      </c>
      <c r="AC5442" t="inlineStr">
        <is>
          <t>188,69</t>
        </is>
      </c>
      <c r="AD5442" t="inlineStr">
        <is>
          <t>0,00</t>
        </is>
      </c>
      <c r="AE5442" t="inlineStr">
        <is>
          <t>1087,19</t>
        </is>
      </c>
      <c r="AF5442" t="n">
        <v>0</v>
      </c>
      <c r="AG5442" t="n">
        <v>0</v>
      </c>
      <c r="AH5442" t="n">
        <v>0</v>
      </c>
      <c r="AI5442" t="inlineStr">
        <is>
          <t>6,56</t>
        </is>
      </c>
      <c r="AJ5442" t="inlineStr">
        <is>
          <t>Giro 30 días // IBAN: ES9421000811700201451744</t>
        </is>
      </c>
      <c r="AK5442" t="inlineStr">
        <is>
          <t>4,85</t>
        </is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</row>
    <row r="5446">
      <c r="A5446" t="n">
        <v>1317</v>
      </c>
      <c r="B5446" t="inlineStr">
        <is>
          <t>SAPONINA</t>
        </is>
      </c>
      <c r="C5446" t="inlineStr">
        <is>
          <t>NATALIA PIÑÓN PENELA</t>
        </is>
      </c>
      <c r="D5446" t="inlineStr">
        <is>
          <t>NATALIA PIÑÓN PENELA</t>
        </is>
      </c>
      <c r="E5446" t="inlineStr">
        <is>
          <t>44.080.865-P</t>
        </is>
      </c>
      <c r="F5446" t="inlineStr">
        <is>
          <t>PASEO DE COLÓN, 15 BAJO C</t>
        </is>
      </c>
      <c r="G5446" t="n">
        <v>36002</v>
      </c>
      <c r="H5446" t="inlineStr">
        <is>
          <t>PONTEVEDRA</t>
        </is>
      </c>
      <c r="I5446" t="n">
        <v>1</v>
      </c>
      <c r="J5446" t="n">
        <v>0</v>
      </c>
      <c r="K5446" t="inlineStr">
        <is>
          <t>saponinapontevedra@gmail.com</t>
        </is>
      </c>
      <c r="L5446">
        <f>+34626785885</f>
        <v/>
      </c>
      <c r="M5446" t="n">
        <v>1</v>
      </c>
      <c r="N5446" t="n">
        <v>15</v>
      </c>
      <c r="O5446" t="n">
        <v>3</v>
      </c>
      <c r="P5446" t="n">
        <v>15</v>
      </c>
      <c r="Q5446" t="n">
        <v>0</v>
      </c>
      <c r="R5446" t="n">
        <v>0</v>
      </c>
      <c r="S5446" t="inlineStr">
        <is>
          <t>10% next order</t>
        </is>
      </c>
      <c r="T5446" t="b">
        <v>0</v>
      </c>
      <c r="U5446" t="inlineStr">
        <is>
          <t>21/12/2023</t>
        </is>
      </c>
      <c r="V5446" t="inlineStr">
        <is>
          <t>jnkeqa97csa510w2s4jnkeq4l7xztl10</t>
        </is>
      </c>
      <c r="W5446" t="inlineStr">
        <is>
          <t>https://docs.google.com/open?id=1-NK13AR9Oz5VmRlO7emFZKWtS2QCrtiUBZEdmrpacgA</t>
        </is>
      </c>
      <c r="X5446" t="inlineStr">
        <is>
          <t>19,50</t>
        </is>
      </c>
      <c r="Y5446" t="inlineStr">
        <is>
          <t>97,5</t>
        </is>
      </c>
      <c r="Z5446" t="inlineStr">
        <is>
          <t>97,5</t>
        </is>
      </c>
      <c r="AA5446" t="n">
        <v>0</v>
      </c>
      <c r="AB5446" t="inlineStr">
        <is>
          <t>214,50</t>
        </is>
      </c>
      <c r="AC5446" t="inlineStr">
        <is>
          <t>45,05</t>
        </is>
      </c>
      <c r="AD5446" t="inlineStr">
        <is>
          <t>11,15</t>
        </is>
      </c>
      <c r="AE5446" t="inlineStr">
        <is>
          <t>270,70</t>
        </is>
      </c>
      <c r="AF5446" t="n">
        <v>0</v>
      </c>
      <c r="AG5446" t="n">
        <v>0</v>
      </c>
      <c r="AH5446" t="n">
        <v>0</v>
      </c>
      <c r="AI5446" t="inlineStr">
        <is>
          <t>6,5</t>
        </is>
      </c>
      <c r="AJ5446" t="inlineStr">
        <is>
          <t>Transfer</t>
        </is>
      </c>
      <c r="AK5446" t="inlineStr">
        <is>
          <t>4,5</t>
        </is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</row>
    <row r="5450">
      <c r="A5450" t="n">
        <v>1318</v>
      </c>
      <c r="B5450" t="inlineStr">
        <is>
          <t>La petjada</t>
        </is>
      </c>
      <c r="C5450" t="inlineStr">
        <is>
          <t>Sophie Bodart</t>
        </is>
      </c>
      <c r="D5450" t="inlineStr">
        <is>
          <t>Sophie Bodart</t>
        </is>
      </c>
      <c r="E5450" t="inlineStr">
        <is>
          <t>X2232980W</t>
        </is>
      </c>
      <c r="F5450" t="inlineStr">
        <is>
          <t>C/Francesc Macià, 16</t>
        </is>
      </c>
      <c r="G5450" t="n">
        <v>17464</v>
      </c>
      <c r="H5450" t="inlineStr">
        <is>
          <t>Sant Jordi Desvalls, Girona</t>
        </is>
      </c>
      <c r="I5450" t="n">
        <v>1</v>
      </c>
      <c r="J5450" t="n">
        <v>1</v>
      </c>
      <c r="K5450" t="inlineStr">
        <is>
          <t>lapetjadaeco@gmail.com</t>
        </is>
      </c>
      <c r="L5450" t="n">
        <v>652192005</v>
      </c>
      <c r="M5450" t="n">
        <v>1</v>
      </c>
      <c r="N5450" t="n">
        <v>40</v>
      </c>
      <c r="O5450" t="n">
        <v>20</v>
      </c>
      <c r="P5450" t="n">
        <v>40</v>
      </c>
      <c r="Q5450" t="n">
        <v>0</v>
      </c>
      <c r="R5450" t="inlineStr">
        <is>
          <t>5% descuento (escalado tiendas)</t>
        </is>
      </c>
      <c r="S5450" t="inlineStr">
        <is>
          <t>30 tarj. + LA4 -&gt; tarjetas</t>
        </is>
      </c>
      <c r="T5450" t="b">
        <v>0</v>
      </c>
      <c r="U5450" t="inlineStr">
        <is>
          <t>21/12/2023</t>
        </is>
      </c>
      <c r="V5450" t="n">
        <v>45006</v>
      </c>
      <c r="W5450" t="inlineStr">
        <is>
          <t>https://docs.google.com/open?id=1kQyK2ZuVHyTbZLHBCyomr-TIFoabzyoPTdxTCiIOxAw</t>
        </is>
      </c>
      <c r="X5450" t="inlineStr">
        <is>
          <t>123,60</t>
        </is>
      </c>
      <c r="Y5450" t="inlineStr">
        <is>
          <t>247,2</t>
        </is>
      </c>
      <c r="Z5450" t="inlineStr">
        <is>
          <t>247,2</t>
        </is>
      </c>
      <c r="AA5450" t="n">
        <v>0</v>
      </c>
      <c r="AB5450" t="inlineStr">
        <is>
          <t>618,00</t>
        </is>
      </c>
      <c r="AC5450" t="inlineStr">
        <is>
          <t>129,78</t>
        </is>
      </c>
      <c r="AD5450" t="inlineStr">
        <is>
          <t>32,14</t>
        </is>
      </c>
      <c r="AE5450" t="inlineStr">
        <is>
          <t>779,92</t>
        </is>
      </c>
      <c r="AF5450" t="n">
        <v>0</v>
      </c>
      <c r="AG5450" t="n">
        <v>0</v>
      </c>
      <c r="AH5450" t="n">
        <v>0</v>
      </c>
      <c r="AI5450" t="inlineStr">
        <is>
          <t>6,18</t>
        </is>
      </c>
      <c r="AJ5450" t="inlineStr">
        <is>
          <t>Transfer</t>
        </is>
      </c>
      <c r="AK5450" t="inlineStr">
        <is>
          <t>4,5</t>
        </is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</row>
    <row r="5454">
      <c r="A5454" t="n">
        <v>1319</v>
      </c>
      <c r="B5454" t="inlineStr">
        <is>
          <t>Coopolis Sociedad Cooperativa (Avecinal)</t>
        </is>
      </c>
      <c r="C5454" t="inlineStr">
        <is>
          <t>Ujué Sarraseca Hernandez</t>
        </is>
      </c>
      <c r="D5454" t="inlineStr">
        <is>
          <t>Coopolis Sociedad Cooperativa</t>
        </is>
      </c>
      <c r="E5454" t="inlineStr">
        <is>
          <t>F99531881</t>
        </is>
      </c>
      <c r="F5454" t="inlineStr">
        <is>
          <t>C/ Santiago Lapuente, 5</t>
        </is>
      </c>
      <c r="G5454" t="n">
        <v>50014</v>
      </c>
      <c r="H5454" t="inlineStr">
        <is>
          <t>Zaragoza</t>
        </is>
      </c>
      <c r="I5454" t="n">
        <v>1</v>
      </c>
      <c r="J5454" t="n">
        <v>0</v>
      </c>
      <c r="K5454" t="inlineStr">
        <is>
          <t>facturas@avecinal.org</t>
        </is>
      </c>
      <c r="L5454">
        <f>+34625083045</f>
        <v/>
      </c>
      <c r="M5454" t="n">
        <v>0</v>
      </c>
      <c r="N5454" t="n">
        <v>40</v>
      </c>
      <c r="O5454" t="n">
        <v>0</v>
      </c>
      <c r="P5454" t="n">
        <v>40</v>
      </c>
      <c r="Q5454" t="n">
        <v>0</v>
      </c>
      <c r="R5454" t="inlineStr">
        <is>
          <t>LA 10%</t>
        </is>
      </c>
      <c r="S5454" t="inlineStr">
        <is>
          <t>enviar facturas a:  proveedores.avecinal@gmail.com</t>
        </is>
      </c>
      <c r="T5454" t="b">
        <v>0</v>
      </c>
      <c r="U5454" t="inlineStr">
        <is>
          <t>21/12/2023</t>
        </is>
      </c>
      <c r="V5454" t="inlineStr">
        <is>
          <t>of1g8q6spxbfbgnof1g8k3ktn7ryjvvg</t>
        </is>
      </c>
      <c r="W5454" t="inlineStr">
        <is>
          <t>https://docs.google.com/open?id=1RjYVN-hLwPvldG0ir1ADVWcHcDjav6uCWugPC2UOoy4</t>
        </is>
      </c>
      <c r="X5454" t="inlineStr">
        <is>
          <t>0,00</t>
        </is>
      </c>
      <c r="Y5454" t="n">
        <v>260</v>
      </c>
      <c r="Z5454" t="n">
        <v>260</v>
      </c>
      <c r="AA5454" t="n">
        <v>0</v>
      </c>
      <c r="AB5454" t="inlineStr">
        <is>
          <t>520,00</t>
        </is>
      </c>
      <c r="AC5454" t="inlineStr">
        <is>
          <t>109,20</t>
        </is>
      </c>
      <c r="AD5454" t="inlineStr">
        <is>
          <t>0,00</t>
        </is>
      </c>
      <c r="AE5454" t="inlineStr">
        <is>
          <t>629,20</t>
        </is>
      </c>
      <c r="AF5454" t="n">
        <v>0</v>
      </c>
      <c r="AG5454" t="n">
        <v>0</v>
      </c>
      <c r="AH5454" t="n">
        <v>0</v>
      </c>
      <c r="AI5454" t="inlineStr">
        <is>
          <t>6,5</t>
        </is>
      </c>
      <c r="AJ5454" t="inlineStr">
        <is>
          <t>Transfer 30 días</t>
        </is>
      </c>
      <c r="AK5454" t="inlineStr">
        <is>
          <t>4,5</t>
        </is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</row>
    <row r="5458">
      <c r="A5458" t="n">
        <v>1320</v>
      </c>
      <c r="B5458" t="inlineStr">
        <is>
          <t>Jabonify</t>
        </is>
      </c>
      <c r="C5458" t="inlineStr">
        <is>
          <t>Sara</t>
        </is>
      </c>
      <c r="D5458" t="inlineStr">
        <is>
          <t>ALEJANDRO ROBLES LOPEZ</t>
        </is>
      </c>
      <c r="E5458" t="inlineStr">
        <is>
          <t>43559980G</t>
        </is>
      </c>
      <c r="F5458" t="inlineStr">
        <is>
          <t>Calle más duran, 27 tercero</t>
        </is>
      </c>
      <c r="G5458" t="n">
        <v>8016</v>
      </c>
      <c r="H5458" t="inlineStr">
        <is>
          <t>Barcelona</t>
        </is>
      </c>
      <c r="I5458" t="n">
        <v>0</v>
      </c>
      <c r="J5458" t="inlineStr">
        <is>
          <t>Calle Castillejos, 158 tienda b-631/632.  08013 barcelona</t>
        </is>
      </c>
      <c r="K5458" t="inlineStr">
        <is>
          <t>splanas@jabonify.com</t>
        </is>
      </c>
      <c r="L5458">
        <f>+34659148122</f>
        <v/>
      </c>
      <c r="M5458" t="n">
        <v>1</v>
      </c>
      <c r="N5458" t="n">
        <v>0</v>
      </c>
      <c r="O5458" t="n">
        <v>0</v>
      </c>
      <c r="P5458" t="n">
        <v>20</v>
      </c>
      <c r="Q5458" t="n">
        <v>10</v>
      </c>
      <c r="R5458" t="n">
        <v>0</v>
      </c>
      <c r="S5458" t="n">
        <v>0</v>
      </c>
      <c r="T5458" t="b">
        <v>0</v>
      </c>
      <c r="U5458" t="inlineStr">
        <is>
          <t>21/12/2023</t>
        </is>
      </c>
      <c r="V5458" t="inlineStr">
        <is>
          <t>mlrj349gbm4mi9lijbxmlrbgxt578yfx</t>
        </is>
      </c>
      <c r="W5458" t="inlineStr">
        <is>
          <t>https://docs.google.com/open?id=12cQiDbmoJB3lkhaMG6ce3I4qb9JRBjoYLjtKggFnlAQ</t>
        </is>
      </c>
      <c r="X5458" t="inlineStr">
        <is>
          <t>0,00</t>
        </is>
      </c>
      <c r="Y5458" t="n">
        <v>0</v>
      </c>
      <c r="Z5458" t="n">
        <v>130</v>
      </c>
      <c r="AA5458" t="n">
        <v>45</v>
      </c>
      <c r="AB5458" t="inlineStr">
        <is>
          <t>175,00</t>
        </is>
      </c>
      <c r="AC5458" t="inlineStr">
        <is>
          <t>36,75</t>
        </is>
      </c>
      <c r="AD5458" t="inlineStr">
        <is>
          <t>9,10</t>
        </is>
      </c>
      <c r="AE5458" t="inlineStr">
        <is>
          <t>220,85</t>
        </is>
      </c>
      <c r="AF5458" t="n">
        <v>0</v>
      </c>
      <c r="AG5458" t="n">
        <v>0</v>
      </c>
      <c r="AH5458" t="n">
        <v>0</v>
      </c>
      <c r="AI5458" t="inlineStr">
        <is>
          <t>6,5</t>
        </is>
      </c>
      <c r="AJ5458" t="inlineStr">
        <is>
          <t>Transfer</t>
        </is>
      </c>
      <c r="AK5458" t="inlineStr">
        <is>
          <t>4,5</t>
        </is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</row>
    <row r="5462">
      <c r="A5462" t="n">
        <v>1321</v>
      </c>
      <c r="B5462" t="inlineStr">
        <is>
          <t>Herbolario Verde Foresta</t>
        </is>
      </c>
      <c r="C5462" t="inlineStr">
        <is>
          <t>Pedro Rodriguez Torne</t>
        </is>
      </c>
      <c r="D5462" t="inlineStr">
        <is>
          <t>Pedro Rodriguez Torne</t>
        </is>
      </c>
      <c r="E5462" t="inlineStr">
        <is>
          <t>53392355v</t>
        </is>
      </c>
      <c r="F5462" t="inlineStr">
        <is>
          <t>Avenida Juan Carlos I, 66, local</t>
        </is>
      </c>
      <c r="G5462" t="n">
        <v>28229</v>
      </c>
      <c r="H5462" t="inlineStr">
        <is>
          <t>Villanueva del Pardillo, Madrid</t>
        </is>
      </c>
      <c r="I5462" t="n">
        <v>1</v>
      </c>
      <c r="J5462" t="n">
        <v>0</v>
      </c>
      <c r="K5462" t="inlineStr">
        <is>
          <t>herbolarioverdeforesta@gmail.com</t>
        </is>
      </c>
      <c r="L5462">
        <f>+34622547204</f>
        <v/>
      </c>
      <c r="M5462" t="n">
        <v>1</v>
      </c>
      <c r="N5462" t="n">
        <v>5</v>
      </c>
      <c r="O5462" t="n">
        <v>2</v>
      </c>
      <c r="P5462" t="n">
        <v>5</v>
      </c>
      <c r="Q5462" t="n">
        <v>0</v>
      </c>
      <c r="R5462" t="inlineStr">
        <is>
          <t>VJ8</t>
        </is>
      </c>
      <c r="S5462" t="n">
        <v>0</v>
      </c>
      <c r="T5462" t="b">
        <v>0</v>
      </c>
      <c r="U5462" t="inlineStr">
        <is>
          <t>21/12/2023</t>
        </is>
      </c>
      <c r="V5462" t="inlineStr">
        <is>
          <t>fqbwg2hkcg66291cwprfqbwg250zw2s7</t>
        </is>
      </c>
      <c r="W5462" t="inlineStr">
        <is>
          <t>https://docs.google.com/open?id=14hxRMeRzDKEYU-9gsuvVk8qfAvRL87DhUY3q1OR_YbA</t>
        </is>
      </c>
      <c r="X5462" t="inlineStr">
        <is>
          <t>13,00</t>
        </is>
      </c>
      <c r="Y5462" t="inlineStr">
        <is>
          <t>32,5</t>
        </is>
      </c>
      <c r="Z5462" t="inlineStr">
        <is>
          <t>32,5</t>
        </is>
      </c>
      <c r="AA5462" t="n">
        <v>0</v>
      </c>
      <c r="AB5462" t="inlineStr">
        <is>
          <t>78,00</t>
        </is>
      </c>
      <c r="AC5462" t="inlineStr">
        <is>
          <t>16,38</t>
        </is>
      </c>
      <c r="AD5462" t="inlineStr">
        <is>
          <t>4,06</t>
        </is>
      </c>
      <c r="AE5462" t="inlineStr">
        <is>
          <t>98,44</t>
        </is>
      </c>
      <c r="AF5462" t="n">
        <v>0</v>
      </c>
      <c r="AG5462" t="n">
        <v>0</v>
      </c>
      <c r="AH5462" t="n">
        <v>0</v>
      </c>
      <c r="AI5462" t="inlineStr">
        <is>
          <t>6,5</t>
        </is>
      </c>
      <c r="AJ5462" t="inlineStr">
        <is>
          <t>Transfer</t>
        </is>
      </c>
      <c r="AK5462" t="inlineStr">
        <is>
          <t>4,5</t>
        </is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</row>
    <row r="5466">
      <c r="A5466" t="n">
        <v>1322</v>
      </c>
      <c r="B5466" t="inlineStr">
        <is>
          <t>Kalmabio</t>
        </is>
      </c>
      <c r="C5466" t="inlineStr">
        <is>
          <t>MªJesús Cucó Bella</t>
        </is>
      </c>
      <c r="D5466" t="inlineStr">
        <is>
          <t>Mª Jesús Cucó Bella</t>
        </is>
      </c>
      <c r="E5466" t="inlineStr">
        <is>
          <t>39892274Q</t>
        </is>
      </c>
      <c r="F5466" t="inlineStr">
        <is>
          <t>C/ Montserrat Roig 42</t>
        </is>
      </c>
      <c r="G5466" t="n">
        <v>43850</v>
      </c>
      <c r="H5466" t="inlineStr">
        <is>
          <t>Cambrils</t>
        </is>
      </c>
      <c r="I5466" t="n">
        <v>1</v>
      </c>
      <c r="J5466" t="n">
        <v>0</v>
      </c>
      <c r="K5466" t="inlineStr">
        <is>
          <t>kalma@hotmail.com</t>
        </is>
      </c>
      <c r="L5466">
        <f>+34636058981</f>
        <v/>
      </c>
      <c r="M5466" t="n">
        <v>1</v>
      </c>
      <c r="N5466" t="n">
        <v>5</v>
      </c>
      <c r="O5466" t="n">
        <v>0</v>
      </c>
      <c r="P5466" t="n">
        <v>5</v>
      </c>
      <c r="Q5466" t="n">
        <v>5</v>
      </c>
      <c r="R5466" t="inlineStr">
        <is>
          <t>PackD5</t>
        </is>
      </c>
      <c r="S5466" t="n">
        <v>0</v>
      </c>
      <c r="T5466" t="b">
        <v>0</v>
      </c>
      <c r="U5466" t="inlineStr">
        <is>
          <t>21/12/2023</t>
        </is>
      </c>
      <c r="V5466" t="inlineStr">
        <is>
          <t>gxq0knj3aldlf90mzmlgxq0knjodot1q</t>
        </is>
      </c>
      <c r="W5466" t="inlineStr">
        <is>
          <t>https://docs.google.com/open?id=1g0yHOwGkfBOpWYVw6fgHjIDjK67J6WQVUcMHzsdAQu4</t>
        </is>
      </c>
      <c r="X5466" t="inlineStr">
        <is>
          <t>0,00</t>
        </is>
      </c>
      <c r="Y5466" t="inlineStr">
        <is>
          <t>32,5</t>
        </is>
      </c>
      <c r="Z5466" t="inlineStr">
        <is>
          <t>32,5</t>
        </is>
      </c>
      <c r="AA5466" t="inlineStr">
        <is>
          <t>22,5</t>
        </is>
      </c>
      <c r="AB5466" t="inlineStr">
        <is>
          <t>87,50</t>
        </is>
      </c>
      <c r="AC5466" t="inlineStr">
        <is>
          <t>18,38</t>
        </is>
      </c>
      <c r="AD5466" t="inlineStr">
        <is>
          <t>4,55</t>
        </is>
      </c>
      <c r="AE5466" t="inlineStr">
        <is>
          <t>110,43</t>
        </is>
      </c>
      <c r="AF5466" t="n">
        <v>0</v>
      </c>
      <c r="AG5466" t="n">
        <v>0</v>
      </c>
      <c r="AH5466" t="n">
        <v>0</v>
      </c>
      <c r="AI5466" t="inlineStr">
        <is>
          <t>6,5</t>
        </is>
      </c>
      <c r="AJ5466" t="inlineStr">
        <is>
          <t>Transfer</t>
        </is>
      </c>
      <c r="AK5466" t="inlineStr">
        <is>
          <t>4,5</t>
        </is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</row>
    <row r="5470">
      <c r="A5470" t="n">
        <v>1323</v>
      </c>
      <c r="B5470" t="inlineStr">
        <is>
          <t>Toni&amp;Meri follow your dreams</t>
        </is>
      </c>
      <c r="C5470" t="inlineStr">
        <is>
          <t>Meritxell Sole</t>
        </is>
      </c>
      <c r="D5470" t="inlineStr">
        <is>
          <t>Toni&amp;Meri follow your dreams</t>
        </is>
      </c>
      <c r="E5470" t="inlineStr">
        <is>
          <t>L_714921 V</t>
        </is>
      </c>
      <c r="F5470" t="inlineStr">
        <is>
          <t>Carrer de l aigueta num 6</t>
        </is>
      </c>
      <c r="G5470" t="inlineStr">
        <is>
          <t>AD500</t>
        </is>
      </c>
      <c r="H5470" t="inlineStr">
        <is>
          <t>Andorra la vella</t>
        </is>
      </c>
      <c r="I5470" t="n">
        <v>0</v>
      </c>
      <c r="J5470" t="inlineStr">
        <is>
          <t>Carrer el Llinàs Xalet desig</t>
        </is>
      </c>
      <c r="K5470" t="inlineStr">
        <is>
          <t>toniandmerifollowyourdreams@gmail.com</t>
        </is>
      </c>
      <c r="L5470">
        <f>+376354612</f>
        <v/>
      </c>
      <c r="M5470" t="n">
        <v>0</v>
      </c>
      <c r="N5470" t="n">
        <v>30</v>
      </c>
      <c r="O5470" t="n">
        <v>24</v>
      </c>
      <c r="P5470" t="n">
        <v>30</v>
      </c>
      <c r="Q5470" t="n">
        <v>15</v>
      </c>
      <c r="R5470" t="inlineStr">
        <is>
          <t>VJ6-PackD3</t>
        </is>
      </c>
      <c r="S5470" t="inlineStr">
        <is>
          <t>30 sobres de muestra</t>
        </is>
      </c>
      <c r="T5470" t="b">
        <v>0</v>
      </c>
      <c r="U5470" t="inlineStr">
        <is>
          <t>21/12/2023</t>
        </is>
      </c>
      <c r="V5470" t="inlineStr">
        <is>
          <t>bkbop5qtwuxplg1lbkb9lqcbnhleksjj</t>
        </is>
      </c>
      <c r="W5470" t="inlineStr">
        <is>
          <t>https://docs.google.com/open?id=1vsIIB1rVSU-wQishHXnydbSxU02gmz2JFY7tx17KJk8</t>
        </is>
      </c>
      <c r="X5470" t="inlineStr">
        <is>
          <t>136,80</t>
        </is>
      </c>
      <c r="Y5470" t="n">
        <v>171</v>
      </c>
      <c r="Z5470" t="n">
        <v>171</v>
      </c>
      <c r="AA5470" t="n">
        <v>63</v>
      </c>
      <c r="AB5470" t="inlineStr">
        <is>
          <t>541,80</t>
        </is>
      </c>
      <c r="AC5470" t="inlineStr">
        <is>
          <t>113,78</t>
        </is>
      </c>
      <c r="AD5470" t="inlineStr">
        <is>
          <t>0,00</t>
        </is>
      </c>
      <c r="AE5470" t="inlineStr">
        <is>
          <t>655,58</t>
        </is>
      </c>
      <c r="AF5470" t="n">
        <v>0</v>
      </c>
      <c r="AG5470" t="n">
        <v>0</v>
      </c>
      <c r="AH5470" t="n">
        <v>0</v>
      </c>
      <c r="AI5470" t="inlineStr">
        <is>
          <t>5,7</t>
        </is>
      </c>
      <c r="AJ5470" t="inlineStr">
        <is>
          <t>Transfer</t>
        </is>
      </c>
      <c r="AK5470" t="inlineStr">
        <is>
          <t>4,2</t>
        </is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</row>
    <row r="5474">
      <c r="A5474" t="n">
        <v>1324</v>
      </c>
      <c r="B5474" t="inlineStr">
        <is>
          <t>ALCAMPO</t>
        </is>
      </c>
      <c r="C5474" t="inlineStr">
        <is>
          <t>Nº PEDIDO: 305.837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inlineStr">
        <is>
          <t>SIN ENVIAR FACTURA</t>
        </is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s="2" t="n">
        <v>0</v>
      </c>
      <c r="V5474" t="n">
        <v>0</v>
      </c>
      <c r="W5474" t="n">
        <v>1</v>
      </c>
      <c r="X5474" t="inlineStr">
        <is>
          <t>0,00</t>
        </is>
      </c>
      <c r="Y5474" t="n">
        <v>0</v>
      </c>
      <c r="Z5474" t="n">
        <v>0</v>
      </c>
      <c r="AA5474" t="n">
        <v>0</v>
      </c>
      <c r="AB5474" t="inlineStr">
        <is>
          <t>0,00</t>
        </is>
      </c>
      <c r="AC5474" t="inlineStr">
        <is>
          <t>0,00</t>
        </is>
      </c>
      <c r="AD5474" t="inlineStr">
        <is>
          <t>0,00</t>
        </is>
      </c>
      <c r="AE5474" t="inlineStr">
        <is>
          <t>0,00</t>
        </is>
      </c>
      <c r="AF5474" t="n">
        <v>0</v>
      </c>
      <c r="AG5474" t="n">
        <v>0</v>
      </c>
      <c r="AH5474" t="n">
        <v>0</v>
      </c>
      <c r="AI5474" t="inlineStr">
        <is>
          <t>6,5</t>
        </is>
      </c>
      <c r="AJ5474" t="n">
        <v>0</v>
      </c>
      <c r="AK5474" t="inlineStr">
        <is>
          <t>4,5</t>
        </is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</row>
    <row r="5478">
      <c r="A5478" t="n">
        <v>1325</v>
      </c>
      <c r="B5478" t="inlineStr">
        <is>
          <t>PRIMAPRIX</t>
        </is>
      </c>
      <c r="C5478" t="inlineStr">
        <is>
          <t>Nº PEDIDO: 5100024738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inlineStr">
        <is>
          <t>SIN ENVIAR FACTURA</t>
        </is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s="2" t="n">
        <v>0</v>
      </c>
      <c r="V5478" t="n">
        <v>0</v>
      </c>
      <c r="W5478" t="n">
        <v>1</v>
      </c>
      <c r="X5478" t="inlineStr">
        <is>
          <t>0,00</t>
        </is>
      </c>
      <c r="Y5478" t="n">
        <v>0</v>
      </c>
      <c r="Z5478" t="n">
        <v>0</v>
      </c>
      <c r="AA5478" t="n">
        <v>0</v>
      </c>
      <c r="AB5478" t="inlineStr">
        <is>
          <t>0,00</t>
        </is>
      </c>
      <c r="AC5478" t="inlineStr">
        <is>
          <t>0,00</t>
        </is>
      </c>
      <c r="AD5478" t="inlineStr">
        <is>
          <t>0,00</t>
        </is>
      </c>
      <c r="AE5478" t="inlineStr">
        <is>
          <t>0,00</t>
        </is>
      </c>
      <c r="AF5478" t="n">
        <v>0</v>
      </c>
      <c r="AG5478" t="n">
        <v>0</v>
      </c>
      <c r="AH5478" t="n">
        <v>0</v>
      </c>
      <c r="AI5478" t="inlineStr">
        <is>
          <t>6,5</t>
        </is>
      </c>
      <c r="AJ5478" t="n">
        <v>0</v>
      </c>
      <c r="AK5478" t="inlineStr">
        <is>
          <t>4,5</t>
        </is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</row>
    <row r="5482">
      <c r="A5482" t="n">
        <v>1326</v>
      </c>
      <c r="B5482" t="inlineStr">
        <is>
          <t>Marcris</t>
        </is>
      </c>
      <c r="C5482" t="inlineStr">
        <is>
          <t>Marino</t>
        </is>
      </c>
      <c r="D5482" t="inlineStr">
        <is>
          <t>Sánchez García Cristina 00280286L S.L.N.E</t>
        </is>
      </c>
      <c r="E5482" t="inlineStr">
        <is>
          <t>B35770528</t>
        </is>
      </c>
      <c r="F5482" t="inlineStr">
        <is>
          <t>Calle Aigües, 11</t>
        </is>
      </c>
      <c r="G5482" t="n">
        <v>8391</v>
      </c>
      <c r="H5482" t="inlineStr">
        <is>
          <t>Tiana</t>
        </is>
      </c>
      <c r="I5482" t="n">
        <v>1</v>
      </c>
      <c r="J5482" t="n">
        <v>0</v>
      </c>
      <c r="K5482" t="inlineStr">
        <is>
          <t>info@marcris.net</t>
        </is>
      </c>
      <c r="L5482">
        <f>+34678868735</f>
        <v/>
      </c>
      <c r="M5482" t="n">
        <v>0</v>
      </c>
      <c r="N5482" t="n">
        <v>412</v>
      </c>
      <c r="O5482" t="n">
        <v>167</v>
      </c>
      <c r="P5482" t="n">
        <v>412</v>
      </c>
      <c r="Q5482" t="n">
        <v>0</v>
      </c>
      <c r="R5482" t="inlineStr">
        <is>
          <t>Se entregan LA90 pendientes</t>
        </is>
      </c>
      <c r="S5482" t="n">
        <v>0</v>
      </c>
      <c r="T5482" t="inlineStr">
        <is>
          <t>Muestras 8-3-8</t>
        </is>
      </c>
      <c r="U5482" t="inlineStr">
        <is>
          <t>27/12/2023</t>
        </is>
      </c>
      <c r="V5482" t="n">
        <v>0</v>
      </c>
      <c r="W5482" t="inlineStr">
        <is>
          <t>https://docs.google.com/open?id=1hXam4K3HvcNw03HwEGHMwLf3KkM4x85xUxy-sFWk2OE</t>
        </is>
      </c>
      <c r="X5482" t="inlineStr">
        <is>
          <t>726,45</t>
        </is>
      </c>
      <c r="Y5482" t="inlineStr">
        <is>
          <t>1792,2</t>
        </is>
      </c>
      <c r="Z5482" t="inlineStr">
        <is>
          <t>1792,2</t>
        </is>
      </c>
      <c r="AA5482" t="n">
        <v>0</v>
      </c>
      <c r="AB5482" t="inlineStr">
        <is>
          <t>4.310,85</t>
        </is>
      </c>
      <c r="AC5482" t="inlineStr">
        <is>
          <t>905,28</t>
        </is>
      </c>
      <c r="AD5482" t="inlineStr">
        <is>
          <t>0,00</t>
        </is>
      </c>
      <c r="AE5482" t="inlineStr">
        <is>
          <t>5216,13</t>
        </is>
      </c>
      <c r="AF5482" t="n">
        <v>0</v>
      </c>
      <c r="AG5482" t="n">
        <v>0</v>
      </c>
      <c r="AH5482" t="n">
        <v>0</v>
      </c>
      <c r="AI5482" t="inlineStr">
        <is>
          <t>4,35</t>
        </is>
      </c>
      <c r="AJ5482" t="inlineStr">
        <is>
          <t>Giro 60 días // IBAN: ES03 2100 0877 8502 0021 6962</t>
        </is>
      </c>
      <c r="AK5482" t="inlineStr">
        <is>
          <t>4,5</t>
        </is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</row>
    <row r="5486">
      <c r="A5486" t="n">
        <v>1327</v>
      </c>
      <c r="B5486" t="inlineStr">
        <is>
          <t>Herbolario Navarro</t>
        </is>
      </c>
      <c r="C5486" t="inlineStr">
        <is>
          <t>Encargada de compras: Sonia</t>
        </is>
      </c>
      <c r="D5486" t="inlineStr">
        <is>
          <t>PEPE NAVARRO, SL</t>
        </is>
      </c>
      <c r="E5486" t="inlineStr">
        <is>
          <t>B-46432852</t>
        </is>
      </c>
      <c r="F5486" t="inlineStr">
        <is>
          <t>C/Partida de la Dama, 25</t>
        </is>
      </c>
      <c r="G5486" t="n">
        <v>46470</v>
      </c>
      <c r="H5486" t="inlineStr">
        <is>
          <t>Massanassa</t>
        </is>
      </c>
      <c r="I5486" t="n">
        <v>0</v>
      </c>
      <c r="J5486" t="inlineStr">
        <is>
          <t>ARZOBISPO MAYORAL, 20    46002 VALENCIA.</t>
        </is>
      </c>
      <c r="K5486" t="inlineStr">
        <is>
          <t>facturacion.logistica@herbolarionavarro.es</t>
        </is>
      </c>
      <c r="L5486" t="n">
        <v>34664644917</v>
      </c>
      <c r="M5486" t="n">
        <v>0</v>
      </c>
      <c r="N5486" t="n">
        <v>180</v>
      </c>
      <c r="O5486" t="n">
        <v>0</v>
      </c>
      <c r="P5486" t="n">
        <v>0</v>
      </c>
      <c r="Q5486" t="n">
        <v>0</v>
      </c>
      <c r="R5486" t="inlineStr">
        <is>
          <t>Envío EXPRESS</t>
        </is>
      </c>
      <c r="S5486" t="inlineStr">
        <is>
          <t>1) 4500607961 -&gt; Incluir numero de pedido en factura y en paquete/s 2) Enviar referencias por separado.</t>
        </is>
      </c>
      <c r="T5486" t="n">
        <v>1</v>
      </c>
      <c r="U5486" t="inlineStr">
        <is>
          <t>27/12/2023</t>
        </is>
      </c>
      <c r="V5486" t="n">
        <v>44714</v>
      </c>
      <c r="W5486" t="inlineStr">
        <is>
          <t>https://docs.google.com/open?id=1uW4_-7ii9EbG7DeozhsHIaU4Dywk0DbFepjsXxYUkO4</t>
        </is>
      </c>
      <c r="X5486" t="inlineStr">
        <is>
          <t>0,00</t>
        </is>
      </c>
      <c r="Y5486" t="inlineStr">
        <is>
          <t>977,4</t>
        </is>
      </c>
      <c r="Z5486" t="n">
        <v>0</v>
      </c>
      <c r="AA5486" t="n">
        <v>0</v>
      </c>
      <c r="AB5486" t="inlineStr">
        <is>
          <t>977,40</t>
        </is>
      </c>
      <c r="AC5486" t="inlineStr">
        <is>
          <t>205,25</t>
        </is>
      </c>
      <c r="AD5486" t="inlineStr">
        <is>
          <t>0,00</t>
        </is>
      </c>
      <c r="AE5486" t="inlineStr">
        <is>
          <t>1182,65</t>
        </is>
      </c>
      <c r="AF5486" t="n">
        <v>0</v>
      </c>
      <c r="AG5486" t="n">
        <v>0</v>
      </c>
      <c r="AH5486" t="n">
        <v>0</v>
      </c>
      <c r="AI5486" t="inlineStr">
        <is>
          <t>5,43</t>
        </is>
      </c>
      <c r="AJ5486" t="inlineStr">
        <is>
          <t>Transfer 60 días // IBAN: ES58 0081 1518 9300 0157 6563</t>
        </is>
      </c>
      <c r="AK5486" t="inlineStr">
        <is>
          <t>4,5</t>
        </is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</row>
    <row r="5490">
      <c r="A5490" t="n">
        <v>1328</v>
      </c>
      <c r="B5490" t="inlineStr">
        <is>
          <t>Planeta Huerto</t>
        </is>
      </c>
      <c r="C5490" t="inlineStr">
        <is>
          <t>Efrén Enguix</t>
        </is>
      </c>
      <c r="D5490" t="inlineStr">
        <is>
          <t>Planeta Huerto S.L.U</t>
        </is>
      </c>
      <c r="E5490" t="inlineStr">
        <is>
          <t>B-53241998</t>
        </is>
      </c>
      <c r="F5490" t="inlineStr">
        <is>
          <t>Avenida de la Industria 21-23</t>
        </is>
      </c>
      <c r="G5490" t="n">
        <v>3690</v>
      </c>
      <c r="H5490" t="inlineStr">
        <is>
          <t>San Vicente del Raspeig</t>
        </is>
      </c>
      <c r="I5490" t="n">
        <v>1</v>
      </c>
      <c r="J5490" t="n">
        <v>0</v>
      </c>
      <c r="K5490" t="inlineStr">
        <is>
          <t>compras@planetahuerto.es</t>
        </is>
      </c>
      <c r="L5490">
        <f>+34635548837</f>
        <v/>
      </c>
      <c r="M5490" t="n">
        <v>0</v>
      </c>
      <c r="N5490" t="n">
        <v>210</v>
      </c>
      <c r="O5490" t="n">
        <v>240</v>
      </c>
      <c r="P5490" t="n">
        <v>0</v>
      </c>
      <c r="Q5490" t="n">
        <v>100</v>
      </c>
      <c r="R5490" t="n">
        <v>0</v>
      </c>
      <c r="S5490" t="inlineStr">
        <is>
          <t>Pedido 219153</t>
        </is>
      </c>
      <c r="T5490" t="b">
        <v>0</v>
      </c>
      <c r="U5490" t="inlineStr">
        <is>
          <t>27/12/2023</t>
        </is>
      </c>
      <c r="V5490" t="inlineStr">
        <is>
          <t>p2eoho6nc3rzdy3t7kop2eohob1kdw5d</t>
        </is>
      </c>
      <c r="W5490" t="inlineStr">
        <is>
          <t>https://docs.google.com/open?id=13nZY5M4ait97xUfq6u6FJ2iCMxHyf0EQDXBAjU0NB7M</t>
        </is>
      </c>
      <c r="X5490" t="inlineStr">
        <is>
          <t>1.560,00</t>
        </is>
      </c>
      <c r="Y5490" t="n">
        <v>1365</v>
      </c>
      <c r="Z5490" t="n">
        <v>0</v>
      </c>
      <c r="AA5490" t="n">
        <v>450</v>
      </c>
      <c r="AB5490" t="inlineStr">
        <is>
          <t>3.375,00</t>
        </is>
      </c>
      <c r="AC5490" t="inlineStr">
        <is>
          <t>708,75</t>
        </is>
      </c>
      <c r="AD5490" t="inlineStr">
        <is>
          <t>0,00</t>
        </is>
      </c>
      <c r="AE5490" t="inlineStr">
        <is>
          <t>4083,75</t>
        </is>
      </c>
      <c r="AF5490" t="n">
        <v>0</v>
      </c>
      <c r="AG5490" t="n">
        <v>0</v>
      </c>
      <c r="AH5490" t="n">
        <v>0</v>
      </c>
      <c r="AI5490" t="inlineStr">
        <is>
          <t>6,5</t>
        </is>
      </c>
      <c r="AJ5490" t="inlineStr">
        <is>
          <t>Giro 30 días // IBAN: ES6001825645180201571710</t>
        </is>
      </c>
      <c r="AK5490" t="inlineStr">
        <is>
          <t>4,5</t>
        </is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</row>
    <row r="5494">
      <c r="A5494" t="n">
        <v>1329</v>
      </c>
      <c r="B5494" t="inlineStr">
        <is>
          <t>SUPERMERCATS PIJOAN, S.L.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s="2" t="n">
        <v>0</v>
      </c>
      <c r="V5494" t="n">
        <v>0</v>
      </c>
      <c r="W5494" t="inlineStr">
        <is>
          <t>https://docs.google.com/open?id=1l0wC2iM-TPd5cGxWGrABNB0Wl8KlXhSo5VimSB3v-As</t>
        </is>
      </c>
      <c r="X5494" t="inlineStr">
        <is>
          <t>0,00</t>
        </is>
      </c>
      <c r="Y5494" t="n">
        <v>0</v>
      </c>
      <c r="Z5494" t="n">
        <v>0</v>
      </c>
      <c r="AA5494" t="n">
        <v>0</v>
      </c>
      <c r="AB5494" t="inlineStr">
        <is>
          <t>0,00</t>
        </is>
      </c>
      <c r="AC5494" t="inlineStr">
        <is>
          <t>0,00</t>
        </is>
      </c>
      <c r="AD5494" t="inlineStr">
        <is>
          <t>0,00</t>
        </is>
      </c>
      <c r="AE5494" t="inlineStr">
        <is>
          <t>0,00</t>
        </is>
      </c>
      <c r="AF5494" t="n">
        <v>0</v>
      </c>
      <c r="AG5494" t="n">
        <v>0</v>
      </c>
      <c r="AH5494" t="n">
        <v>0</v>
      </c>
      <c r="AI5494" t="inlineStr">
        <is>
          <t>6,5</t>
        </is>
      </c>
      <c r="AJ5494" t="inlineStr">
        <is>
          <t>GIRO 30 DIAS (0081 . 0117 . 81 . 0001174021)</t>
        </is>
      </c>
      <c r="AK5494" t="inlineStr">
        <is>
          <t>4,5</t>
        </is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</row>
    <row r="5498">
      <c r="A5498" t="n">
        <v>1330</v>
      </c>
      <c r="B5498" t="inlineStr">
        <is>
          <t>Naturaca</t>
        </is>
      </c>
      <c r="C5498" t="inlineStr">
        <is>
          <t>Cris y Yolanda</t>
        </is>
      </c>
      <c r="D5498" t="inlineStr">
        <is>
          <t>Concienciación Mundo Eco, S.L.L.</t>
        </is>
      </c>
      <c r="E5498" t="inlineStr">
        <is>
          <t>B88466321</t>
        </is>
      </c>
      <c r="F5498" t="inlineStr">
        <is>
          <t>C/Polvoranca 19</t>
        </is>
      </c>
      <c r="G5498" t="n">
        <v>28901</v>
      </c>
      <c r="H5498" t="inlineStr">
        <is>
          <t>Getafe</t>
        </is>
      </c>
      <c r="I5498" t="n">
        <v>1</v>
      </c>
      <c r="J5498" t="n">
        <v>0</v>
      </c>
      <c r="K5498" t="inlineStr">
        <is>
          <t>info@naturaca.com</t>
        </is>
      </c>
      <c r="L5498">
        <f>+34609208142</f>
        <v/>
      </c>
      <c r="M5498" t="n">
        <v>0</v>
      </c>
      <c r="N5498" t="n">
        <v>6</v>
      </c>
      <c r="O5498" t="n">
        <v>3</v>
      </c>
      <c r="P5498" t="n">
        <v>5</v>
      </c>
      <c r="Q5498" t="n">
        <v>1</v>
      </c>
      <c r="R5498" t="inlineStr">
        <is>
          <t>FL2 -&gt;(20 +2)</t>
        </is>
      </c>
      <c r="S5498" t="inlineStr">
        <is>
          <t>VJ6</t>
        </is>
      </c>
      <c r="T5498" t="b">
        <v>1</v>
      </c>
      <c r="U5498" t="inlineStr">
        <is>
          <t>28/12/2023</t>
        </is>
      </c>
      <c r="V5498" t="inlineStr">
        <is>
          <t>c2ylnwsalzdi88h13c2ylnwpwxijwuvw</t>
        </is>
      </c>
      <c r="W5498" t="inlineStr">
        <is>
          <t>https://docs.google.com/open?id=13-mIaT-aGOEfX5WEMJDoAmq8dBSjbyxou98Lasfgo0Y</t>
        </is>
      </c>
      <c r="X5498" t="inlineStr">
        <is>
          <t>20,73</t>
        </is>
      </c>
      <c r="Y5498" t="inlineStr">
        <is>
          <t>41,46</t>
        </is>
      </c>
      <c r="Z5498" t="inlineStr">
        <is>
          <t>34,55</t>
        </is>
      </c>
      <c r="AA5498" t="inlineStr">
        <is>
          <t>4,53</t>
        </is>
      </c>
      <c r="AB5498" t="inlineStr">
        <is>
          <t>101,27</t>
        </is>
      </c>
      <c r="AC5498" t="inlineStr">
        <is>
          <t>21,27</t>
        </is>
      </c>
      <c r="AD5498" t="inlineStr">
        <is>
          <t>0,00</t>
        </is>
      </c>
      <c r="AE5498" t="inlineStr">
        <is>
          <t>122,54</t>
        </is>
      </c>
      <c r="AF5498" t="n">
        <v>0</v>
      </c>
      <c r="AG5498" t="n">
        <v>0</v>
      </c>
      <c r="AH5498" t="n">
        <v>0</v>
      </c>
      <c r="AI5498" t="inlineStr">
        <is>
          <t>6,91</t>
        </is>
      </c>
      <c r="AJ5498" t="inlineStr">
        <is>
          <t>SEPA 30 días // IBAN: ES82 0081 0570 4400 0198 8809</t>
        </is>
      </c>
      <c r="AK5498" t="inlineStr">
        <is>
          <t>4,53</t>
        </is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</row>
    <row r="5502">
      <c r="A5502" t="n">
        <v>1331</v>
      </c>
      <c r="B5502" t="inlineStr">
        <is>
          <t>Tresors de Tanit. S.L.U.</t>
        </is>
      </c>
      <c r="C5502" t="inlineStr">
        <is>
          <t>Nicoleta</t>
        </is>
      </c>
      <c r="D5502" t="inlineStr">
        <is>
          <t>Tresors de Tanit S.L.U.</t>
        </is>
      </c>
      <c r="E5502" t="inlineStr">
        <is>
          <t>B65767675</t>
        </is>
      </c>
      <c r="F5502" t="inlineStr">
        <is>
          <t>C/Asturias, 65 local</t>
        </is>
      </c>
      <c r="G5502" t="n">
        <v>8012</v>
      </c>
      <c r="H5502" t="inlineStr">
        <is>
          <t>Barcelona</t>
        </is>
      </c>
      <c r="I5502" t="n">
        <v>1</v>
      </c>
      <c r="J5502" t="n">
        <v>0</v>
      </c>
      <c r="K5502" t="inlineStr">
        <is>
          <t>info@tiendatanit.com</t>
        </is>
      </c>
      <c r="L5502">
        <f>+34646285701</f>
        <v/>
      </c>
      <c r="M5502" t="n">
        <v>0</v>
      </c>
      <c r="N5502" t="n">
        <v>24</v>
      </c>
      <c r="O5502" t="n">
        <v>0</v>
      </c>
      <c r="P5502" t="n">
        <v>24</v>
      </c>
      <c r="Q5502" t="n">
        <v>0</v>
      </c>
      <c r="R5502" t="inlineStr">
        <is>
          <t>VJ18</t>
        </is>
      </c>
      <c r="S5502" t="n">
        <v>0</v>
      </c>
      <c r="T5502" t="b">
        <v>0</v>
      </c>
      <c r="U5502" t="inlineStr">
        <is>
          <t>28/12/2023</t>
        </is>
      </c>
      <c r="V5502" t="inlineStr">
        <is>
          <t>dgb4fibklcg2ltnejuvs889dgb4f71wc</t>
        </is>
      </c>
      <c r="W5502" t="inlineStr">
        <is>
          <t>https://docs.google.com/open?id=11kZIUy6obch2OmYdVVIg4eqHu2YnVxFpcG1ipB7cjjw</t>
        </is>
      </c>
      <c r="X5502" t="inlineStr">
        <is>
          <t>0,00</t>
        </is>
      </c>
      <c r="Y5502" t="n">
        <v>156</v>
      </c>
      <c r="Z5502" t="n">
        <v>156</v>
      </c>
      <c r="AA5502" t="n">
        <v>0</v>
      </c>
      <c r="AB5502" t="inlineStr">
        <is>
          <t>312,00</t>
        </is>
      </c>
      <c r="AC5502" t="inlineStr">
        <is>
          <t>65,52</t>
        </is>
      </c>
      <c r="AD5502" t="inlineStr">
        <is>
          <t>0,00</t>
        </is>
      </c>
      <c r="AE5502" t="inlineStr">
        <is>
          <t>377,52</t>
        </is>
      </c>
      <c r="AF5502" t="n">
        <v>0</v>
      </c>
      <c r="AG5502" t="n">
        <v>0</v>
      </c>
      <c r="AH5502" t="n">
        <v>0</v>
      </c>
      <c r="AI5502" t="inlineStr">
        <is>
          <t>6,5</t>
        </is>
      </c>
      <c r="AJ5502" t="inlineStr">
        <is>
          <t>Transfer</t>
        </is>
      </c>
      <c r="AK5502" t="inlineStr">
        <is>
          <t>4,5</t>
        </is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</row>
    <row r="5506">
      <c r="A5506" t="n">
        <v>1332</v>
      </c>
      <c r="B5506" t="inlineStr">
        <is>
          <t>La Kombu Ecotienda</t>
        </is>
      </c>
      <c r="C5506" t="inlineStr">
        <is>
          <t>Juana</t>
        </is>
      </c>
      <c r="D5506" t="inlineStr">
        <is>
          <t>La Kombu Ecotienda S.L.</t>
        </is>
      </c>
      <c r="E5506" t="inlineStr">
        <is>
          <t>B72391485</t>
        </is>
      </c>
      <c r="F5506" t="inlineStr">
        <is>
          <t>Calle Martin Alonso de Mesa, nº1</t>
        </is>
      </c>
      <c r="G5506" t="n">
        <v>11150</v>
      </c>
      <c r="H5506" t="inlineStr">
        <is>
          <t>Vejer de la Frontera</t>
        </is>
      </c>
      <c r="I5506" t="n">
        <v>1</v>
      </c>
      <c r="J5506" t="n">
        <v>0</v>
      </c>
      <c r="K5506" t="inlineStr">
        <is>
          <t>juana@kombucheria.com</t>
        </is>
      </c>
      <c r="L5506">
        <f>+34675053584</f>
        <v/>
      </c>
      <c r="M5506" t="n">
        <v>0</v>
      </c>
      <c r="N5506" t="n">
        <v>12</v>
      </c>
      <c r="O5506" t="n">
        <v>0</v>
      </c>
      <c r="P5506" t="n">
        <v>0</v>
      </c>
      <c r="Q5506" t="n">
        <v>0</v>
      </c>
      <c r="R5506" t="inlineStr">
        <is>
          <t>VJ7-PackD1</t>
        </is>
      </c>
      <c r="S5506" t="n">
        <v>0</v>
      </c>
      <c r="T5506" t="b">
        <v>0</v>
      </c>
      <c r="U5506" t="inlineStr">
        <is>
          <t>28/12/2023</t>
        </is>
      </c>
      <c r="V5506" t="inlineStr">
        <is>
          <t>cf121ra9jjoti8viswycf12eyq7021rx</t>
        </is>
      </c>
      <c r="W5506" t="inlineStr">
        <is>
          <t>https://docs.google.com/open?id=1E0nIx84PlQuMSV2vhTqQT_vhFD_T5QqUZQwpmWA7YHo</t>
        </is>
      </c>
      <c r="X5506" t="inlineStr">
        <is>
          <t>0,00</t>
        </is>
      </c>
      <c r="Y5506" t="n">
        <v>78</v>
      </c>
      <c r="Z5506" t="n">
        <v>0</v>
      </c>
      <c r="AA5506" t="n">
        <v>0</v>
      </c>
      <c r="AB5506" t="inlineStr">
        <is>
          <t>78,00</t>
        </is>
      </c>
      <c r="AC5506" t="inlineStr">
        <is>
          <t>16,38</t>
        </is>
      </c>
      <c r="AD5506" t="inlineStr">
        <is>
          <t>0,00</t>
        </is>
      </c>
      <c r="AE5506" t="inlineStr">
        <is>
          <t>94,38</t>
        </is>
      </c>
      <c r="AF5506" t="n">
        <v>0</v>
      </c>
      <c r="AG5506" t="n">
        <v>0</v>
      </c>
      <c r="AH5506" t="n">
        <v>0</v>
      </c>
      <c r="AI5506" t="inlineStr">
        <is>
          <t>6,5</t>
        </is>
      </c>
      <c r="AJ5506" t="inlineStr">
        <is>
          <t>Transfer</t>
        </is>
      </c>
      <c r="AK5506" t="inlineStr">
        <is>
          <t>4,5</t>
        </is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</row>
    <row r="5510">
      <c r="A5510" t="n">
        <v>1333</v>
      </c>
      <c r="B5510" t="inlineStr">
        <is>
          <t>Economato Macabeo</t>
        </is>
      </c>
      <c r="C5510" t="inlineStr">
        <is>
          <t>Nuria</t>
        </is>
      </c>
      <c r="D5510" t="inlineStr">
        <is>
          <t>Ecomacabeo, S.L.</t>
        </is>
      </c>
      <c r="E5510" t="inlineStr">
        <is>
          <t>B 86631702</t>
        </is>
      </c>
      <c r="F5510" t="inlineStr">
        <is>
          <t>C/Capellanía 5. nave 3 y 4</t>
        </is>
      </c>
      <c r="G5510" t="n">
        <v>28411</v>
      </c>
      <c r="H5510" t="inlineStr">
        <is>
          <t>Moralzarzal. Madrid</t>
        </is>
      </c>
      <c r="I5510" t="n">
        <v>0</v>
      </c>
      <c r="J5510" t="inlineStr">
        <is>
          <t>C/ Batalla de Bailén, 4 Portal 1 – 3ºC, 28400 – Collado Villalba (MADRID)</t>
        </is>
      </c>
      <c r="K5510" t="inlineStr">
        <is>
          <t>contabilidad@grupema.eu</t>
        </is>
      </c>
      <c r="L5510">
        <f>+34659301639</f>
        <v/>
      </c>
      <c r="M5510" t="n">
        <v>0</v>
      </c>
      <c r="N5510" t="n">
        <v>40</v>
      </c>
      <c r="O5510" t="n">
        <v>20</v>
      </c>
      <c r="P5510" t="n">
        <v>30</v>
      </c>
      <c r="Q5510" t="n">
        <v>20</v>
      </c>
      <c r="R5510" t="inlineStr">
        <is>
          <t>VJ20</t>
        </is>
      </c>
      <c r="S5510" t="inlineStr">
        <is>
          <t>LA10 regalo</t>
        </is>
      </c>
      <c r="T5510" t="b">
        <v>1</v>
      </c>
      <c r="U5510" t="inlineStr">
        <is>
          <t>28/12/2023</t>
        </is>
      </c>
      <c r="V5510" t="inlineStr">
        <is>
          <t>e5r034ty2pvdn5v939e5r034pbnakex8</t>
        </is>
      </c>
      <c r="W5510" t="inlineStr">
        <is>
          <t>https://docs.google.com/open?id=1_xl-RyCG5264IKUn1lqoAg2_SUeamnQtVQVTZeeZkwc</t>
        </is>
      </c>
      <c r="X5510" t="inlineStr">
        <is>
          <t>138,20</t>
        </is>
      </c>
      <c r="Y5510" t="inlineStr">
        <is>
          <t>276,4</t>
        </is>
      </c>
      <c r="Z5510" t="inlineStr">
        <is>
          <t>207,3</t>
        </is>
      </c>
      <c r="AA5510" t="inlineStr">
        <is>
          <t>90,6</t>
        </is>
      </c>
      <c r="AB5510" t="inlineStr">
        <is>
          <t>712,50</t>
        </is>
      </c>
      <c r="AC5510" t="inlineStr">
        <is>
          <t>149,63</t>
        </is>
      </c>
      <c r="AD5510" t="inlineStr">
        <is>
          <t>0,00</t>
        </is>
      </c>
      <c r="AE5510" t="inlineStr">
        <is>
          <t>862,13</t>
        </is>
      </c>
      <c r="AF5510" t="n">
        <v>0</v>
      </c>
      <c r="AG5510" t="n">
        <v>0</v>
      </c>
      <c r="AH5510" t="n">
        <v>0</v>
      </c>
      <c r="AI5510" t="inlineStr">
        <is>
          <t>6,91</t>
        </is>
      </c>
      <c r="AJ5510" t="inlineStr">
        <is>
          <t>giro 30 días // IBAN: ES87 2100 3115 5113 00123822</t>
        </is>
      </c>
      <c r="AK5510" t="inlineStr">
        <is>
          <t>4,53</t>
        </is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</row>
    <row r="5514">
      <c r="A5514" t="n">
        <v>1334</v>
      </c>
      <c r="B5514" t="inlineStr">
        <is>
          <t>Svetlana Rud / ecoarroyos</t>
        </is>
      </c>
      <c r="C5514" t="inlineStr">
        <is>
          <t>Svitlana</t>
        </is>
      </c>
      <c r="D5514" t="inlineStr">
        <is>
          <t>Svitlana Rud</t>
        </is>
      </c>
      <c r="E5514" t="inlineStr">
        <is>
          <t>55193494A</t>
        </is>
      </c>
      <c r="F5514" t="inlineStr">
        <is>
          <t>Cañada de las merinas,16 (Wa Estilo) - horario comercial</t>
        </is>
      </c>
      <c r="G5514" t="n">
        <v>28270</v>
      </c>
      <c r="H5514" t="inlineStr">
        <is>
          <t>Colmenarejo</t>
        </is>
      </c>
      <c r="I5514" t="n">
        <v>0</v>
      </c>
      <c r="J5514" t="inlineStr">
        <is>
          <t>Calle del molino, 13, Colmenarejo</t>
        </is>
      </c>
      <c r="K5514" t="inlineStr">
        <is>
          <t>ahorasv@gmail.com</t>
        </is>
      </c>
      <c r="L5514">
        <f>+34678838149</f>
        <v/>
      </c>
      <c r="M5514" t="n">
        <v>0</v>
      </c>
      <c r="N5514" t="n">
        <v>5</v>
      </c>
      <c r="O5514" t="n">
        <v>4</v>
      </c>
      <c r="P5514" t="n">
        <v>0</v>
      </c>
      <c r="Q5514" t="n">
        <v>0</v>
      </c>
      <c r="R5514" t="inlineStr">
        <is>
          <t>VJ2</t>
        </is>
      </c>
      <c r="S5514" t="n">
        <v>0</v>
      </c>
      <c r="T5514" t="b">
        <v>0</v>
      </c>
      <c r="U5514" t="inlineStr">
        <is>
          <t>28/12/2023</t>
        </is>
      </c>
      <c r="V5514" t="inlineStr">
        <is>
          <t>qzllpps1vqzl9hxfrsvxmiq2fnvylmlt</t>
        </is>
      </c>
      <c r="W5514" t="inlineStr">
        <is>
          <t>https://docs.google.com/open?id=1Q-3NoAlcWzPzYoaGYZjGd4vD7S-wBytMMkaqoZTlcUY</t>
        </is>
      </c>
      <c r="X5514" t="inlineStr">
        <is>
          <t>28,08</t>
        </is>
      </c>
      <c r="Y5514" t="inlineStr">
        <is>
          <t>35,1</t>
        </is>
      </c>
      <c r="Z5514" t="n">
        <v>0</v>
      </c>
      <c r="AA5514" t="n">
        <v>0</v>
      </c>
      <c r="AB5514" t="inlineStr">
        <is>
          <t>63,18</t>
        </is>
      </c>
      <c r="AC5514" t="inlineStr">
        <is>
          <t>13,27</t>
        </is>
      </c>
      <c r="AD5514" t="inlineStr">
        <is>
          <t>0,00</t>
        </is>
      </c>
      <c r="AE5514" t="inlineStr">
        <is>
          <t>76,45</t>
        </is>
      </c>
      <c r="AF5514" t="n">
        <v>0</v>
      </c>
      <c r="AG5514" t="n">
        <v>0</v>
      </c>
      <c r="AH5514" t="n">
        <v>0</v>
      </c>
      <c r="AI5514" t="inlineStr">
        <is>
          <t>7,02</t>
        </is>
      </c>
      <c r="AJ5514" t="inlineStr">
        <is>
          <t>Transfer</t>
        </is>
      </c>
      <c r="AK5514" t="inlineStr">
        <is>
          <t>4,5</t>
        </is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</row>
    <row r="5518">
      <c r="A5518" t="n">
        <v>1335</v>
      </c>
      <c r="B5518" t="inlineStr">
        <is>
          <t>Marcris</t>
        </is>
      </c>
      <c r="C5518" t="inlineStr">
        <is>
          <t>Marino</t>
        </is>
      </c>
      <c r="D5518" t="inlineStr">
        <is>
          <t>Sánchez García Cristina 00280286L S.L.N.E</t>
        </is>
      </c>
      <c r="E5518" t="inlineStr">
        <is>
          <t>B35770528</t>
        </is>
      </c>
      <c r="F5518" t="inlineStr">
        <is>
          <t>Calle Aigües, 11</t>
        </is>
      </c>
      <c r="G5518" t="n">
        <v>8391</v>
      </c>
      <c r="H5518" t="inlineStr">
        <is>
          <t>Tiana</t>
        </is>
      </c>
      <c r="I5518" t="n">
        <v>1</v>
      </c>
      <c r="J5518" t="n">
        <v>0</v>
      </c>
      <c r="K5518" t="inlineStr">
        <is>
          <t>info@marcris.net</t>
        </is>
      </c>
      <c r="L5518">
        <f>+34678868735</f>
        <v/>
      </c>
      <c r="M5518" t="n">
        <v>0</v>
      </c>
      <c r="N5518" t="n">
        <v>412</v>
      </c>
      <c r="O5518" t="n">
        <v>206</v>
      </c>
      <c r="P5518" t="n">
        <v>206</v>
      </c>
      <c r="Q5518" t="n">
        <v>75</v>
      </c>
      <c r="R5518" t="inlineStr">
        <is>
          <t>PackD35-VJ196</t>
        </is>
      </c>
      <c r="S5518" t="inlineStr">
        <is>
          <t>Muestras 8-4-4-2-1-4</t>
        </is>
      </c>
      <c r="T5518" t="n">
        <v>0</v>
      </c>
      <c r="U5518" t="inlineStr">
        <is>
          <t>28/12/2023</t>
        </is>
      </c>
      <c r="V5518" t="n">
        <v>0</v>
      </c>
      <c r="W5518" t="inlineStr">
        <is>
          <t>https://docs.google.com/open?id=1fiIJqlhBXI4ss8t5stQe8v7zWCOzm9xqTvanzENUXzM</t>
        </is>
      </c>
      <c r="X5518" t="inlineStr">
        <is>
          <t>896,10</t>
        </is>
      </c>
      <c r="Y5518" t="inlineStr">
        <is>
          <t>1792,2</t>
        </is>
      </c>
      <c r="Z5518" t="inlineStr">
        <is>
          <t>896,1</t>
        </is>
      </c>
      <c r="AA5518" t="inlineStr">
        <is>
          <t>247,5</t>
        </is>
      </c>
      <c r="AB5518" t="inlineStr">
        <is>
          <t>3.831,90</t>
        </is>
      </c>
      <c r="AC5518" t="inlineStr">
        <is>
          <t>804,70</t>
        </is>
      </c>
      <c r="AD5518" t="inlineStr">
        <is>
          <t>0,00</t>
        </is>
      </c>
      <c r="AE5518" t="inlineStr">
        <is>
          <t>4636,60</t>
        </is>
      </c>
      <c r="AF5518" t="n">
        <v>0</v>
      </c>
      <c r="AG5518" t="n">
        <v>0</v>
      </c>
      <c r="AH5518" t="n">
        <v>0</v>
      </c>
      <c r="AI5518" t="inlineStr">
        <is>
          <t>4,35</t>
        </is>
      </c>
      <c r="AJ5518" t="inlineStr">
        <is>
          <t>Giro 60 días // IBAN: ES03 2100 0877 8502 0021 6962</t>
        </is>
      </c>
      <c r="AK5518" t="inlineStr">
        <is>
          <t>3,3</t>
        </is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</row>
    <row r="5522">
      <c r="A5522" t="n">
        <v>1336</v>
      </c>
      <c r="B5522" t="inlineStr">
        <is>
          <t>Herbolario Navarro</t>
        </is>
      </c>
      <c r="C5522" t="inlineStr">
        <is>
          <t>Encargada de compras: Sonia</t>
        </is>
      </c>
      <c r="D5522" t="inlineStr">
        <is>
          <t>PEPE NAVARRO, SL</t>
        </is>
      </c>
      <c r="E5522" t="inlineStr">
        <is>
          <t>B-46432852</t>
        </is>
      </c>
      <c r="F5522" t="inlineStr">
        <is>
          <t>C/Partida de la Dama, 25</t>
        </is>
      </c>
      <c r="G5522" t="n">
        <v>46470</v>
      </c>
      <c r="H5522" t="inlineStr">
        <is>
          <t>Massanassa</t>
        </is>
      </c>
      <c r="I5522" t="n">
        <v>0</v>
      </c>
      <c r="J5522" t="inlineStr">
        <is>
          <t>ARZOBISPO MAYORAL, 20    46002 VALENCIA.</t>
        </is>
      </c>
      <c r="K5522" t="inlineStr">
        <is>
          <t>facturacion.logistica@herbolarionavarro.es</t>
        </is>
      </c>
      <c r="L5522" t="n">
        <v>34664644917</v>
      </c>
      <c r="M5522" t="n">
        <v>0</v>
      </c>
      <c r="N5522" t="n">
        <v>239</v>
      </c>
      <c r="O5522" t="n">
        <v>75</v>
      </c>
      <c r="P5522" t="n">
        <v>54</v>
      </c>
      <c r="Q5522" t="n">
        <v>60</v>
      </c>
      <c r="R5522" t="n">
        <v>0</v>
      </c>
      <c r="S5522" t="inlineStr">
        <is>
          <t>1) 4500611696 -&gt; Incluir numero de pedido en factura y en paquete/s 2) Enviar referencias por separado.</t>
        </is>
      </c>
      <c r="T5522" t="n">
        <v>1</v>
      </c>
      <c r="U5522" t="inlineStr">
        <is>
          <t>29/12/2023</t>
        </is>
      </c>
      <c r="V5522" t="n">
        <v>44714</v>
      </c>
      <c r="W5522" t="inlineStr">
        <is>
          <t>https://docs.google.com/open?id=1blUCAu4QAh3a07kxrhY4V9A-6Nx1wzqBgLjp75n31Kc</t>
        </is>
      </c>
      <c r="X5522" t="inlineStr">
        <is>
          <t>407,25</t>
        </is>
      </c>
      <c r="Y5522" t="inlineStr">
        <is>
          <t>1297,77</t>
        </is>
      </c>
      <c r="Z5522" t="inlineStr">
        <is>
          <t>293,22</t>
        </is>
      </c>
      <c r="AA5522" t="n">
        <v>252</v>
      </c>
      <c r="AB5522" t="inlineStr">
        <is>
          <t>2.250,24</t>
        </is>
      </c>
      <c r="AC5522" t="inlineStr">
        <is>
          <t>472,55</t>
        </is>
      </c>
      <c r="AD5522" t="inlineStr">
        <is>
          <t>0,00</t>
        </is>
      </c>
      <c r="AE5522" t="inlineStr">
        <is>
          <t>2722,79</t>
        </is>
      </c>
      <c r="AF5522" t="n">
        <v>0</v>
      </c>
      <c r="AG5522" t="n">
        <v>0</v>
      </c>
      <c r="AH5522" t="n">
        <v>0</v>
      </c>
      <c r="AI5522" t="inlineStr">
        <is>
          <t>5,43</t>
        </is>
      </c>
      <c r="AJ5522" t="inlineStr">
        <is>
          <t>Transfer 60 días // IBAN: ES58 0081 1518 9300 0157 6563</t>
        </is>
      </c>
      <c r="AK5522" t="inlineStr">
        <is>
          <t>4,2</t>
        </is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</row>
    <row r="5526">
      <c r="A5526" t="n">
        <v>1337</v>
      </c>
      <c r="B5526" t="inlineStr">
        <is>
          <t>Naturalment</t>
        </is>
      </c>
      <c r="C5526" t="inlineStr">
        <is>
          <t>Anna Moreno Estrada</t>
        </is>
      </c>
      <c r="D5526" t="inlineStr">
        <is>
          <t>Associació naturalment de l'Anoia</t>
        </is>
      </c>
      <c r="E5526" t="inlineStr">
        <is>
          <t>G65946808</t>
        </is>
      </c>
      <c r="F5526" t="inlineStr">
        <is>
          <t>Avinguda Unió, 72</t>
        </is>
      </c>
      <c r="G5526" t="n">
        <v>8719</v>
      </c>
      <c r="H5526" t="inlineStr">
        <is>
          <t>Castellolí</t>
        </is>
      </c>
      <c r="I5526" t="n">
        <v>1</v>
      </c>
      <c r="J5526" t="n">
        <v>0</v>
      </c>
      <c r="K5526" t="inlineStr">
        <is>
          <t>cooperativa.consum.naturalment@gmail.com</t>
        </is>
      </c>
      <c r="L5526" t="n">
        <v>626711289</v>
      </c>
      <c r="M5526" t="n">
        <v>0</v>
      </c>
      <c r="N5526" t="n">
        <v>41</v>
      </c>
      <c r="O5526" t="n">
        <v>10</v>
      </c>
      <c r="P5526" t="n">
        <v>7</v>
      </c>
      <c r="Q5526" t="n">
        <v>9</v>
      </c>
      <c r="R5526" t="inlineStr">
        <is>
          <t>VJ5</t>
        </is>
      </c>
      <c r="S5526" t="n">
        <v>0</v>
      </c>
      <c r="T5526" t="n">
        <v>0</v>
      </c>
      <c r="U5526" t="inlineStr">
        <is>
          <t>29/12/2023</t>
        </is>
      </c>
      <c r="V5526" t="n">
        <v>0</v>
      </c>
      <c r="W5526" t="inlineStr">
        <is>
          <t>https://docs.google.com/open?id=1TxvES0cQsd-3EeUa7EWObo9PZgbPUYwYgs1Ewdj0oMM</t>
        </is>
      </c>
      <c r="X5526" t="inlineStr">
        <is>
          <t>65,00</t>
        </is>
      </c>
      <c r="Y5526" t="inlineStr">
        <is>
          <t>266,5</t>
        </is>
      </c>
      <c r="Z5526" t="inlineStr">
        <is>
          <t>45,5</t>
        </is>
      </c>
      <c r="AA5526" t="inlineStr">
        <is>
          <t>40,5</t>
        </is>
      </c>
      <c r="AB5526" t="inlineStr">
        <is>
          <t>417,50</t>
        </is>
      </c>
      <c r="AC5526" t="inlineStr">
        <is>
          <t>87,68</t>
        </is>
      </c>
      <c r="AD5526" t="inlineStr">
        <is>
          <t>0,00</t>
        </is>
      </c>
      <c r="AE5526" t="inlineStr">
        <is>
          <t>505,18</t>
        </is>
      </c>
      <c r="AF5526" t="n">
        <v>0</v>
      </c>
      <c r="AG5526" t="n">
        <v>0</v>
      </c>
      <c r="AH5526" t="n">
        <v>0</v>
      </c>
      <c r="AI5526" t="inlineStr">
        <is>
          <t>6,5</t>
        </is>
      </c>
      <c r="AJ5526" t="inlineStr">
        <is>
          <t>Transfer</t>
        </is>
      </c>
      <c r="AK5526" t="inlineStr">
        <is>
          <t>4,5</t>
        </is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</row>
    <row r="5530">
      <c r="A5530" t="n">
        <v>1338</v>
      </c>
      <c r="B5530" t="inlineStr">
        <is>
          <t>Dietisur</t>
        </is>
      </c>
      <c r="C5530" t="inlineStr">
        <is>
          <t>Umar Jimenez</t>
        </is>
      </c>
      <c r="D5530" t="inlineStr">
        <is>
          <t>Dietisur SL</t>
        </is>
      </c>
      <c r="E5530" t="inlineStr">
        <is>
          <t>B41478298</t>
        </is>
      </c>
      <c r="F5530" t="inlineStr">
        <is>
          <t>Ctra.Sevilla-Cádiz Km.555-7</t>
        </is>
      </c>
      <c r="G5530" t="n">
        <v>41703</v>
      </c>
      <c r="H5530" t="inlineStr">
        <is>
          <t>Dos Hermanas - Sevilla</t>
        </is>
      </c>
      <c r="I5530" t="n">
        <v>1</v>
      </c>
      <c r="J5530" t="n">
        <v>0</v>
      </c>
      <c r="K5530" t="inlineStr">
        <is>
          <t>dietisur@dietisur.es</t>
        </is>
      </c>
      <c r="L5530">
        <f>+34954692158</f>
        <v/>
      </c>
      <c r="M5530" t="n">
        <v>0</v>
      </c>
      <c r="N5530" t="n">
        <v>24</v>
      </c>
      <c r="O5530" t="n">
        <v>6</v>
      </c>
      <c r="P5530" t="n">
        <v>24</v>
      </c>
      <c r="Q5530" t="n">
        <v>12</v>
      </c>
      <c r="R5530" t="inlineStr">
        <is>
          <t>VJ12</t>
        </is>
      </c>
      <c r="S5530" t="inlineStr">
        <is>
          <t>Incidencia #2</t>
        </is>
      </c>
      <c r="T5530" t="b">
        <v>0</v>
      </c>
      <c r="U5530" t="inlineStr">
        <is>
          <t>29/12/2023</t>
        </is>
      </c>
      <c r="V5530" t="inlineStr">
        <is>
          <t>13ydar6w7iss6zls13ydard40b67m4zr</t>
        </is>
      </c>
      <c r="W5530" t="inlineStr">
        <is>
          <t>https://docs.google.com/open?id=1NcXDjBwA34LbnPJ3QTWDJFjz4064ZvgEvvI51rctYho</t>
        </is>
      </c>
      <c r="X5530" t="inlineStr">
        <is>
          <t>30,00</t>
        </is>
      </c>
      <c r="Y5530" t="n">
        <v>120</v>
      </c>
      <c r="Z5530" t="n">
        <v>120</v>
      </c>
      <c r="AA5530" t="inlineStr">
        <is>
          <t>43,8</t>
        </is>
      </c>
      <c r="AB5530" t="inlineStr">
        <is>
          <t>313,80</t>
        </is>
      </c>
      <c r="AC5530" t="inlineStr">
        <is>
          <t>65,90</t>
        </is>
      </c>
      <c r="AD5530" t="inlineStr">
        <is>
          <t>0,00</t>
        </is>
      </c>
      <c r="AE5530" t="inlineStr">
        <is>
          <t>379,70</t>
        </is>
      </c>
      <c r="AF5530" t="n">
        <v>0</v>
      </c>
      <c r="AG5530" t="n">
        <v>0</v>
      </c>
      <c r="AH5530" t="n">
        <v>0</v>
      </c>
      <c r="AI5530" t="n">
        <v>5</v>
      </c>
      <c r="AJ5530" t="inlineStr">
        <is>
          <t>Transfer</t>
        </is>
      </c>
      <c r="AK5530" t="inlineStr">
        <is>
          <t>3,65</t>
        </is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</row>
    <row r="5534">
      <c r="A5534" t="n">
        <v>1339</v>
      </c>
      <c r="B5534" t="inlineStr">
        <is>
          <t>MAS AGROBOTIGA</t>
        </is>
      </c>
      <c r="C5534" t="inlineStr">
        <is>
          <t>JOAN MAS</t>
        </is>
      </c>
      <c r="D5534" t="inlineStr">
        <is>
          <t>JOAN MAS CALM</t>
        </is>
      </c>
      <c r="E5534" t="inlineStr">
        <is>
          <t>77475004X</t>
        </is>
      </c>
      <c r="F5534" t="inlineStr">
        <is>
          <t>CARRER MAS LLAVINA, 15</t>
        </is>
      </c>
      <c r="G5534" t="n">
        <v>8540</v>
      </c>
      <c r="H5534" t="inlineStr">
        <is>
          <t>CENTELLES</t>
        </is>
      </c>
      <c r="I5534" t="n">
        <v>1</v>
      </c>
      <c r="J5534" t="n">
        <v>0</v>
      </c>
      <c r="K5534" t="inlineStr">
        <is>
          <t>masagrobotiga@gmail.com</t>
        </is>
      </c>
      <c r="L5534">
        <f>+34646153052</f>
        <v/>
      </c>
      <c r="M5534" t="n">
        <v>1</v>
      </c>
      <c r="N5534" t="n">
        <v>6</v>
      </c>
      <c r="O5534" t="n">
        <v>10</v>
      </c>
      <c r="P5534" t="n">
        <v>12</v>
      </c>
      <c r="Q5534" t="n">
        <v>5</v>
      </c>
      <c r="R5534" t="inlineStr">
        <is>
          <t>PackD2</t>
        </is>
      </c>
      <c r="S5534" t="n">
        <v>0</v>
      </c>
      <c r="T5534" t="b">
        <v>0</v>
      </c>
      <c r="U5534" s="1" t="n">
        <v>45323</v>
      </c>
      <c r="V5534" t="inlineStr">
        <is>
          <t>pclydt5xydkd4b5scpclckv2rujx9w2s</t>
        </is>
      </c>
      <c r="W5534" t="inlineStr">
        <is>
          <t>https://docs.google.com/open?id=13J91M4PyNXyM7u1TUHn9XYq9GhCPeH7DvPtks-NcOuY</t>
        </is>
      </c>
      <c r="X5534" t="inlineStr">
        <is>
          <t>65,00</t>
        </is>
      </c>
      <c r="Y5534" t="n">
        <v>39</v>
      </c>
      <c r="Z5534" t="n">
        <v>78</v>
      </c>
      <c r="AA5534" t="inlineStr">
        <is>
          <t>22,5</t>
        </is>
      </c>
      <c r="AB5534" t="inlineStr">
        <is>
          <t>204,50</t>
        </is>
      </c>
      <c r="AC5534" t="inlineStr">
        <is>
          <t>42,95</t>
        </is>
      </c>
      <c r="AD5534" t="inlineStr">
        <is>
          <t>10,63</t>
        </is>
      </c>
      <c r="AE5534" t="inlineStr">
        <is>
          <t>258,08</t>
        </is>
      </c>
      <c r="AF5534" t="n">
        <v>0</v>
      </c>
      <c r="AG5534" t="n">
        <v>0</v>
      </c>
      <c r="AH5534" t="n">
        <v>0</v>
      </c>
      <c r="AI5534" t="inlineStr">
        <is>
          <t>6,5</t>
        </is>
      </c>
      <c r="AJ5534" t="inlineStr">
        <is>
          <t>Transfer</t>
        </is>
      </c>
      <c r="AK5534" t="inlineStr">
        <is>
          <t>4,5</t>
        </is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</row>
    <row r="5538">
      <c r="A5538" t="n">
        <v>1340</v>
      </c>
      <c r="B5538" t="inlineStr">
        <is>
          <t>La Bajoca</t>
        </is>
      </c>
      <c r="C5538" t="inlineStr">
        <is>
          <t>Medir</t>
        </is>
      </c>
      <c r="D5538" t="inlineStr">
        <is>
          <t>Associació Cultural l'Aleta</t>
        </is>
      </c>
      <c r="E5538" t="inlineStr">
        <is>
          <t>G43519966</t>
        </is>
      </c>
      <c r="F5538" t="inlineStr">
        <is>
          <t>C/ Carnisseria 23</t>
        </is>
      </c>
      <c r="G5538" t="n">
        <v>43800</v>
      </c>
      <c r="H5538" t="inlineStr">
        <is>
          <t>Valls</t>
        </is>
      </c>
      <c r="I5538" t="n">
        <v>0</v>
      </c>
      <c r="J5538" t="inlineStr">
        <is>
          <t>C/ dels metges 14</t>
        </is>
      </c>
      <c r="K5538" t="inlineStr">
        <is>
          <t>labajocadevalls@gmail.com</t>
        </is>
      </c>
      <c r="L5538">
        <f>+34621285221</f>
        <v/>
      </c>
      <c r="M5538" t="n">
        <v>0</v>
      </c>
      <c r="N5538" t="n">
        <v>15</v>
      </c>
      <c r="O5538" t="n">
        <v>8</v>
      </c>
      <c r="P5538" t="n">
        <v>15</v>
      </c>
      <c r="Q5538" t="n">
        <v>0</v>
      </c>
      <c r="R5538" t="inlineStr">
        <is>
          <t>PackD2-VJ4</t>
        </is>
      </c>
      <c r="S5538" t="n">
        <v>0</v>
      </c>
      <c r="T5538" t="b">
        <v>0</v>
      </c>
      <c r="U5538" s="1" t="n">
        <v>45323</v>
      </c>
      <c r="V5538" t="inlineStr">
        <is>
          <t>b1b5ll7edd7h2syyr1sb1b5llrs9r0gz</t>
        </is>
      </c>
      <c r="W5538" t="inlineStr">
        <is>
          <t>https://docs.google.com/open?id=1JnmoDnuPQMtafHJ0JqEVmGx7KaAPfa3P_scVwtGRDPE</t>
        </is>
      </c>
      <c r="X5538" t="inlineStr">
        <is>
          <t>52,00</t>
        </is>
      </c>
      <c r="Y5538" t="inlineStr">
        <is>
          <t>97,5</t>
        </is>
      </c>
      <c r="Z5538" t="inlineStr">
        <is>
          <t>97,5</t>
        </is>
      </c>
      <c r="AA5538" t="n">
        <v>0</v>
      </c>
      <c r="AB5538" t="inlineStr">
        <is>
          <t>247,00</t>
        </is>
      </c>
      <c r="AC5538" t="inlineStr">
        <is>
          <t>51,87</t>
        </is>
      </c>
      <c r="AD5538" t="inlineStr">
        <is>
          <t>0,00</t>
        </is>
      </c>
      <c r="AE5538" t="inlineStr">
        <is>
          <t>298,87</t>
        </is>
      </c>
      <c r="AF5538" t="n">
        <v>0</v>
      </c>
      <c r="AG5538" t="n">
        <v>0</v>
      </c>
      <c r="AH5538" t="n">
        <v>0</v>
      </c>
      <c r="AI5538" t="inlineStr">
        <is>
          <t>6,5</t>
        </is>
      </c>
      <c r="AJ5538" t="inlineStr">
        <is>
          <t>Transfer</t>
        </is>
      </c>
      <c r="AK5538" t="inlineStr">
        <is>
          <t>4,5</t>
        </is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</row>
    <row r="5542">
      <c r="A5542" t="n">
        <v>1341</v>
      </c>
      <c r="B5542" t="inlineStr">
        <is>
          <t>Querido Planeta</t>
        </is>
      </c>
      <c r="C5542" t="inlineStr">
        <is>
          <t>Sol</t>
        </is>
      </c>
      <c r="D5542" t="inlineStr">
        <is>
          <t>María Soledad Ibañez Cano</t>
        </is>
      </c>
      <c r="E5542" t="inlineStr">
        <is>
          <t>24356232Z</t>
        </is>
      </c>
      <c r="F5542" t="inlineStr">
        <is>
          <t>C/ Belosticalle, 18 Bajo</t>
        </is>
      </c>
      <c r="G5542" t="n">
        <v>48005</v>
      </c>
      <c r="H5542" t="inlineStr">
        <is>
          <t>Bilbao</t>
        </is>
      </c>
      <c r="I5542" t="n">
        <v>1</v>
      </c>
      <c r="J5542" t="n">
        <v>0</v>
      </c>
      <c r="K5542" t="inlineStr">
        <is>
          <t>hola@queridoplaneta.eu</t>
        </is>
      </c>
      <c r="L5542">
        <f>+34667482283</f>
        <v/>
      </c>
      <c r="M5542" t="n">
        <v>1</v>
      </c>
      <c r="N5542" t="n">
        <v>8</v>
      </c>
      <c r="O5542" t="n">
        <v>6</v>
      </c>
      <c r="P5542" t="n">
        <v>8</v>
      </c>
      <c r="Q5542" t="n">
        <v>0</v>
      </c>
      <c r="R5542" t="n">
        <v>0</v>
      </c>
      <c r="S5542" t="inlineStr">
        <is>
          <t>SectorEco</t>
        </is>
      </c>
      <c r="T5542" t="b">
        <v>1</v>
      </c>
      <c r="U5542" s="1" t="n">
        <v>45323</v>
      </c>
      <c r="V5542" t="inlineStr">
        <is>
          <t>rc14on3q4cjjtepxq4d9rc14on03uawl</t>
        </is>
      </c>
      <c r="W5542" t="inlineStr">
        <is>
          <t>https://docs.google.com/open?id=1pGd2SyU8o7aTEKZPjmcVj1HQFxpATIdTMeFZeNamPtE</t>
        </is>
      </c>
      <c r="X5542" t="inlineStr">
        <is>
          <t>41,46</t>
        </is>
      </c>
      <c r="Y5542" t="inlineStr">
        <is>
          <t>55,28</t>
        </is>
      </c>
      <c r="Z5542" t="inlineStr">
        <is>
          <t>55,28</t>
        </is>
      </c>
      <c r="AA5542" t="n">
        <v>0</v>
      </c>
      <c r="AB5542" t="inlineStr">
        <is>
          <t>152,02</t>
        </is>
      </c>
      <c r="AC5542" t="inlineStr">
        <is>
          <t>31,92</t>
        </is>
      </c>
      <c r="AD5542" t="inlineStr">
        <is>
          <t>7,91</t>
        </is>
      </c>
      <c r="AE5542" t="inlineStr">
        <is>
          <t>191,85</t>
        </is>
      </c>
      <c r="AF5542" t="n">
        <v>0</v>
      </c>
      <c r="AG5542" t="n">
        <v>0</v>
      </c>
      <c r="AH5542" t="n">
        <v>0</v>
      </c>
      <c r="AI5542" t="inlineStr">
        <is>
          <t>6,91</t>
        </is>
      </c>
      <c r="AJ5542" t="inlineStr">
        <is>
          <t>SEPA 30 días // IBAN: ES51 2095 0352 3091 1885 1765</t>
        </is>
      </c>
      <c r="AK5542" t="inlineStr">
        <is>
          <t>4,5</t>
        </is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</row>
    <row r="5546">
      <c r="A5546" t="n">
        <v>1342</v>
      </c>
      <c r="B5546" t="inlineStr">
        <is>
          <t>chilindrinas-tiendaeco.es</t>
        </is>
      </c>
      <c r="C5546" t="inlineStr">
        <is>
          <t>Marta Pérez</t>
        </is>
      </c>
      <c r="D5546" t="inlineStr">
        <is>
          <t>Marta Pérez Rodríguez</t>
        </is>
      </c>
      <c r="E5546" t="inlineStr">
        <is>
          <t>02632796D</t>
        </is>
      </c>
      <c r="F5546" t="inlineStr">
        <is>
          <t>Calle Arco 3, 3ºC</t>
        </is>
      </c>
      <c r="G5546" t="n">
        <v>28660</v>
      </c>
      <c r="H5546" t="inlineStr">
        <is>
          <t>Boadilla del Monte</t>
        </is>
      </c>
      <c r="I5546" t="n">
        <v>0</v>
      </c>
      <c r="J5546" t="inlineStr">
        <is>
          <t>Calle Severo Ochoa 5, portal 2, 1ºD, 28660 - Boadilla del Monte</t>
        </is>
      </c>
      <c r="K5546" t="inlineStr">
        <is>
          <t>gestion@chilindrinas-tiendaeco.es</t>
        </is>
      </c>
      <c r="L5546">
        <f>+34687591275</f>
        <v/>
      </c>
      <c r="M5546" t="n">
        <v>1</v>
      </c>
      <c r="N5546" t="n">
        <v>2</v>
      </c>
      <c r="O5546" t="n">
        <v>2</v>
      </c>
      <c r="P5546" t="n">
        <v>0</v>
      </c>
      <c r="Q5546" t="n">
        <v>2</v>
      </c>
      <c r="R5546" t="inlineStr">
        <is>
          <t>PackD2-VJ2</t>
        </is>
      </c>
      <c r="S5546" t="n">
        <v>0</v>
      </c>
      <c r="T5546" t="b">
        <v>0</v>
      </c>
      <c r="U5546" s="1" t="n">
        <v>45323</v>
      </c>
      <c r="V5546" t="inlineStr">
        <is>
          <t>be72gcc09uramcdu2jmnnmjbe72gcx2i</t>
        </is>
      </c>
      <c r="W5546" t="inlineStr">
        <is>
          <t>https://docs.google.com/open?id=1Z6-Vr5KZzEjdFIYxPwh1G_T1WP2jgJ5rNf1gQQLu0qY</t>
        </is>
      </c>
      <c r="X5546" t="inlineStr">
        <is>
          <t>13,82</t>
        </is>
      </c>
      <c r="Y5546" t="inlineStr">
        <is>
          <t>13,82</t>
        </is>
      </c>
      <c r="Z5546" t="n">
        <v>0</v>
      </c>
      <c r="AA5546" t="n">
        <v>10</v>
      </c>
      <c r="AB5546" t="inlineStr">
        <is>
          <t>37,64</t>
        </is>
      </c>
      <c r="AC5546" t="inlineStr">
        <is>
          <t>7,90</t>
        </is>
      </c>
      <c r="AD5546" t="inlineStr">
        <is>
          <t>1,96</t>
        </is>
      </c>
      <c r="AE5546" t="inlineStr">
        <is>
          <t>47,50</t>
        </is>
      </c>
      <c r="AF5546" t="n">
        <v>0</v>
      </c>
      <c r="AG5546" t="n">
        <v>0</v>
      </c>
      <c r="AH5546" t="n">
        <v>0</v>
      </c>
      <c r="AI5546" t="inlineStr">
        <is>
          <t>6,91</t>
        </is>
      </c>
      <c r="AJ5546" t="inlineStr">
        <is>
          <t>Transfer</t>
        </is>
      </c>
      <c r="AK5546" t="n">
        <v>5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</row>
    <row r="5550">
      <c r="A5550" t="n">
        <v>1343</v>
      </c>
      <c r="B5550" t="inlineStr">
        <is>
          <t>Espacio Orgánico</t>
        </is>
      </c>
      <c r="C5550" t="inlineStr">
        <is>
          <t>Blanca</t>
        </is>
      </c>
      <c r="D5550" t="inlineStr">
        <is>
          <t>Proyecto Bio Espacio Orgánico, s.l.</t>
        </is>
      </c>
      <c r="E5550" t="inlineStr">
        <is>
          <t>B86770898</t>
        </is>
      </c>
      <c r="F5550" t="inlineStr">
        <is>
          <t>Centro Comercial Río Norte. Ctra. De fuencarral km 1 local 2A</t>
        </is>
      </c>
      <c r="G5550" t="n">
        <v>28108</v>
      </c>
      <c r="H5550" t="inlineStr">
        <is>
          <t>Alcobendas. Madrid</t>
        </is>
      </c>
      <c r="I5550" t="n">
        <v>1</v>
      </c>
      <c r="J5550" t="n">
        <v>0</v>
      </c>
      <c r="K5550" t="inlineStr">
        <is>
          <t>administracion@espacioorganico.com</t>
        </is>
      </c>
      <c r="L5550">
        <f>+34673953074</f>
        <v/>
      </c>
      <c r="M5550" t="n">
        <v>0</v>
      </c>
      <c r="N5550" t="n">
        <v>10</v>
      </c>
      <c r="O5550" t="n">
        <v>10</v>
      </c>
      <c r="P5550" t="n">
        <v>10</v>
      </c>
      <c r="Q5550" t="n">
        <v>0</v>
      </c>
      <c r="R5550" t="inlineStr">
        <is>
          <t>NA2 (20+2)</t>
        </is>
      </c>
      <c r="S5550" t="inlineStr">
        <is>
          <t>*horario de entrega 07:00 a 14:00</t>
        </is>
      </c>
      <c r="T5550" t="b">
        <v>1</v>
      </c>
      <c r="U5550" s="1" t="n">
        <v>45323</v>
      </c>
      <c r="V5550" t="inlineStr">
        <is>
          <t>3tbtqyp6mayaa0a4m43tbtqk3rvi27dp</t>
        </is>
      </c>
      <c r="W5550" t="inlineStr">
        <is>
          <t>https://docs.google.com/open?id=1GSZJlEude7GpD7vLVx_ZZLVw9PYucPhgPXeqpm6CcwU</t>
        </is>
      </c>
      <c r="X5550" t="inlineStr">
        <is>
          <t>69,10</t>
        </is>
      </c>
      <c r="Y5550" t="inlineStr">
        <is>
          <t>69,1</t>
        </is>
      </c>
      <c r="Z5550" t="inlineStr">
        <is>
          <t>69,1</t>
        </is>
      </c>
      <c r="AA5550" t="n">
        <v>0</v>
      </c>
      <c r="AB5550" t="inlineStr">
        <is>
          <t>207,30</t>
        </is>
      </c>
      <c r="AC5550" t="inlineStr">
        <is>
          <t>43,53</t>
        </is>
      </c>
      <c r="AD5550" t="inlineStr">
        <is>
          <t>0,00</t>
        </is>
      </c>
      <c r="AE5550" t="inlineStr">
        <is>
          <t>250,83</t>
        </is>
      </c>
      <c r="AF5550" t="n">
        <v>0</v>
      </c>
      <c r="AG5550" t="n">
        <v>0</v>
      </c>
      <c r="AH5550" t="n">
        <v>0</v>
      </c>
      <c r="AI5550" t="inlineStr">
        <is>
          <t>6,91</t>
        </is>
      </c>
      <c r="AJ5550" t="inlineStr">
        <is>
          <t>Giro 30 días // IBAN: ES88 0081 0309 7900 0163 6965</t>
        </is>
      </c>
      <c r="AK5550" t="inlineStr">
        <is>
          <t>4,5</t>
        </is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</row>
    <row r="5554">
      <c r="A5554" t="n">
        <v>1344</v>
      </c>
      <c r="B5554" t="inlineStr">
        <is>
          <t>YEBIO ECOMERCADOS S.l</t>
        </is>
      </c>
      <c r="C5554" t="inlineStr">
        <is>
          <t>NATALIA</t>
        </is>
      </c>
      <c r="D5554" t="inlineStr">
        <is>
          <t>YEBIO ECOMERCADOS S.l</t>
        </is>
      </c>
      <c r="E5554" t="inlineStr">
        <is>
          <t>B52537263</t>
        </is>
      </c>
      <c r="F5554" t="inlineStr">
        <is>
          <t>C/LUIS ARMIÑÁN 24-26</t>
        </is>
      </c>
      <c r="G5554" t="n">
        <v>33520</v>
      </c>
      <c r="H5554" t="inlineStr">
        <is>
          <t>NAVA</t>
        </is>
      </c>
      <c r="I5554" t="n">
        <v>1</v>
      </c>
      <c r="J5554" t="n">
        <v>0</v>
      </c>
      <c r="K5554" t="inlineStr">
        <is>
          <t>hola@yebio.es</t>
        </is>
      </c>
      <c r="L5554">
        <f>+34610840606</f>
        <v/>
      </c>
      <c r="M5554" t="n">
        <v>0</v>
      </c>
      <c r="N5554" t="n">
        <v>20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b">
        <v>0</v>
      </c>
      <c r="U5554" s="1" t="n">
        <v>45323</v>
      </c>
      <c r="V5554" t="inlineStr">
        <is>
          <t>ahhh8l4s71aownc4scahhh8losaxlje4</t>
        </is>
      </c>
      <c r="W5554" t="inlineStr">
        <is>
          <t>https://docs.google.com/open?id=15sL5oRtPJLiEqRM4DVzwKtYselbDeep7J2SZYA6YHZ4</t>
        </is>
      </c>
      <c r="X5554" t="inlineStr">
        <is>
          <t>0,00</t>
        </is>
      </c>
      <c r="Y5554" t="n">
        <v>130</v>
      </c>
      <c r="Z5554" t="n">
        <v>0</v>
      </c>
      <c r="AA5554" t="n">
        <v>0</v>
      </c>
      <c r="AB5554" t="inlineStr">
        <is>
          <t>130,00</t>
        </is>
      </c>
      <c r="AC5554" t="inlineStr">
        <is>
          <t>27,30</t>
        </is>
      </c>
      <c r="AD5554" t="inlineStr">
        <is>
          <t>0,00</t>
        </is>
      </c>
      <c r="AE5554" t="inlineStr">
        <is>
          <t>157,30</t>
        </is>
      </c>
      <c r="AF5554" t="n">
        <v>0</v>
      </c>
      <c r="AG5554" t="n">
        <v>0</v>
      </c>
      <c r="AH5554" t="n">
        <v>0</v>
      </c>
      <c r="AI5554" t="inlineStr">
        <is>
          <t>6,5</t>
        </is>
      </c>
      <c r="AJ5554" t="inlineStr">
        <is>
          <t>Transfer</t>
        </is>
      </c>
      <c r="AK5554" t="inlineStr">
        <is>
          <t>4,5</t>
        </is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</row>
    <row r="5558">
      <c r="A5558" t="inlineStr">
        <is>
          <t>PT_9</t>
        </is>
      </c>
      <c r="B5558" t="inlineStr">
        <is>
          <t>WeAreBond</t>
        </is>
      </c>
      <c r="C5558" t="inlineStr">
        <is>
          <t>Nº PEDIDO: ECOllim9</t>
        </is>
      </c>
      <c r="D5558" t="n">
        <v>0</v>
      </c>
      <c r="E5558" t="n">
        <v>0</v>
      </c>
      <c r="F5558" t="inlineStr">
        <is>
          <t>Parque industrial de Vendas Novas, lote 28A</t>
        </is>
      </c>
      <c r="G5558" t="inlineStr">
        <is>
          <t>7080-341</t>
        </is>
      </c>
      <c r="H5558" t="inlineStr">
        <is>
          <t>Vendas novas</t>
        </is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s="1" t="n">
        <v>45352</v>
      </c>
      <c r="V5558" t="n">
        <v>0</v>
      </c>
      <c r="W5558" t="inlineStr">
        <is>
          <t>https://docs.google.com/open?id=1-QpePmsCqE4vQNAl3MqT2jYSXgyRZTw9EXsxvRQ1wMU</t>
        </is>
      </c>
      <c r="X5558" t="inlineStr">
        <is>
          <t>0,00</t>
        </is>
      </c>
      <c r="Y5558" t="n">
        <v>0</v>
      </c>
      <c r="Z5558" t="n">
        <v>0</v>
      </c>
      <c r="AA5558" t="n">
        <v>0</v>
      </c>
      <c r="AB5558" t="inlineStr">
        <is>
          <t>0,00</t>
        </is>
      </c>
      <c r="AC5558" t="inlineStr">
        <is>
          <t>0,00</t>
        </is>
      </c>
      <c r="AD5558" t="inlineStr">
        <is>
          <t>0,00</t>
        </is>
      </c>
      <c r="AE5558" t="inlineStr">
        <is>
          <t>0,00</t>
        </is>
      </c>
      <c r="AF5558" t="n">
        <v>0</v>
      </c>
      <c r="AG5558" t="n">
        <v>0</v>
      </c>
      <c r="AH5558" t="n">
        <v>0</v>
      </c>
      <c r="AI5558" t="inlineStr">
        <is>
          <t>6,5</t>
        </is>
      </c>
      <c r="AJ5558" t="n">
        <v>0</v>
      </c>
      <c r="AK5558" t="inlineStr">
        <is>
          <t>4,5</t>
        </is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</row>
    <row r="5562">
      <c r="A5562" t="n">
        <v>1345</v>
      </c>
      <c r="B5562" t="inlineStr">
        <is>
          <t>ZOE ECO BCN</t>
        </is>
      </c>
      <c r="C5562" t="inlineStr">
        <is>
          <t>Jessica</t>
        </is>
      </c>
      <c r="D5562" t="inlineStr">
        <is>
          <t>JESSICA ALONSO ROMERO</t>
        </is>
      </c>
      <c r="E5562" t="inlineStr">
        <is>
          <t>73119951F</t>
        </is>
      </c>
      <c r="F5562" t="inlineStr">
        <is>
          <t>Calle Roger de Flor 272</t>
        </is>
      </c>
      <c r="G5562" t="n">
        <v>8025</v>
      </c>
      <c r="H5562" t="inlineStr">
        <is>
          <t>BARCELONA</t>
        </is>
      </c>
      <c r="I5562" t="n">
        <v>0</v>
      </c>
      <c r="J5562" t="inlineStr">
        <is>
          <t>CALLE ROGER DE FLOR 272, bajo izquierda, 08025, BARCELONA</t>
        </is>
      </c>
      <c r="K5562" t="inlineStr">
        <is>
          <t>zoecobcn@gmail.com</t>
        </is>
      </c>
      <c r="L5562">
        <f>+34649688511</f>
        <v/>
      </c>
      <c r="M5562" t="n">
        <v>0</v>
      </c>
      <c r="N5562" t="n">
        <v>15</v>
      </c>
      <c r="O5562" t="n">
        <v>8</v>
      </c>
      <c r="P5562" t="n">
        <v>8</v>
      </c>
      <c r="Q5562" t="n">
        <v>5</v>
      </c>
      <c r="R5562" t="inlineStr">
        <is>
          <t>VJ2</t>
        </is>
      </c>
      <c r="S5562" t="inlineStr">
        <is>
          <t>FL2 cortesía</t>
        </is>
      </c>
      <c r="T5562" t="b">
        <v>0</v>
      </c>
      <c r="U5562" s="1" t="n">
        <v>45352</v>
      </c>
      <c r="V5562" t="inlineStr">
        <is>
          <t>55zws6njdvecub2ehv85oy55zws6nyb3</t>
        </is>
      </c>
      <c r="W5562" t="inlineStr">
        <is>
          <t>https://docs.google.com/open?id=1pjYx_qC945tDHkIruCIVbLhLw6xXZetNn06rMUH87Zw</t>
        </is>
      </c>
      <c r="X5562" t="inlineStr">
        <is>
          <t>52,00</t>
        </is>
      </c>
      <c r="Y5562" t="inlineStr">
        <is>
          <t>97,5</t>
        </is>
      </c>
      <c r="Z5562" t="n">
        <v>52</v>
      </c>
      <c r="AA5562" t="inlineStr">
        <is>
          <t>22,5</t>
        </is>
      </c>
      <c r="AB5562" t="inlineStr">
        <is>
          <t>224,00</t>
        </is>
      </c>
      <c r="AC5562" t="inlineStr">
        <is>
          <t>47,04</t>
        </is>
      </c>
      <c r="AD5562" t="inlineStr">
        <is>
          <t>0,00</t>
        </is>
      </c>
      <c r="AE5562" t="inlineStr">
        <is>
          <t>271,04</t>
        </is>
      </c>
      <c r="AF5562" t="n">
        <v>0</v>
      </c>
      <c r="AG5562" t="n">
        <v>0</v>
      </c>
      <c r="AH5562" t="n">
        <v>0</v>
      </c>
      <c r="AI5562" t="inlineStr">
        <is>
          <t>6,5</t>
        </is>
      </c>
      <c r="AJ5562" t="inlineStr">
        <is>
          <t>Giro 30 días // IBAN: ES6000494707592816129188.    Cliente cambia datos de facturación, próximos giros bancarios, cobramos a la siguiente cuenta: ES51 0049 1363 0821 1036 5835</t>
        </is>
      </c>
      <c r="AK5562" t="inlineStr">
        <is>
          <t>4,5</t>
        </is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</row>
    <row r="5566">
      <c r="A5566" t="n">
        <v>1346</v>
      </c>
      <c r="B5566" t="inlineStr">
        <is>
          <t>TERRANOSTRA (Laboratori d'Abastiment cooperatiu)</t>
        </is>
      </c>
      <c r="C5566" t="inlineStr">
        <is>
          <t>Montse i Lluís</t>
        </is>
      </c>
      <c r="D5566" t="inlineStr">
        <is>
          <t>Laboratori d'Abastiment cooperatiu</t>
        </is>
      </c>
      <c r="E5566" t="inlineStr">
        <is>
          <t>F01736784</t>
        </is>
      </c>
      <c r="F5566" t="inlineStr">
        <is>
          <t>c/  Alfons el magnànim 24 baixos</t>
        </is>
      </c>
      <c r="G5566" t="n">
        <v>7004</v>
      </c>
      <c r="H5566" t="inlineStr">
        <is>
          <t>Palma de Mallorca</t>
        </is>
      </c>
      <c r="I5566" t="n">
        <v>1</v>
      </c>
      <c r="J5566" t="n">
        <v>0</v>
      </c>
      <c r="K5566" t="inlineStr">
        <is>
          <t>montse.ara@terranostra.coop</t>
        </is>
      </c>
      <c r="L5566">
        <f>+34636370505</f>
        <v/>
      </c>
      <c r="M5566" t="n">
        <v>0</v>
      </c>
      <c r="N5566" t="n">
        <v>30</v>
      </c>
      <c r="O5566" t="n">
        <v>30</v>
      </c>
      <c r="P5566" t="n">
        <v>30</v>
      </c>
      <c r="Q5566" t="n">
        <v>10</v>
      </c>
      <c r="R5566" t="inlineStr">
        <is>
          <t>VJ10</t>
        </is>
      </c>
      <c r="S5566" t="inlineStr">
        <is>
          <t>FL1-NA1-LA1 muestras</t>
        </is>
      </c>
      <c r="T5566" t="b">
        <v>0</v>
      </c>
      <c r="U5566" s="1" t="n">
        <v>45352</v>
      </c>
      <c r="V5566" t="inlineStr">
        <is>
          <t>rzg2gp2oe6r31n8qrzgufn0lm0tlka8k</t>
        </is>
      </c>
      <c r="W5566" t="inlineStr">
        <is>
          <t>https://docs.google.com/open?id=1giOhHMfrnRDUh4w-HsNzSTvq1J7XCa2SgOd7SznNct8</t>
        </is>
      </c>
      <c r="X5566" t="inlineStr">
        <is>
          <t>195,00</t>
        </is>
      </c>
      <c r="Y5566" t="n">
        <v>195</v>
      </c>
      <c r="Z5566" t="n">
        <v>195</v>
      </c>
      <c r="AA5566" t="n">
        <v>45</v>
      </c>
      <c r="AB5566" t="inlineStr">
        <is>
          <t>630,00</t>
        </is>
      </c>
      <c r="AC5566" t="inlineStr">
        <is>
          <t>132,30</t>
        </is>
      </c>
      <c r="AD5566" t="inlineStr">
        <is>
          <t>0,00</t>
        </is>
      </c>
      <c r="AE5566" t="inlineStr">
        <is>
          <t>762,30</t>
        </is>
      </c>
      <c r="AF5566" t="n">
        <v>0</v>
      </c>
      <c r="AG5566" t="n">
        <v>0</v>
      </c>
      <c r="AH5566" t="n">
        <v>0</v>
      </c>
      <c r="AI5566" t="inlineStr">
        <is>
          <t>6,5</t>
        </is>
      </c>
      <c r="AJ5566" t="inlineStr">
        <is>
          <t>Giro 30 días // IBAN: ES94 2056 0022 1120 6731 0728</t>
        </is>
      </c>
      <c r="AK5566" t="inlineStr">
        <is>
          <t>4,5</t>
        </is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</row>
    <row r="5570">
      <c r="A5570" t="n">
        <v>1347</v>
      </c>
      <c r="B5570" t="inlineStr">
        <is>
          <t>TOTEKO</t>
        </is>
      </c>
      <c r="C5570" t="inlineStr">
        <is>
          <t>OLGA</t>
        </is>
      </c>
      <c r="D5570" t="inlineStr">
        <is>
          <t>OLGA ROSA MARTI CABANES</t>
        </is>
      </c>
      <c r="E5570" t="inlineStr">
        <is>
          <t>18921045A</t>
        </is>
      </c>
      <c r="F5570" t="inlineStr">
        <is>
          <t>PLAZA SAN ANTONIO, 38</t>
        </is>
      </c>
      <c r="G5570" t="n">
        <v>12500</v>
      </c>
      <c r="H5570" t="inlineStr">
        <is>
          <t>VINAROS, Castellón</t>
        </is>
      </c>
      <c r="I5570" t="n">
        <v>1</v>
      </c>
      <c r="J5570" t="n">
        <v>0</v>
      </c>
      <c r="K5570" t="inlineStr">
        <is>
          <t>olmarcab@live.com</t>
        </is>
      </c>
      <c r="L5570">
        <f>+34964456629</f>
        <v/>
      </c>
      <c r="M5570" t="n">
        <v>1</v>
      </c>
      <c r="N5570" t="n">
        <v>4</v>
      </c>
      <c r="O5570" t="n">
        <v>4</v>
      </c>
      <c r="P5570" t="n">
        <v>4</v>
      </c>
      <c r="Q5570" t="n">
        <v>3</v>
      </c>
      <c r="R5570" t="inlineStr">
        <is>
          <t>VJ5</t>
        </is>
      </c>
      <c r="S5570" t="n">
        <v>0</v>
      </c>
      <c r="T5570" t="b">
        <v>0</v>
      </c>
      <c r="U5570" s="1" t="n">
        <v>45352</v>
      </c>
      <c r="V5570" t="inlineStr">
        <is>
          <t>zlt1vigsdabmysp0pizlt1rt4avqjhng</t>
        </is>
      </c>
      <c r="W5570" t="inlineStr">
        <is>
          <t>https://docs.google.com/open?id=1WeXApAhfac2pBmzx2G4JUOkrvL7AtaWiSdDbTgWNZHc</t>
        </is>
      </c>
      <c r="X5570" t="inlineStr">
        <is>
          <t>26,00</t>
        </is>
      </c>
      <c r="Y5570" t="n">
        <v>26</v>
      </c>
      <c r="Z5570" t="n">
        <v>26</v>
      </c>
      <c r="AA5570" t="inlineStr">
        <is>
          <t>13,5</t>
        </is>
      </c>
      <c r="AB5570" t="inlineStr">
        <is>
          <t>91,50</t>
        </is>
      </c>
      <c r="AC5570" t="inlineStr">
        <is>
          <t>19,22</t>
        </is>
      </c>
      <c r="AD5570" t="inlineStr">
        <is>
          <t>4,76</t>
        </is>
      </c>
      <c r="AE5570" t="inlineStr">
        <is>
          <t>115,47</t>
        </is>
      </c>
      <c r="AF5570" t="n">
        <v>0</v>
      </c>
      <c r="AG5570" t="n">
        <v>0</v>
      </c>
      <c r="AH5570" t="n">
        <v>0</v>
      </c>
      <c r="AI5570" t="inlineStr">
        <is>
          <t>6,5</t>
        </is>
      </c>
      <c r="AJ5570" t="inlineStr">
        <is>
          <t>Transfer</t>
        </is>
      </c>
      <c r="AK5570" t="inlineStr">
        <is>
          <t>4,5</t>
        </is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</row>
    <row r="5574">
      <c r="A5574" t="n">
        <v>1348</v>
      </c>
      <c r="B5574" t="inlineStr">
        <is>
          <t>Asociación Cultural Altrantrán (El Rincón Lento)</t>
        </is>
      </c>
      <c r="C5574" t="inlineStr">
        <is>
          <t>David</t>
        </is>
      </c>
      <c r="D5574" t="inlineStr">
        <is>
          <t>Asociación Cultural Altrantrán (El Rincón Lento)</t>
        </is>
      </c>
      <c r="E5574" t="inlineStr">
        <is>
          <t>G19224153</t>
        </is>
      </c>
      <c r="F5574" t="inlineStr">
        <is>
          <t>C/ Marqués de Santillana, 13</t>
        </is>
      </c>
      <c r="G5574" t="n">
        <v>19002</v>
      </c>
      <c r="H5574" t="inlineStr">
        <is>
          <t>Guadalajara</t>
        </is>
      </c>
      <c r="I5574" t="n">
        <v>1</v>
      </c>
      <c r="J5574" t="n">
        <v>0</v>
      </c>
      <c r="K5574" t="inlineStr">
        <is>
          <t>elrinconlento@gmail.com</t>
        </is>
      </c>
      <c r="L5574">
        <f>+34684239397</f>
        <v/>
      </c>
      <c r="M5574" t="n">
        <v>0</v>
      </c>
      <c r="N5574" t="n">
        <v>20</v>
      </c>
      <c r="O5574" t="n">
        <v>8</v>
      </c>
      <c r="P5574" t="n">
        <v>9</v>
      </c>
      <c r="Q5574" t="n">
        <v>5</v>
      </c>
      <c r="R5574" t="n">
        <v>0</v>
      </c>
      <c r="S5574" t="inlineStr">
        <is>
          <t>*Lunes a Viernes de 10.30 a 13.30 y de 17.30 a 20.30</t>
        </is>
      </c>
      <c r="T5574" t="b">
        <v>0</v>
      </c>
      <c r="U5574" s="1" t="n">
        <v>45352</v>
      </c>
      <c r="V5574" t="inlineStr">
        <is>
          <t>mhg6z1hypqfjc2amhg4q9sphetdhkpwf</t>
        </is>
      </c>
      <c r="W5574" t="inlineStr">
        <is>
          <t>https://docs.google.com/open?id=1hepvamuapdFQKwCyR7qmpeBo0854E0UHLtizqYrf3ag</t>
        </is>
      </c>
      <c r="X5574" t="inlineStr">
        <is>
          <t>52,00</t>
        </is>
      </c>
      <c r="Y5574" t="n">
        <v>130</v>
      </c>
      <c r="Z5574" t="inlineStr">
        <is>
          <t>58,5</t>
        </is>
      </c>
      <c r="AA5574" t="inlineStr">
        <is>
          <t>22,5</t>
        </is>
      </c>
      <c r="AB5574" t="inlineStr">
        <is>
          <t>263,00</t>
        </is>
      </c>
      <c r="AC5574" t="inlineStr">
        <is>
          <t>55,23</t>
        </is>
      </c>
      <c r="AD5574" t="inlineStr">
        <is>
          <t>0,00</t>
        </is>
      </c>
      <c r="AE5574" t="inlineStr">
        <is>
          <t>318,23</t>
        </is>
      </c>
      <c r="AF5574" t="n">
        <v>0</v>
      </c>
      <c r="AG5574" t="n">
        <v>0</v>
      </c>
      <c r="AH5574" t="n">
        <v>0</v>
      </c>
      <c r="AI5574" t="inlineStr">
        <is>
          <t>6,5</t>
        </is>
      </c>
      <c r="AJ5574" t="inlineStr">
        <is>
          <t>Transfer</t>
        </is>
      </c>
      <c r="AK5574" t="inlineStr">
        <is>
          <t>4,5</t>
        </is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</row>
    <row r="5578">
      <c r="A5578" t="n">
        <v>1349</v>
      </c>
      <c r="B5578" t="inlineStr">
        <is>
          <t>PARAFARMACIA MAMALOLA</t>
        </is>
      </c>
      <c r="C5578" t="inlineStr">
        <is>
          <t>JESUS M CASTELLO</t>
        </is>
      </c>
      <c r="D5578" t="inlineStr">
        <is>
          <t>PARAFARMACIA MAMALOLA</t>
        </is>
      </c>
      <c r="E5578" t="inlineStr">
        <is>
          <t>B84627587</t>
        </is>
      </c>
      <c r="F5578" t="inlineStr">
        <is>
          <t>PLAZA DEL POSTIGUILLO, 4 LOCAL</t>
        </is>
      </c>
      <c r="G5578" t="n">
        <v>28410</v>
      </c>
      <c r="H5578" t="inlineStr">
        <is>
          <t>MANZANARES EL REAL</t>
        </is>
      </c>
      <c r="I5578" t="n">
        <v>1</v>
      </c>
      <c r="J5578" t="n">
        <v>0</v>
      </c>
      <c r="K5578" t="inlineStr">
        <is>
          <t>parafarmaciamamalola@gmail.com</t>
        </is>
      </c>
      <c r="L5578">
        <f>+34609242710</f>
        <v/>
      </c>
      <c r="M5578" t="n">
        <v>0</v>
      </c>
      <c r="N5578" t="n">
        <v>10</v>
      </c>
      <c r="O5578" t="n">
        <v>0</v>
      </c>
      <c r="P5578" t="n">
        <v>10</v>
      </c>
      <c r="Q5578" t="n">
        <v>0</v>
      </c>
      <c r="R5578" t="inlineStr">
        <is>
          <t>VJ6</t>
        </is>
      </c>
      <c r="S5578" t="n">
        <v>0</v>
      </c>
      <c r="T5578" t="b">
        <v>0</v>
      </c>
      <c r="U5578" s="1" t="n">
        <v>45352</v>
      </c>
      <c r="V5578" t="inlineStr">
        <is>
          <t>25vv3mjn6fooq7fyu4ne625vv3mjb7jm</t>
        </is>
      </c>
      <c r="W5578" t="inlineStr">
        <is>
          <t>https://docs.google.com/open?id=11MnH5kB0nFTpOAHjsl6V5VOzPWewUipZJriUeUVrVP4</t>
        </is>
      </c>
      <c r="X5578" t="inlineStr">
        <is>
          <t>0,00</t>
        </is>
      </c>
      <c r="Y5578" t="n">
        <v>65</v>
      </c>
      <c r="Z5578" t="n">
        <v>65</v>
      </c>
      <c r="AA5578" t="n">
        <v>0</v>
      </c>
      <c r="AB5578" t="inlineStr">
        <is>
          <t>130,00</t>
        </is>
      </c>
      <c r="AC5578" t="inlineStr">
        <is>
          <t>27,30</t>
        </is>
      </c>
      <c r="AD5578" t="inlineStr">
        <is>
          <t>0,00</t>
        </is>
      </c>
      <c r="AE5578" t="inlineStr">
        <is>
          <t>157,30</t>
        </is>
      </c>
      <c r="AF5578" t="n">
        <v>0</v>
      </c>
      <c r="AG5578" t="n">
        <v>0</v>
      </c>
      <c r="AH5578" t="n">
        <v>0</v>
      </c>
      <c r="AI5578" t="inlineStr">
        <is>
          <t>6,5</t>
        </is>
      </c>
      <c r="AJ5578" t="inlineStr">
        <is>
          <t>Transfer</t>
        </is>
      </c>
      <c r="AK5578" t="inlineStr">
        <is>
          <t>4,5</t>
        </is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</row>
    <row r="5582">
      <c r="A5582" t="n">
        <v>1350</v>
      </c>
      <c r="B5582" t="inlineStr">
        <is>
          <t>La Trementina</t>
        </is>
      </c>
      <c r="C5582" t="inlineStr">
        <is>
          <t>María Achúcarro Fernández</t>
        </is>
      </c>
      <c r="D5582" t="inlineStr">
        <is>
          <t>María Gema Achúcarro Fernández</t>
        </is>
      </c>
      <c r="E5582" t="inlineStr">
        <is>
          <t>01927996K</t>
        </is>
      </c>
      <c r="F5582" t="inlineStr">
        <is>
          <t>C/Iturroz, 2</t>
        </is>
      </c>
      <c r="G5582" t="n">
        <v>31177</v>
      </c>
      <c r="H5582" t="inlineStr">
        <is>
          <t>Iruñela</t>
        </is>
      </c>
      <c r="I5582" t="n">
        <v>1</v>
      </c>
      <c r="J5582" t="n">
        <v>0</v>
      </c>
      <c r="K5582" t="inlineStr">
        <is>
          <t>maria@latrementina.com</t>
        </is>
      </c>
      <c r="L5582">
        <f>+34633535958</f>
        <v/>
      </c>
      <c r="M5582" t="n">
        <v>1</v>
      </c>
      <c r="N5582" t="n">
        <v>7</v>
      </c>
      <c r="O5582" t="n">
        <v>7</v>
      </c>
      <c r="P5582" t="n">
        <v>7</v>
      </c>
      <c r="Q5582" t="n">
        <v>0</v>
      </c>
      <c r="R5582" t="inlineStr">
        <is>
          <t>15% desc. compensación tardanza</t>
        </is>
      </c>
      <c r="S5582" t="n">
        <v>0</v>
      </c>
      <c r="T5582" t="b">
        <v>0</v>
      </c>
      <c r="U5582" s="1" t="n">
        <v>45352</v>
      </c>
      <c r="V5582" t="inlineStr">
        <is>
          <t>op0ocgemmc67wasop0ocm1b56h6ewluf</t>
        </is>
      </c>
      <c r="W5582" t="inlineStr">
        <is>
          <t>https://docs.google.com/open?id=1jHrjLmfDccIXsFsq0vHQSK1GxpnyLAalRGyNKfRfUgA</t>
        </is>
      </c>
      <c r="X5582" t="inlineStr">
        <is>
          <t>45,50</t>
        </is>
      </c>
      <c r="Y5582" t="inlineStr">
        <is>
          <t>45,5</t>
        </is>
      </c>
      <c r="Z5582" t="inlineStr">
        <is>
          <t>45,5</t>
        </is>
      </c>
      <c r="AA5582" t="n">
        <v>0</v>
      </c>
      <c r="AB5582" t="inlineStr">
        <is>
          <t>136,50</t>
        </is>
      </c>
      <c r="AC5582" t="inlineStr">
        <is>
          <t>28,67</t>
        </is>
      </c>
      <c r="AD5582" t="inlineStr">
        <is>
          <t>7,10</t>
        </is>
      </c>
      <c r="AE5582" t="inlineStr">
        <is>
          <t>172,26</t>
        </is>
      </c>
      <c r="AF5582" t="n">
        <v>0</v>
      </c>
      <c r="AG5582" t="n">
        <v>0</v>
      </c>
      <c r="AH5582" t="n">
        <v>0</v>
      </c>
      <c r="AI5582" t="inlineStr">
        <is>
          <t>6,5</t>
        </is>
      </c>
      <c r="AJ5582" t="inlineStr">
        <is>
          <t>Transfer</t>
        </is>
      </c>
      <c r="AK5582" t="inlineStr">
        <is>
          <t>4,5</t>
        </is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</row>
    <row r="5586">
      <c r="A5586" t="n">
        <v>1351</v>
      </c>
      <c r="B5586" t="inlineStr">
        <is>
          <t>De Canela Shop</t>
        </is>
      </c>
      <c r="C5586" t="inlineStr">
        <is>
          <t>Cristina Muñoz</t>
        </is>
      </c>
      <c r="D5586" t="inlineStr">
        <is>
          <t>Paloma Ortiz Díaz</t>
        </is>
      </c>
      <c r="E5586" t="inlineStr">
        <is>
          <t>24232854P</t>
        </is>
      </c>
      <c r="F5586" t="inlineStr">
        <is>
          <t>Calle Cueva de la Mora, 7</t>
        </is>
      </c>
      <c r="G5586" t="n">
        <v>28670</v>
      </c>
      <c r="H5586" t="inlineStr">
        <is>
          <t>Madrid</t>
        </is>
      </c>
      <c r="I5586" t="n">
        <v>1</v>
      </c>
      <c r="J5586" t="n">
        <v>0</v>
      </c>
      <c r="K5586" t="inlineStr">
        <is>
          <t>hola@decanelashop.com</t>
        </is>
      </c>
      <c r="L5586" t="n">
        <v>34681179128</v>
      </c>
      <c r="M5586" t="n">
        <v>1</v>
      </c>
      <c r="N5586" t="n">
        <v>10</v>
      </c>
      <c r="O5586" t="n">
        <v>0</v>
      </c>
      <c r="P5586" t="n">
        <v>10</v>
      </c>
      <c r="Q5586" t="n">
        <v>6</v>
      </c>
      <c r="R5586" t="inlineStr">
        <is>
          <t>VJ4</t>
        </is>
      </c>
      <c r="S5586" t="n">
        <v>0</v>
      </c>
      <c r="T5586" t="n">
        <v>0</v>
      </c>
      <c r="U5586" s="1" t="n">
        <v>45352</v>
      </c>
      <c r="V5586" t="n">
        <v>0</v>
      </c>
      <c r="W5586" t="inlineStr">
        <is>
          <t>https://docs.google.com/open?id=1tDMzuzRTKN06jqmCYE_GlRKC6tLKOvwjbgT1WmQFcVA</t>
        </is>
      </c>
      <c r="X5586" t="inlineStr">
        <is>
          <t>0,00</t>
        </is>
      </c>
      <c r="Y5586" t="n">
        <v>65</v>
      </c>
      <c r="Z5586" t="n">
        <v>65</v>
      </c>
      <c r="AA5586" t="n">
        <v>27</v>
      </c>
      <c r="AB5586" t="inlineStr">
        <is>
          <t>157,00</t>
        </is>
      </c>
      <c r="AC5586" t="inlineStr">
        <is>
          <t>32,97</t>
        </is>
      </c>
      <c r="AD5586" t="inlineStr">
        <is>
          <t>8,16</t>
        </is>
      </c>
      <c r="AE5586" t="inlineStr">
        <is>
          <t>198,13</t>
        </is>
      </c>
      <c r="AF5586" t="n">
        <v>0</v>
      </c>
      <c r="AG5586" t="n">
        <v>0</v>
      </c>
      <c r="AH5586" t="n">
        <v>0</v>
      </c>
      <c r="AI5586" t="inlineStr">
        <is>
          <t>6,5</t>
        </is>
      </c>
      <c r="AJ5586" t="inlineStr">
        <is>
          <t>Transfer</t>
        </is>
      </c>
      <c r="AK5586" t="inlineStr">
        <is>
          <t>4,5</t>
        </is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</row>
    <row r="5590">
      <c r="A5590" t="n">
        <v>1352</v>
      </c>
      <c r="B5590" t="inlineStr">
        <is>
          <t>Biocorpus Aloe &amp; Gluten free</t>
        </is>
      </c>
      <c r="C5590" t="inlineStr">
        <is>
          <t>Maria Antonia Carsi Cerda</t>
        </is>
      </c>
      <c r="D5590" t="inlineStr">
        <is>
          <t>Maria Antonia Carsi Cerda</t>
        </is>
      </c>
      <c r="E5590" t="inlineStr">
        <is>
          <t>78215310S</t>
        </is>
      </c>
      <c r="F5590" t="inlineStr">
        <is>
          <t>c/ Jonquet, 54 bajos</t>
        </is>
      </c>
      <c r="G5590" t="n">
        <v>7460</v>
      </c>
      <c r="H5590" t="inlineStr">
        <is>
          <t>Pollença</t>
        </is>
      </c>
      <c r="I5590" t="n">
        <v>1</v>
      </c>
      <c r="J5590" t="n">
        <v>0</v>
      </c>
      <c r="K5590" t="inlineStr">
        <is>
          <t>info@biocorpus.es</t>
        </is>
      </c>
      <c r="L5590">
        <f>+34650548977</f>
        <v/>
      </c>
      <c r="M5590" t="n">
        <v>1</v>
      </c>
      <c r="N5590" t="n">
        <v>6</v>
      </c>
      <c r="O5590" t="n">
        <v>6</v>
      </c>
      <c r="P5590" t="n">
        <v>6</v>
      </c>
      <c r="Q5590" t="n">
        <v>0</v>
      </c>
      <c r="R5590" t="inlineStr">
        <is>
          <t>PackD4-OC6-OB6</t>
        </is>
      </c>
      <c r="S5590" t="inlineStr">
        <is>
          <t>20 tarjetas</t>
        </is>
      </c>
      <c r="T5590" t="b">
        <v>0</v>
      </c>
      <c r="U5590" s="1" t="n">
        <v>45352</v>
      </c>
      <c r="V5590" t="inlineStr">
        <is>
          <t>qxwmv2z9qmtfvmqxwcrdd7csa0trkdjh</t>
        </is>
      </c>
      <c r="W5590" t="inlineStr">
        <is>
          <t>https://docs.google.com/open?id=1huzM6fX4rOi_E0mEfzQ7uQyqjMYT-4YAfVXLo9-ssNM</t>
        </is>
      </c>
      <c r="X5590" t="inlineStr">
        <is>
          <t>39,00</t>
        </is>
      </c>
      <c r="Y5590" t="n">
        <v>39</v>
      </c>
      <c r="Z5590" t="n">
        <v>39</v>
      </c>
      <c r="AA5590" t="n">
        <v>0</v>
      </c>
      <c r="AB5590" t="inlineStr">
        <is>
          <t>117,00</t>
        </is>
      </c>
      <c r="AC5590" t="inlineStr">
        <is>
          <t>24,57</t>
        </is>
      </c>
      <c r="AD5590" t="inlineStr">
        <is>
          <t>6,08</t>
        </is>
      </c>
      <c r="AE5590" t="inlineStr">
        <is>
          <t>147,65</t>
        </is>
      </c>
      <c r="AF5590" t="n">
        <v>0</v>
      </c>
      <c r="AG5590" t="n">
        <v>0</v>
      </c>
      <c r="AH5590" t="n">
        <v>0</v>
      </c>
      <c r="AI5590" t="inlineStr">
        <is>
          <t>6,5</t>
        </is>
      </c>
      <c r="AJ5590" t="inlineStr">
        <is>
          <t>Transfer</t>
        </is>
      </c>
      <c r="AK5590" t="inlineStr">
        <is>
          <t>4,5</t>
        </is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</row>
    <row r="5594">
      <c r="A5594" t="n">
        <v>1353</v>
      </c>
      <c r="B5594" t="inlineStr">
        <is>
          <t>Es Granel</t>
        </is>
      </c>
      <c r="C5594" t="inlineStr">
        <is>
          <t>Rebeca Yusta Fernández</t>
        </is>
      </c>
      <c r="D5594" t="inlineStr">
        <is>
          <t>Rebeca Yusta Fernández</t>
        </is>
      </c>
      <c r="E5594" t="inlineStr">
        <is>
          <t>45420232Q</t>
        </is>
      </c>
      <c r="F5594" t="inlineStr">
        <is>
          <t>C/ Las Pozas 151 - local 20 San Lorenzo de El Escorial</t>
        </is>
      </c>
      <c r="G5594" t="n">
        <v>28200</v>
      </c>
      <c r="H5594" t="inlineStr">
        <is>
          <t>Madrid</t>
        </is>
      </c>
      <c r="I5594" t="n">
        <v>1</v>
      </c>
      <c r="J5594" t="n">
        <v>0</v>
      </c>
      <c r="K5594" t="inlineStr">
        <is>
          <t>esgranelescorial@gmail.com</t>
        </is>
      </c>
      <c r="L5594">
        <f>+34606802557</f>
        <v/>
      </c>
      <c r="M5594" t="n">
        <v>1</v>
      </c>
      <c r="N5594" t="n">
        <v>5</v>
      </c>
      <c r="O5594" t="n">
        <v>5</v>
      </c>
      <c r="P5594" t="n">
        <v>5</v>
      </c>
      <c r="Q5594" t="n">
        <v>0</v>
      </c>
      <c r="R5594" t="inlineStr">
        <is>
          <t>FL2 -&gt; bimestral</t>
        </is>
      </c>
      <c r="S5594" t="inlineStr">
        <is>
          <t>VJ5</t>
        </is>
      </c>
      <c r="T5594" t="n">
        <v>1</v>
      </c>
      <c r="U5594" s="1" t="n">
        <v>45383</v>
      </c>
      <c r="V5594" t="n">
        <v>0</v>
      </c>
      <c r="W5594" t="inlineStr">
        <is>
          <t>https://docs.google.com/open?id=16HeiIEnnNvy16Of6Syw0-OKC7TE_3fjuZYgsz3bjP6k</t>
        </is>
      </c>
      <c r="X5594" t="inlineStr">
        <is>
          <t>34,55</t>
        </is>
      </c>
      <c r="Y5594" t="inlineStr">
        <is>
          <t>34,55</t>
        </is>
      </c>
      <c r="Z5594" t="inlineStr">
        <is>
          <t>34,55</t>
        </is>
      </c>
      <c r="AA5594" t="n">
        <v>0</v>
      </c>
      <c r="AB5594" t="inlineStr">
        <is>
          <t>103,65</t>
        </is>
      </c>
      <c r="AC5594" t="inlineStr">
        <is>
          <t>21,77</t>
        </is>
      </c>
      <c r="AD5594" t="inlineStr">
        <is>
          <t>5,39</t>
        </is>
      </c>
      <c r="AE5594" t="inlineStr">
        <is>
          <t>130,81</t>
        </is>
      </c>
      <c r="AF5594" t="n">
        <v>0</v>
      </c>
      <c r="AG5594" t="n">
        <v>0</v>
      </c>
      <c r="AH5594" t="n">
        <v>0</v>
      </c>
      <c r="AI5594" t="inlineStr">
        <is>
          <t>6,91</t>
        </is>
      </c>
      <c r="AJ5594" t="inlineStr">
        <is>
          <t>Giro 30 días // IBAN: ES5521004074281300595167</t>
        </is>
      </c>
      <c r="AK5594" t="inlineStr">
        <is>
          <t>4,5</t>
        </is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</row>
    <row r="5598">
      <c r="A5598" t="n">
        <v>1354</v>
      </c>
      <c r="B5598" t="inlineStr">
        <is>
          <t>LA BOLSA DE ESTRAZA</t>
        </is>
      </c>
      <c r="C5598" t="inlineStr">
        <is>
          <t>Silvia</t>
        </is>
      </c>
      <c r="D5598" t="inlineStr">
        <is>
          <t>SILVIA BARTOLOMÉ MANJARRÉS</t>
        </is>
      </c>
      <c r="E5598" t="inlineStr">
        <is>
          <t>72396954S</t>
        </is>
      </c>
      <c r="F5598" t="inlineStr">
        <is>
          <t>CALLE SAN BERNARDO 6</t>
        </is>
      </c>
      <c r="G5598" t="n">
        <v>34002</v>
      </c>
      <c r="H5598" t="inlineStr">
        <is>
          <t>Palencia</t>
        </is>
      </c>
      <c r="I5598" t="n">
        <v>1</v>
      </c>
      <c r="J5598" t="n">
        <v>0</v>
      </c>
      <c r="K5598" t="inlineStr">
        <is>
          <t>labolsadeestrazapalencia@gmail.com</t>
        </is>
      </c>
      <c r="L5598">
        <f>+34644585747</f>
        <v/>
      </c>
      <c r="M5598" t="n">
        <v>1</v>
      </c>
      <c r="N5598" t="n">
        <v>15</v>
      </c>
      <c r="O5598" t="n">
        <v>5</v>
      </c>
      <c r="P5598" t="n">
        <v>0</v>
      </c>
      <c r="Q5598" t="n">
        <v>0</v>
      </c>
      <c r="R5598" t="inlineStr">
        <is>
          <t>PackD2</t>
        </is>
      </c>
      <c r="S5598" t="inlineStr">
        <is>
          <t>SE Castilla León</t>
        </is>
      </c>
      <c r="T5598" t="b">
        <v>1</v>
      </c>
      <c r="U5598" s="1" t="n">
        <v>45383</v>
      </c>
      <c r="V5598" t="inlineStr">
        <is>
          <t>aq1b0dlagcmez1woaq1b05r71do3nu6s</t>
        </is>
      </c>
      <c r="W5598" t="inlineStr">
        <is>
          <t>https://docs.google.com/open?id=1mEt_yLmCHNKtpi9oEHunBtf5roijniQqGaC0KjdAuJo</t>
        </is>
      </c>
      <c r="X5598" t="inlineStr">
        <is>
          <t>34,55</t>
        </is>
      </c>
      <c r="Y5598" t="inlineStr">
        <is>
          <t>103,65</t>
        </is>
      </c>
      <c r="Z5598" t="n">
        <v>0</v>
      </c>
      <c r="AA5598" t="n">
        <v>0</v>
      </c>
      <c r="AB5598" t="inlineStr">
        <is>
          <t>138,20</t>
        </is>
      </c>
      <c r="AC5598" t="inlineStr">
        <is>
          <t>29,02</t>
        </is>
      </c>
      <c r="AD5598" t="inlineStr">
        <is>
          <t>7,19</t>
        </is>
      </c>
      <c r="AE5598" t="inlineStr">
        <is>
          <t>174,41</t>
        </is>
      </c>
      <c r="AF5598" t="n">
        <v>0</v>
      </c>
      <c r="AG5598" t="n">
        <v>0</v>
      </c>
      <c r="AH5598" t="n">
        <v>0</v>
      </c>
      <c r="AI5598" t="inlineStr">
        <is>
          <t>6,91</t>
        </is>
      </c>
      <c r="AJ5598" t="inlineStr">
        <is>
          <t>Transfer</t>
        </is>
      </c>
      <c r="AK5598" t="inlineStr">
        <is>
          <t>4,5</t>
        </is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</row>
    <row r="5602">
      <c r="A5602" t="n">
        <v>1355</v>
      </c>
      <c r="B5602" t="inlineStr">
        <is>
          <t>Natura productes naturals</t>
        </is>
      </c>
      <c r="C5602" t="inlineStr">
        <is>
          <t>Mª TERESA LLACH MONTOLIU</t>
        </is>
      </c>
      <c r="D5602" t="inlineStr">
        <is>
          <t>Mª TERESA LLACH MONTOLIU</t>
        </is>
      </c>
      <c r="E5602" t="inlineStr">
        <is>
          <t>18970892-D</t>
        </is>
      </c>
      <c r="F5602" t="inlineStr">
        <is>
          <t>AVD. REI EN JAUME 14</t>
        </is>
      </c>
      <c r="G5602" t="n">
        <v>12001</v>
      </c>
      <c r="H5602" t="inlineStr">
        <is>
          <t>Castelló</t>
        </is>
      </c>
      <c r="I5602" t="n">
        <v>1</v>
      </c>
      <c r="J5602" t="n">
        <v>0</v>
      </c>
      <c r="K5602" t="inlineStr">
        <is>
          <t>naturadietetica@hotmail.es</t>
        </is>
      </c>
      <c r="L5602" t="n">
        <v>619889502</v>
      </c>
      <c r="M5602" t="n">
        <v>1</v>
      </c>
      <c r="N5602" t="n">
        <v>7</v>
      </c>
      <c r="O5602" t="n">
        <v>7</v>
      </c>
      <c r="P5602" t="n">
        <v>0</v>
      </c>
      <c r="Q5602" t="n">
        <v>0</v>
      </c>
      <c r="R5602" t="inlineStr">
        <is>
          <t>VJ7</t>
        </is>
      </c>
      <c r="S5602" t="inlineStr">
        <is>
          <t>Incidencia #1// (LA1-NA1) -&gt; bimestral</t>
        </is>
      </c>
      <c r="T5602" t="b">
        <v>1</v>
      </c>
      <c r="U5602" s="1" t="n">
        <v>45383</v>
      </c>
      <c r="V5602" t="n">
        <v>0</v>
      </c>
      <c r="W5602" t="inlineStr">
        <is>
          <t>https://docs.google.com/open?id=1j3C3PLazCl2o0kGBUx2G1z13diolBzqaW5J4cXUl2WQ</t>
        </is>
      </c>
      <c r="X5602" t="inlineStr">
        <is>
          <t>48,37</t>
        </is>
      </c>
      <c r="Y5602" t="inlineStr">
        <is>
          <t>48,37</t>
        </is>
      </c>
      <c r="Z5602" t="n">
        <v>0</v>
      </c>
      <c r="AA5602" t="n">
        <v>0</v>
      </c>
      <c r="AB5602" t="inlineStr">
        <is>
          <t>96,74</t>
        </is>
      </c>
      <c r="AC5602" t="inlineStr">
        <is>
          <t>20,32</t>
        </is>
      </c>
      <c r="AD5602" t="inlineStr">
        <is>
          <t>5,03</t>
        </is>
      </c>
      <c r="AE5602" t="inlineStr">
        <is>
          <t>122,09</t>
        </is>
      </c>
      <c r="AF5602" t="n">
        <v>0</v>
      </c>
      <c r="AG5602" t="n">
        <v>0</v>
      </c>
      <c r="AH5602" t="n">
        <v>0</v>
      </c>
      <c r="AI5602" t="inlineStr">
        <is>
          <t>6,91</t>
        </is>
      </c>
      <c r="AJ5602" t="inlineStr">
        <is>
          <t>Giro 30 días // IBAN: ES16 2100 2179 5202 0028 5553</t>
        </is>
      </c>
      <c r="AK5602" t="inlineStr">
        <is>
          <t>4,5</t>
        </is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</row>
    <row r="5606">
      <c r="A5606" t="n">
        <v>1356</v>
      </c>
      <c r="B5606" t="inlineStr">
        <is>
          <t>Sensat</t>
        </is>
      </c>
      <c r="C5606" t="inlineStr">
        <is>
          <t>Patricia Payá</t>
        </is>
      </c>
      <c r="D5606" t="inlineStr">
        <is>
          <t>Patricia Payá Piqueras</t>
        </is>
      </c>
      <c r="E5606" t="inlineStr">
        <is>
          <t>45633882-L</t>
        </is>
      </c>
      <c r="F5606" t="inlineStr">
        <is>
          <t>Calle Serreria, 34 bajo</t>
        </is>
      </c>
      <c r="G5606" t="n">
        <v>46011</v>
      </c>
      <c r="H5606" t="inlineStr">
        <is>
          <t>Valencia</t>
        </is>
      </c>
      <c r="I5606" t="n">
        <v>1</v>
      </c>
      <c r="J5606" t="n">
        <v>0</v>
      </c>
      <c r="K5606" t="inlineStr">
        <is>
          <t>info@sensateco.com</t>
        </is>
      </c>
      <c r="L5606">
        <f>+34647667060</f>
        <v/>
      </c>
      <c r="M5606" t="n">
        <v>1</v>
      </c>
      <c r="N5606" t="n">
        <v>12</v>
      </c>
      <c r="O5606" t="n">
        <v>0</v>
      </c>
      <c r="P5606" t="n">
        <v>12</v>
      </c>
      <c r="Q5606" t="n">
        <v>0</v>
      </c>
      <c r="R5606" t="n">
        <v>0</v>
      </c>
      <c r="S5606" t="n">
        <v>0</v>
      </c>
      <c r="T5606" t="b">
        <v>0</v>
      </c>
      <c r="U5606" s="1" t="n">
        <v>45383</v>
      </c>
      <c r="V5606" t="inlineStr">
        <is>
          <t>vgq64gyq91kv0vgq64ob1hdugxo0vokh</t>
        </is>
      </c>
      <c r="W5606" t="inlineStr">
        <is>
          <t>https://docs.google.com/open?id=1gElhzutN1iIay1b2bXADEM3-c9vS2RUD-pxsLoO1QTk</t>
        </is>
      </c>
      <c r="X5606" t="inlineStr">
        <is>
          <t>0,00</t>
        </is>
      </c>
      <c r="Y5606" t="n">
        <v>78</v>
      </c>
      <c r="Z5606" t="n">
        <v>78</v>
      </c>
      <c r="AA5606" t="n">
        <v>0</v>
      </c>
      <c r="AB5606" t="inlineStr">
        <is>
          <t>156,00</t>
        </is>
      </c>
      <c r="AC5606" t="inlineStr">
        <is>
          <t>32,76</t>
        </is>
      </c>
      <c r="AD5606" t="inlineStr">
        <is>
          <t>8,11</t>
        </is>
      </c>
      <c r="AE5606" t="inlineStr">
        <is>
          <t>196,87</t>
        </is>
      </c>
      <c r="AF5606" t="n">
        <v>0</v>
      </c>
      <c r="AG5606" t="n">
        <v>0</v>
      </c>
      <c r="AH5606" t="n">
        <v>0</v>
      </c>
      <c r="AI5606" t="inlineStr">
        <is>
          <t>6,5</t>
        </is>
      </c>
      <c r="AJ5606" t="inlineStr">
        <is>
          <t>Transfer // IBAN: ES19 2100 2909 3122 0003 9082</t>
        </is>
      </c>
      <c r="AK5606" t="inlineStr">
        <is>
          <t>4,5</t>
        </is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</row>
    <row r="5610">
      <c r="A5610" t="n">
        <v>1357</v>
      </c>
      <c r="B5610" t="inlineStr">
        <is>
          <t>ECO SA TEULERA SL</t>
        </is>
      </c>
      <c r="C5610" t="inlineStr">
        <is>
          <t>MARIA</t>
        </is>
      </c>
      <c r="D5610" t="inlineStr">
        <is>
          <t>ECO SA TEULERA SL</t>
        </is>
      </c>
      <c r="E5610" t="inlineStr">
        <is>
          <t>B57376576</t>
        </is>
      </c>
      <c r="F5610" t="inlineStr">
        <is>
          <t>C/ORTEGA I GASSET, 13</t>
        </is>
      </c>
      <c r="G5610" t="n">
        <v>7500</v>
      </c>
      <c r="H5610" t="inlineStr">
        <is>
          <t>MANACOR</t>
        </is>
      </c>
      <c r="I5610" t="n">
        <v>1</v>
      </c>
      <c r="J5610" t="n">
        <v>0</v>
      </c>
      <c r="K5610" t="inlineStr">
        <is>
          <t>compres@ecosateulera.com</t>
        </is>
      </c>
      <c r="L5610">
        <f>+34678545173</f>
        <v/>
      </c>
      <c r="M5610" t="n">
        <v>0</v>
      </c>
      <c r="N5610" t="n">
        <v>24</v>
      </c>
      <c r="O5610" t="n">
        <v>12</v>
      </c>
      <c r="P5610" t="n">
        <v>24</v>
      </c>
      <c r="Q5610" t="n">
        <v>0</v>
      </c>
      <c r="R5610" t="inlineStr">
        <is>
          <t>PackD6-VJ12</t>
        </is>
      </c>
      <c r="S5610" t="inlineStr">
        <is>
          <t>10% LA</t>
        </is>
      </c>
      <c r="T5610" t="b">
        <v>0</v>
      </c>
      <c r="U5610" s="1" t="n">
        <v>45383</v>
      </c>
      <c r="V5610" t="inlineStr">
        <is>
          <t>2vqzbkivl3btupgwncrtlq12vqzbmhk0</t>
        </is>
      </c>
      <c r="W5610" t="inlineStr">
        <is>
          <t>https://docs.google.com/open?id=1KbU8I7CeQ7IgbDVO5XksOVqTNpiG2iV8fLocATlxwkA</t>
        </is>
      </c>
      <c r="X5610" t="inlineStr">
        <is>
          <t>78,00</t>
        </is>
      </c>
      <c r="Y5610" t="n">
        <v>156</v>
      </c>
      <c r="Z5610" t="n">
        <v>156</v>
      </c>
      <c r="AA5610" t="n">
        <v>0</v>
      </c>
      <c r="AB5610" t="inlineStr">
        <is>
          <t>390,00</t>
        </is>
      </c>
      <c r="AC5610" t="inlineStr">
        <is>
          <t>81,90</t>
        </is>
      </c>
      <c r="AD5610" t="inlineStr">
        <is>
          <t>0,00</t>
        </is>
      </c>
      <c r="AE5610" t="inlineStr">
        <is>
          <t>471,90</t>
        </is>
      </c>
      <c r="AF5610" t="n">
        <v>0</v>
      </c>
      <c r="AG5610" t="n">
        <v>0</v>
      </c>
      <c r="AH5610" t="n">
        <v>0</v>
      </c>
      <c r="AI5610" t="inlineStr">
        <is>
          <t>6,5</t>
        </is>
      </c>
      <c r="AJ5610" t="inlineStr">
        <is>
          <t>Transfer</t>
        </is>
      </c>
      <c r="AK5610" t="inlineStr">
        <is>
          <t>4,5</t>
        </is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</row>
    <row r="5614">
      <c r="A5614" t="n">
        <v>1358</v>
      </c>
      <c r="B5614" t="inlineStr">
        <is>
          <t>Campos de Aloe</t>
        </is>
      </c>
      <c r="C5614" t="inlineStr">
        <is>
          <t>Mercedes Mateo Coco</t>
        </is>
      </c>
      <c r="D5614" t="inlineStr">
        <is>
          <t>Mercedes Mateo Coco</t>
        </is>
      </c>
      <c r="E5614" t="inlineStr">
        <is>
          <t>71012341W</t>
        </is>
      </c>
      <c r="F5614" t="inlineStr">
        <is>
          <t>calle san torcuato 6, bajo</t>
        </is>
      </c>
      <c r="G5614" t="n">
        <v>49004</v>
      </c>
      <c r="H5614" t="inlineStr">
        <is>
          <t>Zamora</t>
        </is>
      </c>
      <c r="I5614" t="n">
        <v>1</v>
      </c>
      <c r="J5614" t="n">
        <v>0</v>
      </c>
      <c r="K5614" t="inlineStr">
        <is>
          <t>camposaloezamora@hotmail.com</t>
        </is>
      </c>
      <c r="L5614">
        <f>+34980166508</f>
        <v/>
      </c>
      <c r="M5614" t="n">
        <v>1</v>
      </c>
      <c r="N5614" t="n">
        <v>5</v>
      </c>
      <c r="O5614" t="n">
        <v>4</v>
      </c>
      <c r="P5614" t="n">
        <v>8</v>
      </c>
      <c r="Q5614" t="n">
        <v>5</v>
      </c>
      <c r="R5614" t="inlineStr">
        <is>
          <t>PackD1-VJ4</t>
        </is>
      </c>
      <c r="S5614" t="inlineStr">
        <is>
          <t>SectorEco</t>
        </is>
      </c>
      <c r="T5614" t="b">
        <v>1</v>
      </c>
      <c r="U5614" s="1" t="n">
        <v>45383</v>
      </c>
      <c r="V5614" t="inlineStr">
        <is>
          <t>f7qmzaci1hssl1yy9spbmqf7qmzaewug</t>
        </is>
      </c>
      <c r="W5614" t="inlineStr">
        <is>
          <t>https://docs.google.com/open?id=1NVEjFzMYaTZdRkm2RYU7ZvTri2L0GHCvwU6eLGL_gzU</t>
        </is>
      </c>
      <c r="X5614" t="inlineStr">
        <is>
          <t>27,64</t>
        </is>
      </c>
      <c r="Y5614" t="inlineStr">
        <is>
          <t>34,55</t>
        </is>
      </c>
      <c r="Z5614" t="inlineStr">
        <is>
          <t>55,28</t>
        </is>
      </c>
      <c r="AA5614" t="inlineStr">
        <is>
          <t>22,65</t>
        </is>
      </c>
      <c r="AB5614" t="inlineStr">
        <is>
          <t>140,12</t>
        </is>
      </c>
      <c r="AC5614" t="inlineStr">
        <is>
          <t>29,43</t>
        </is>
      </c>
      <c r="AD5614" t="inlineStr">
        <is>
          <t>7,29</t>
        </is>
      </c>
      <c r="AE5614" t="inlineStr">
        <is>
          <t>176,83</t>
        </is>
      </c>
      <c r="AF5614" t="n">
        <v>0</v>
      </c>
      <c r="AG5614" t="n">
        <v>0</v>
      </c>
      <c r="AH5614" t="n">
        <v>0</v>
      </c>
      <c r="AI5614" t="inlineStr">
        <is>
          <t>6,91</t>
        </is>
      </c>
      <c r="AJ5614" t="inlineStr">
        <is>
          <t>Transfer</t>
        </is>
      </c>
      <c r="AK5614" t="inlineStr">
        <is>
          <t>4,53</t>
        </is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</row>
    <row r="5618">
      <c r="A5618" t="n">
        <v>1359</v>
      </c>
      <c r="B5618" t="inlineStr">
        <is>
          <t>Mamasunción</t>
        </is>
      </c>
      <c r="C5618" t="inlineStr">
        <is>
          <t>Xosé</t>
        </is>
      </c>
      <c r="D5618" t="inlineStr">
        <is>
          <t>Xosé Filloy González</t>
        </is>
      </c>
      <c r="E5618" t="inlineStr">
        <is>
          <t>76822838D</t>
        </is>
      </c>
      <c r="F5618" t="inlineStr">
        <is>
          <t>Rúa Trasdeza,96, Baixo</t>
        </is>
      </c>
      <c r="G5618" t="n">
        <v>36540</v>
      </c>
      <c r="H5618" t="inlineStr">
        <is>
          <t>Silleda, Pontevedra</t>
        </is>
      </c>
      <c r="I5618" t="n">
        <v>1</v>
      </c>
      <c r="J5618" t="n">
        <v>0</v>
      </c>
      <c r="K5618" t="inlineStr">
        <is>
          <t>mamasuncion.silleda@gmail.com</t>
        </is>
      </c>
      <c r="L5618">
        <f>+34604082463</f>
        <v/>
      </c>
      <c r="M5618" t="n">
        <v>1</v>
      </c>
      <c r="N5618" t="n">
        <v>15</v>
      </c>
      <c r="O5618" t="n">
        <v>15</v>
      </c>
      <c r="P5618" t="n">
        <v>15</v>
      </c>
      <c r="Q5618" t="n">
        <v>0</v>
      </c>
      <c r="R5618" t="inlineStr">
        <is>
          <t>VJ15</t>
        </is>
      </c>
      <c r="S5618" t="inlineStr">
        <is>
          <t>LA2-&gt; tarj. + 30 tarjetas</t>
        </is>
      </c>
      <c r="T5618" t="b">
        <v>0</v>
      </c>
      <c r="U5618" s="1" t="n">
        <v>45383</v>
      </c>
      <c r="V5618" t="inlineStr">
        <is>
          <t>70qgeb9rdlmkgoltx870qgebvm6ooim4</t>
        </is>
      </c>
      <c r="W5618" t="inlineStr">
        <is>
          <t>https://docs.google.com/open?id=1I0KnLu3E7mRUnmVgsSdZ0LZfJI_EtHY5mmBPjFTWO4Q</t>
        </is>
      </c>
      <c r="X5618" t="inlineStr">
        <is>
          <t>97,50</t>
        </is>
      </c>
      <c r="Y5618" t="inlineStr">
        <is>
          <t>97,5</t>
        </is>
      </c>
      <c r="Z5618" t="inlineStr">
        <is>
          <t>97,5</t>
        </is>
      </c>
      <c r="AA5618" t="n">
        <v>0</v>
      </c>
      <c r="AB5618" t="inlineStr">
        <is>
          <t>292,50</t>
        </is>
      </c>
      <c r="AC5618" t="inlineStr">
        <is>
          <t>61,43</t>
        </is>
      </c>
      <c r="AD5618" t="inlineStr">
        <is>
          <t>15,21</t>
        </is>
      </c>
      <c r="AE5618" t="inlineStr">
        <is>
          <t>369,14</t>
        </is>
      </c>
      <c r="AF5618" t="n">
        <v>0</v>
      </c>
      <c r="AG5618" t="n">
        <v>0</v>
      </c>
      <c r="AH5618" t="n">
        <v>0</v>
      </c>
      <c r="AI5618" t="inlineStr">
        <is>
          <t>6,5</t>
        </is>
      </c>
      <c r="AJ5618" t="inlineStr">
        <is>
          <t>Transfer</t>
        </is>
      </c>
      <c r="AK5618" t="inlineStr">
        <is>
          <t>4,5</t>
        </is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</row>
    <row r="5622">
      <c r="A5622" t="n">
        <v>1360</v>
      </c>
      <c r="B5622" t="inlineStr">
        <is>
          <t>Rocaguinarda</t>
        </is>
      </c>
      <c r="C5622" t="inlineStr">
        <is>
          <t>Teresa</t>
        </is>
      </c>
      <c r="D5622" t="inlineStr">
        <is>
          <t>Cultural Rocaguinarda SCCL</t>
        </is>
      </c>
      <c r="E5622" t="inlineStr">
        <is>
          <t>F08525610</t>
        </is>
      </c>
      <c r="F5622" t="inlineStr">
        <is>
          <t>C/ Xiprer 13, local</t>
        </is>
      </c>
      <c r="G5622" t="n">
        <v>8041</v>
      </c>
      <c r="H5622" t="inlineStr">
        <is>
          <t>Barcelona</t>
        </is>
      </c>
      <c r="I5622" t="n">
        <v>1</v>
      </c>
      <c r="J5622" t="n">
        <v>0</v>
      </c>
      <c r="K5622" t="inlineStr">
        <is>
          <t>cooperativarocaguinarda@gmail.com</t>
        </is>
      </c>
      <c r="L5622">
        <f>+34601452403</f>
        <v/>
      </c>
      <c r="M5622" t="n">
        <v>0</v>
      </c>
      <c r="N5622" t="n">
        <v>12</v>
      </c>
      <c r="O5622" t="n">
        <v>12</v>
      </c>
      <c r="P5622" t="n">
        <v>12</v>
      </c>
      <c r="Q5622" t="n">
        <v>10</v>
      </c>
      <c r="R5622" t="inlineStr">
        <is>
          <t>VJ1</t>
        </is>
      </c>
      <c r="S5622" t="n">
        <v>0</v>
      </c>
      <c r="T5622" t="b">
        <v>0</v>
      </c>
      <c r="U5622" s="1" t="n">
        <v>45383</v>
      </c>
      <c r="V5622" t="inlineStr">
        <is>
          <t>gryuhevajvlk62bmlkbqgryuhny41a4d</t>
        </is>
      </c>
      <c r="W5622" t="inlineStr">
        <is>
          <t>https://docs.google.com/open?id=1-IUQlhoMGzDvcsSoTfsJxzs540SiVRM2UykOPNiYI6c</t>
        </is>
      </c>
      <c r="X5622" t="inlineStr">
        <is>
          <t>78,00</t>
        </is>
      </c>
      <c r="Y5622" t="n">
        <v>78</v>
      </c>
      <c r="Z5622" t="n">
        <v>78</v>
      </c>
      <c r="AA5622" t="n">
        <v>45</v>
      </c>
      <c r="AB5622" t="inlineStr">
        <is>
          <t>279,00</t>
        </is>
      </c>
      <c r="AC5622" t="inlineStr">
        <is>
          <t>58,59</t>
        </is>
      </c>
      <c r="AD5622" t="inlineStr">
        <is>
          <t>0,00</t>
        </is>
      </c>
      <c r="AE5622" t="inlineStr">
        <is>
          <t>337,59</t>
        </is>
      </c>
      <c r="AF5622" t="n">
        <v>0</v>
      </c>
      <c r="AG5622" t="n">
        <v>0</v>
      </c>
      <c r="AH5622" t="n">
        <v>0</v>
      </c>
      <c r="AI5622" t="inlineStr">
        <is>
          <t>6,5</t>
        </is>
      </c>
      <c r="AJ5622" t="inlineStr">
        <is>
          <t>Transfer</t>
        </is>
      </c>
      <c r="AK5622" t="inlineStr">
        <is>
          <t>4,5</t>
        </is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</row>
    <row r="5626">
      <c r="A5626" t="n">
        <v>1361</v>
      </c>
      <c r="B5626" t="inlineStr">
        <is>
          <t>Salazones Cabedo, C.B</t>
        </is>
      </c>
      <c r="C5626" t="inlineStr">
        <is>
          <t>Ester Cabedo García</t>
        </is>
      </c>
      <c r="D5626" t="inlineStr">
        <is>
          <t>Salazones Cabedo, C.B.</t>
        </is>
      </c>
      <c r="E5626" t="inlineStr">
        <is>
          <t>E-12.752.648</t>
        </is>
      </c>
      <c r="F5626" t="inlineStr">
        <is>
          <t>C/Ermita, 162</t>
        </is>
      </c>
      <c r="G5626" t="n">
        <v>12540</v>
      </c>
      <c r="H5626" t="inlineStr">
        <is>
          <t>Villareal</t>
        </is>
      </c>
      <c r="I5626" t="n">
        <v>1</v>
      </c>
      <c r="J5626" t="n">
        <v>0</v>
      </c>
      <c r="K5626" t="inlineStr">
        <is>
          <t>salazones_cabedo@hotmail.com</t>
        </is>
      </c>
      <c r="L5626">
        <f>+34964528033</f>
        <v/>
      </c>
      <c r="M5626" t="n">
        <v>1</v>
      </c>
      <c r="N5626" t="n">
        <v>10</v>
      </c>
      <c r="O5626" t="n">
        <v>0</v>
      </c>
      <c r="P5626" t="n">
        <v>10</v>
      </c>
      <c r="Q5626" t="n">
        <v>0</v>
      </c>
      <c r="R5626" t="n">
        <v>0</v>
      </c>
      <c r="S5626" t="inlineStr">
        <is>
          <t>LA1+FL1 -&gt; tarjetas</t>
        </is>
      </c>
      <c r="T5626" t="n">
        <v>0</v>
      </c>
      <c r="U5626" s="1" t="n">
        <v>45383</v>
      </c>
      <c r="V5626" t="inlineStr">
        <is>
          <t>pgwqz0iz672lma72lpgwq0lnrr3jen1u</t>
        </is>
      </c>
      <c r="W5626" t="inlineStr">
        <is>
          <t>https://docs.google.com/open?id=1OJdYtV3N1nJqoRYyq5zpp5W4Zy1rPjgRi23J605Ea_s</t>
        </is>
      </c>
      <c r="X5626" t="inlineStr">
        <is>
          <t>0,00</t>
        </is>
      </c>
      <c r="Y5626" t="n">
        <v>65</v>
      </c>
      <c r="Z5626" t="n">
        <v>65</v>
      </c>
      <c r="AA5626" t="n">
        <v>0</v>
      </c>
      <c r="AB5626" t="inlineStr">
        <is>
          <t>130,00</t>
        </is>
      </c>
      <c r="AC5626" t="inlineStr">
        <is>
          <t>27,30</t>
        </is>
      </c>
      <c r="AD5626" t="inlineStr">
        <is>
          <t>6,76</t>
        </is>
      </c>
      <c r="AE5626" t="inlineStr">
        <is>
          <t>164,06</t>
        </is>
      </c>
      <c r="AF5626" t="n">
        <v>0</v>
      </c>
      <c r="AG5626" t="n">
        <v>0</v>
      </c>
      <c r="AH5626" t="n">
        <v>0</v>
      </c>
      <c r="AI5626" t="inlineStr">
        <is>
          <t>6,5</t>
        </is>
      </c>
      <c r="AJ5626" t="inlineStr">
        <is>
          <t>Transfer</t>
        </is>
      </c>
      <c r="AK5626" t="inlineStr">
        <is>
          <t>4,5</t>
        </is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</row>
    <row r="5630">
      <c r="A5630" t="inlineStr">
        <is>
          <t>PT_10</t>
        </is>
      </c>
      <c r="B5630" t="inlineStr">
        <is>
          <t>Safra Eco Concept Store</t>
        </is>
      </c>
      <c r="C5630" t="inlineStr">
        <is>
          <t>Maria Leonor Fonseca</t>
        </is>
      </c>
      <c r="D5630" t="inlineStr">
        <is>
          <t>Safra Eco Concept Store, de Maria Leonor Cozinha Rodrigues Fonseca</t>
        </is>
      </c>
      <c r="E5630" t="n">
        <v>206325312</v>
      </c>
      <c r="F5630" t="inlineStr">
        <is>
          <t>Rua Padre Cruz, n.º 5</t>
        </is>
      </c>
      <c r="G5630" t="inlineStr">
        <is>
          <t>3880-007</t>
        </is>
      </c>
      <c r="H5630" t="inlineStr">
        <is>
          <t>Ovar</t>
        </is>
      </c>
      <c r="I5630" t="n">
        <v>0</v>
      </c>
      <c r="J5630" t="inlineStr">
        <is>
          <t>Praceta Belmiro Adelino, 10-A, 1.º Dto, 3880-014b Ovar</t>
        </is>
      </c>
      <c r="K5630" t="inlineStr">
        <is>
          <t>leonorfonseca.safra@gmail.com</t>
        </is>
      </c>
      <c r="L5630">
        <f>+351914323054</f>
        <v/>
      </c>
      <c r="M5630" t="n">
        <v>0</v>
      </c>
      <c r="N5630" t="n">
        <v>5</v>
      </c>
      <c r="O5630" t="n">
        <v>5</v>
      </c>
      <c r="P5630" t="n">
        <v>5</v>
      </c>
      <c r="Q5630" t="n">
        <v>5</v>
      </c>
      <c r="R5630" t="inlineStr">
        <is>
          <t>VJ5</t>
        </is>
      </c>
      <c r="S5630" t="n">
        <v>0</v>
      </c>
      <c r="T5630" t="b">
        <v>0</v>
      </c>
      <c r="U5630" s="1" t="n">
        <v>45413</v>
      </c>
      <c r="V5630" t="inlineStr">
        <is>
          <t>8alo5bmub3lh8al9yggsgstabxo01coi</t>
        </is>
      </c>
      <c r="W5630" t="inlineStr">
        <is>
          <t>https://docs.google.com/open?id=17k4VOH_vce_jT2EE6buUePvlNcNImlCVbXYQ49iGx9Q</t>
        </is>
      </c>
      <c r="X5630" t="inlineStr">
        <is>
          <t>32,50</t>
        </is>
      </c>
      <c r="Y5630" t="inlineStr">
        <is>
          <t>32,5</t>
        </is>
      </c>
      <c r="Z5630" t="inlineStr">
        <is>
          <t>32,5</t>
        </is>
      </c>
      <c r="AA5630" t="inlineStr">
        <is>
          <t>22,5</t>
        </is>
      </c>
      <c r="AB5630" t="inlineStr">
        <is>
          <t>120,00</t>
        </is>
      </c>
      <c r="AC5630" t="inlineStr">
        <is>
          <t>25,20</t>
        </is>
      </c>
      <c r="AD5630" t="inlineStr">
        <is>
          <t>0,00</t>
        </is>
      </c>
      <c r="AE5630" t="inlineStr">
        <is>
          <t>145,20</t>
        </is>
      </c>
      <c r="AF5630" t="n">
        <v>0</v>
      </c>
      <c r="AG5630" t="n">
        <v>0</v>
      </c>
      <c r="AH5630" t="n">
        <v>0</v>
      </c>
      <c r="AI5630" t="inlineStr">
        <is>
          <t>6,5</t>
        </is>
      </c>
      <c r="AJ5630" t="inlineStr">
        <is>
          <t>Transfer</t>
        </is>
      </c>
      <c r="AK5630" t="inlineStr">
        <is>
          <t>4,5</t>
        </is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</row>
    <row r="5634">
      <c r="A5634" t="n">
        <v>1362</v>
      </c>
      <c r="B5634" t="inlineStr">
        <is>
          <t>CleanUp BIO</t>
        </is>
      </c>
      <c r="C5634" t="inlineStr">
        <is>
          <t>Natalia Fuente</t>
        </is>
      </c>
      <c r="D5634" t="inlineStr">
        <is>
          <t>Two Assistant SL</t>
        </is>
      </c>
      <c r="E5634" t="inlineStr">
        <is>
          <t>B87527206</t>
        </is>
      </c>
      <c r="F5634" t="inlineStr">
        <is>
          <t>Calle Gorbea, 8 - bajo 4</t>
        </is>
      </c>
      <c r="G5634" t="n">
        <v>1008</v>
      </c>
      <c r="H5634" t="inlineStr">
        <is>
          <t>Vitoria-Gasteiz</t>
        </is>
      </c>
      <c r="I5634" t="n">
        <v>0</v>
      </c>
      <c r="J5634" t="inlineStr">
        <is>
          <t>Plaza San Antón, 4 - 1ºDerecha</t>
        </is>
      </c>
      <c r="K5634" t="inlineStr">
        <is>
          <t>natalia@cleanupbio.es</t>
        </is>
      </c>
      <c r="L5634">
        <f>+34633333336</f>
        <v/>
      </c>
      <c r="M5634" t="n">
        <v>0</v>
      </c>
      <c r="N5634" t="n">
        <v>5</v>
      </c>
      <c r="O5634" t="n">
        <v>5</v>
      </c>
      <c r="P5634" t="n">
        <v>5</v>
      </c>
      <c r="Q5634" t="n">
        <v>5</v>
      </c>
      <c r="R5634" t="n">
        <v>0</v>
      </c>
      <c r="S5634" t="n">
        <v>0</v>
      </c>
      <c r="T5634" t="b">
        <v>0</v>
      </c>
      <c r="U5634" s="1" t="n">
        <v>45413</v>
      </c>
      <c r="V5634" t="inlineStr">
        <is>
          <t>88r2rb7j0jyv7nmx88r2r2ze85pigujk</t>
        </is>
      </c>
      <c r="W5634" t="inlineStr">
        <is>
          <t>https://docs.google.com/open?id=1egzOoemdSt2LJOXNwU2A_EIlx6aGQOitfXTU-_9qQ8s</t>
        </is>
      </c>
      <c r="X5634" t="inlineStr">
        <is>
          <t>32,50</t>
        </is>
      </c>
      <c r="Y5634" t="inlineStr">
        <is>
          <t>32,5</t>
        </is>
      </c>
      <c r="Z5634" t="inlineStr">
        <is>
          <t>32,5</t>
        </is>
      </c>
      <c r="AA5634" t="inlineStr">
        <is>
          <t>22,5</t>
        </is>
      </c>
      <c r="AB5634" t="inlineStr">
        <is>
          <t>120,00</t>
        </is>
      </c>
      <c r="AC5634" t="inlineStr">
        <is>
          <t>25,20</t>
        </is>
      </c>
      <c r="AD5634" t="inlineStr">
        <is>
          <t>0,00</t>
        </is>
      </c>
      <c r="AE5634" t="inlineStr">
        <is>
          <t>145,20</t>
        </is>
      </c>
      <c r="AF5634" t="n">
        <v>0</v>
      </c>
      <c r="AG5634" t="n">
        <v>0</v>
      </c>
      <c r="AH5634" t="n">
        <v>0</v>
      </c>
      <c r="AI5634" t="inlineStr">
        <is>
          <t>6,5</t>
        </is>
      </c>
      <c r="AJ5634" t="inlineStr">
        <is>
          <t>Transfer</t>
        </is>
      </c>
      <c r="AK5634" t="inlineStr">
        <is>
          <t>4,5</t>
        </is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</row>
    <row r="5638">
      <c r="A5638" t="n">
        <v>1363</v>
      </c>
      <c r="B5638" t="inlineStr">
        <is>
          <t>ALIMENTACIO SANA</t>
        </is>
      </c>
      <c r="C5638" t="inlineStr">
        <is>
          <t>Montserrat</t>
        </is>
      </c>
      <c r="D5638" t="inlineStr">
        <is>
          <t>Montserrat Vitó Garcia</t>
        </is>
      </c>
      <c r="E5638" t="inlineStr">
        <is>
          <t>39150884P</t>
        </is>
      </c>
      <c r="F5638" t="inlineStr">
        <is>
          <t>Carrer Doctor Salvà, 27 baixos.</t>
        </is>
      </c>
      <c r="G5638" t="n">
        <v>8224</v>
      </c>
      <c r="H5638" t="inlineStr">
        <is>
          <t>Terrassa</t>
        </is>
      </c>
      <c r="I5638" t="n">
        <v>1</v>
      </c>
      <c r="J5638" t="n">
        <v>0</v>
      </c>
      <c r="K5638" t="inlineStr">
        <is>
          <t>alimentaciosana@gmail.com</t>
        </is>
      </c>
      <c r="L5638">
        <f>+34674236100</f>
        <v/>
      </c>
      <c r="M5638" t="n">
        <v>1</v>
      </c>
      <c r="N5638" t="n">
        <v>19</v>
      </c>
      <c r="O5638" t="n">
        <v>12</v>
      </c>
      <c r="P5638" t="n">
        <v>19</v>
      </c>
      <c r="Q5638" t="n">
        <v>2</v>
      </c>
      <c r="R5638" t="inlineStr">
        <is>
          <t>PackD1-VJ2</t>
        </is>
      </c>
      <c r="S5638" t="inlineStr">
        <is>
          <t>3% desc. en det.</t>
        </is>
      </c>
      <c r="T5638" t="b">
        <v>0</v>
      </c>
      <c r="U5638" s="1" t="n">
        <v>45413</v>
      </c>
      <c r="V5638" t="inlineStr">
        <is>
          <t>ho9gbavuce0l2s23ev4ho9gbavuosizb</t>
        </is>
      </c>
      <c r="W5638" t="inlineStr">
        <is>
          <t>https://docs.google.com/open?id=1ZTHTtgh4i93nsBkhmLmbzy4C5K0gxn9ixYqGPts3wPI</t>
        </is>
      </c>
      <c r="X5638" t="inlineStr">
        <is>
          <t>75,66</t>
        </is>
      </c>
      <c r="Y5638" t="n">
        <v>119795</v>
      </c>
      <c r="Z5638" t="n">
        <v>119795</v>
      </c>
      <c r="AA5638" t="n">
        <v>9</v>
      </c>
      <c r="AB5638" t="inlineStr">
        <is>
          <t>324,25</t>
        </is>
      </c>
      <c r="AC5638" t="inlineStr">
        <is>
          <t>68,09</t>
        </is>
      </c>
      <c r="AD5638" t="inlineStr">
        <is>
          <t>16,86</t>
        </is>
      </c>
      <c r="AE5638" t="inlineStr">
        <is>
          <t>409,20</t>
        </is>
      </c>
      <c r="AF5638" t="n">
        <v>0</v>
      </c>
      <c r="AG5638" t="n">
        <v>0</v>
      </c>
      <c r="AH5638" t="n">
        <v>0</v>
      </c>
      <c r="AI5638" t="n">
        <v>6305</v>
      </c>
      <c r="AJ5638" t="inlineStr">
        <is>
          <t>Transfer</t>
        </is>
      </c>
      <c r="AK5638" t="inlineStr">
        <is>
          <t>4,5</t>
        </is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</row>
    <row r="5642">
      <c r="A5642" t="inlineStr">
        <is>
          <t>PT_11</t>
        </is>
      </c>
      <c r="B5642" t="inlineStr">
        <is>
          <t>Mind The Trash Consulting Lda</t>
        </is>
      </c>
      <c r="C5642" t="inlineStr">
        <is>
          <t>Geral</t>
        </is>
      </c>
      <c r="D5642" t="inlineStr">
        <is>
          <t>Mind The Trash Consulting Lda</t>
        </is>
      </c>
      <c r="E5642" t="n">
        <v>514487178</v>
      </c>
      <c r="F5642" t="inlineStr">
        <is>
          <t>Rua de São Paulo nº254, 1º</t>
        </is>
      </c>
      <c r="G5642" t="inlineStr">
        <is>
          <t>1200-430</t>
        </is>
      </c>
      <c r="H5642" t="inlineStr">
        <is>
          <t>Lisboa</t>
        </is>
      </c>
      <c r="I5642" t="n">
        <v>1</v>
      </c>
      <c r="J5642" t="n">
        <v>0</v>
      </c>
      <c r="K5642" t="inlineStr">
        <is>
          <t>geral@mindthetrash.pt</t>
        </is>
      </c>
      <c r="L5642" t="n">
        <v>351919326196</v>
      </c>
      <c r="M5642" t="n">
        <v>0</v>
      </c>
      <c r="N5642" t="n">
        <v>0</v>
      </c>
      <c r="O5642" t="n">
        <v>10</v>
      </c>
      <c r="P5642" t="n">
        <v>60</v>
      </c>
      <c r="Q5642" t="n">
        <v>10</v>
      </c>
      <c r="R5642" t="inlineStr">
        <is>
          <t>VJ10</t>
        </is>
      </c>
      <c r="S5642" t="inlineStr">
        <is>
          <t>10% desc. por material dañado</t>
        </is>
      </c>
      <c r="T5642" t="n">
        <v>0</v>
      </c>
      <c r="U5642" s="1" t="n">
        <v>45505</v>
      </c>
      <c r="V5642" t="n">
        <v>0</v>
      </c>
      <c r="W5642" t="inlineStr">
        <is>
          <t>https://docs.google.com/open?id=1I8OeUjEXjfmjsMQ2ovUsXieWL8uUKC6ZM2TfUjCaLWA</t>
        </is>
      </c>
      <c r="X5642" t="inlineStr">
        <is>
          <t>53,00</t>
        </is>
      </c>
      <c r="Y5642" t="n">
        <v>0</v>
      </c>
      <c r="Z5642" t="n">
        <v>318</v>
      </c>
      <c r="AA5642" t="n">
        <v>45</v>
      </c>
      <c r="AB5642" t="inlineStr">
        <is>
          <t>416,00</t>
        </is>
      </c>
      <c r="AC5642" t="inlineStr">
        <is>
          <t>87,36</t>
        </is>
      </c>
      <c r="AD5642" t="inlineStr">
        <is>
          <t>0,00</t>
        </is>
      </c>
      <c r="AE5642" t="inlineStr">
        <is>
          <t>503,36</t>
        </is>
      </c>
      <c r="AI5642" t="inlineStr">
        <is>
          <t>5,3</t>
        </is>
      </c>
      <c r="AJ5642" t="inlineStr">
        <is>
          <t>Transfer</t>
        </is>
      </c>
      <c r="AK5642" t="inlineStr">
        <is>
          <t>4,5</t>
        </is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</row>
    <row r="5646">
      <c r="A5646" t="n">
        <v>1364</v>
      </c>
      <c r="B5646" t="inlineStr">
        <is>
          <t>ALCAMPO</t>
        </is>
      </c>
      <c r="C5646" t="inlineStr">
        <is>
          <t>Nº PEDIDO:  311.554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inlineStr">
        <is>
          <t>SIN ENVIAR FACTURA</t>
        </is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s="2" t="n">
        <v>0</v>
      </c>
      <c r="V5646" t="n">
        <v>0</v>
      </c>
      <c r="W5646" t="n">
        <v>1</v>
      </c>
      <c r="X5646" t="inlineStr">
        <is>
          <t>0,00</t>
        </is>
      </c>
      <c r="Y5646" t="n">
        <v>0</v>
      </c>
      <c r="Z5646" t="n">
        <v>0</v>
      </c>
      <c r="AA5646" t="n">
        <v>0</v>
      </c>
      <c r="AB5646" t="inlineStr">
        <is>
          <t>0,00</t>
        </is>
      </c>
      <c r="AC5646" t="inlineStr">
        <is>
          <t>0,00</t>
        </is>
      </c>
      <c r="AD5646" t="inlineStr">
        <is>
          <t>0,00</t>
        </is>
      </c>
      <c r="AE5646" t="inlineStr">
        <is>
          <t>0,00</t>
        </is>
      </c>
      <c r="AF5646" t="n">
        <v>0</v>
      </c>
      <c r="AG5646" t="n">
        <v>0</v>
      </c>
      <c r="AH5646" t="n">
        <v>0</v>
      </c>
      <c r="AI5646" t="inlineStr">
        <is>
          <t>6,5</t>
        </is>
      </c>
      <c r="AJ5646" t="n">
        <v>0</v>
      </c>
      <c r="AK5646" t="inlineStr">
        <is>
          <t>4,5</t>
        </is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</row>
    <row r="5650">
      <c r="A5650" t="n">
        <v>1365</v>
      </c>
      <c r="B5650" t="inlineStr">
        <is>
          <t>TinaNatur</t>
        </is>
      </c>
      <c r="C5650" t="inlineStr">
        <is>
          <t>Tina Peñalver</t>
        </is>
      </c>
      <c r="D5650" t="inlineStr">
        <is>
          <t>Tina Peñalver Valverde</t>
        </is>
      </c>
      <c r="E5650" t="inlineStr">
        <is>
          <t>34819880L</t>
        </is>
      </c>
      <c r="F5650" t="inlineStr">
        <is>
          <t>Tercera travesía del azarbe 10</t>
        </is>
      </c>
      <c r="G5650" t="n">
        <v>30564</v>
      </c>
      <c r="H5650" t="inlineStr">
        <is>
          <t>Lorquí</t>
        </is>
      </c>
      <c r="I5650" t="n">
        <v>1</v>
      </c>
      <c r="J5650" t="n">
        <v>0</v>
      </c>
      <c r="K5650" t="inlineStr">
        <is>
          <t>tinanatur.tkunde@gmail.com</t>
        </is>
      </c>
      <c r="L5650">
        <f>+34670791244</f>
        <v/>
      </c>
      <c r="M5650" t="n">
        <v>1</v>
      </c>
      <c r="N5650" t="n">
        <v>0</v>
      </c>
      <c r="O5650" t="n">
        <v>10</v>
      </c>
      <c r="P5650" t="n">
        <v>50</v>
      </c>
      <c r="Q5650" t="n">
        <v>0</v>
      </c>
      <c r="R5650" t="n">
        <v>0</v>
      </c>
      <c r="S5650" t="n">
        <v>0</v>
      </c>
      <c r="T5650" t="b">
        <v>0</v>
      </c>
      <c r="U5650" s="1" t="n">
        <v>45505</v>
      </c>
      <c r="V5650" t="inlineStr">
        <is>
          <t>2rwgwh41mhgi68239ylpzcaziundvj1u</t>
        </is>
      </c>
      <c r="W5650" t="inlineStr">
        <is>
          <t>https://docs.google.com/open?id=15f6o3Csbe15ozD7EILxZGpBCBDe4wMbyV48wf0e3QD4</t>
        </is>
      </c>
      <c r="X5650" t="inlineStr">
        <is>
          <t>45,00</t>
        </is>
      </c>
      <c r="Y5650" t="n">
        <v>0</v>
      </c>
      <c r="Z5650" t="n">
        <v>225</v>
      </c>
      <c r="AA5650" t="n">
        <v>0</v>
      </c>
      <c r="AB5650" t="inlineStr">
        <is>
          <t>270,00</t>
        </is>
      </c>
      <c r="AC5650" t="inlineStr">
        <is>
          <t>56,70</t>
        </is>
      </c>
      <c r="AD5650" t="inlineStr">
        <is>
          <t>14,04</t>
        </is>
      </c>
      <c r="AE5650" t="inlineStr">
        <is>
          <t>340,74</t>
        </is>
      </c>
      <c r="AF5650" t="n">
        <v>0</v>
      </c>
      <c r="AG5650" t="n">
        <v>0</v>
      </c>
      <c r="AH5650" t="n">
        <v>0</v>
      </c>
      <c r="AI5650" t="inlineStr">
        <is>
          <t>4,5</t>
        </is>
      </c>
      <c r="AJ5650" t="inlineStr">
        <is>
          <t>Transfer</t>
        </is>
      </c>
      <c r="AK5650" t="inlineStr">
        <is>
          <t>4,5</t>
        </is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</row>
    <row r="5654">
      <c r="A5654" t="n">
        <v>1366</v>
      </c>
      <c r="B5654" t="inlineStr">
        <is>
          <t>molsa santa maria</t>
        </is>
      </c>
      <c r="C5654" t="inlineStr">
        <is>
          <t>montse</t>
        </is>
      </c>
      <c r="D5654" t="inlineStr">
        <is>
          <t>Fem Molsa 2020 S.L</t>
        </is>
      </c>
      <c r="E5654" t="inlineStr">
        <is>
          <t>B25860354</t>
        </is>
      </c>
      <c r="F5654" t="inlineStr">
        <is>
          <t>c. sta maria 9</t>
        </is>
      </c>
      <c r="G5654" t="n">
        <v>8301</v>
      </c>
      <c r="H5654" t="inlineStr">
        <is>
          <t>Mataró</t>
        </is>
      </c>
      <c r="I5654" t="n">
        <v>0</v>
      </c>
      <c r="J5654" t="inlineStr">
        <is>
          <t>c. plaça pagesos 11</t>
        </is>
      </c>
      <c r="K5654" t="inlineStr">
        <is>
          <t>santamaria@molsa.bio</t>
        </is>
      </c>
      <c r="L5654">
        <f>+34616910967</f>
        <v/>
      </c>
      <c r="M5654" t="n">
        <v>0</v>
      </c>
      <c r="N5654" t="n">
        <v>4</v>
      </c>
      <c r="O5654" t="n">
        <v>4</v>
      </c>
      <c r="P5654" t="n">
        <v>4</v>
      </c>
      <c r="Q5654" t="n">
        <v>0</v>
      </c>
      <c r="R5654" t="n">
        <v>0</v>
      </c>
      <c r="S5654" t="n">
        <v>0</v>
      </c>
      <c r="T5654" t="b">
        <v>0</v>
      </c>
      <c r="U5654" s="1" t="n">
        <v>45505</v>
      </c>
      <c r="V5654" t="inlineStr">
        <is>
          <t>dfsaw1vg2hqjqfigrdfsaw6dpykctbog</t>
        </is>
      </c>
      <c r="W5654" t="inlineStr">
        <is>
          <t>https://docs.google.com/open?id=1szGbFkPmsa-BeNkvzKo64-RnmtQyIdyUYmRDopv9Utw</t>
        </is>
      </c>
      <c r="X5654" t="inlineStr">
        <is>
          <t>28,08</t>
        </is>
      </c>
      <c r="Y5654" t="inlineStr">
        <is>
          <t>28,08</t>
        </is>
      </c>
      <c r="Z5654" t="inlineStr">
        <is>
          <t>28,08</t>
        </is>
      </c>
      <c r="AA5654" t="n">
        <v>0</v>
      </c>
      <c r="AB5654" t="inlineStr">
        <is>
          <t>84,24</t>
        </is>
      </c>
      <c r="AC5654" t="inlineStr">
        <is>
          <t>17,69</t>
        </is>
      </c>
      <c r="AD5654" t="inlineStr">
        <is>
          <t>0,00</t>
        </is>
      </c>
      <c r="AE5654" t="inlineStr">
        <is>
          <t>101,93</t>
        </is>
      </c>
      <c r="AF5654" t="n">
        <v>0</v>
      </c>
      <c r="AG5654" t="n">
        <v>0</v>
      </c>
      <c r="AH5654" t="n">
        <v>0</v>
      </c>
      <c r="AI5654" t="inlineStr">
        <is>
          <t>7,02</t>
        </is>
      </c>
      <c r="AJ5654" t="inlineStr">
        <is>
          <t>Transfer</t>
        </is>
      </c>
      <c r="AK5654" t="inlineStr">
        <is>
          <t>4,5</t>
        </is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</row>
    <row r="5658">
      <c r="A5658" t="n">
        <v>1367</v>
      </c>
      <c r="B5658" t="inlineStr">
        <is>
          <t>Naturitas</t>
        </is>
      </c>
      <c r="C5658" t="inlineStr">
        <is>
          <t>Sandra Geremias</t>
        </is>
      </c>
      <c r="D5658" t="inlineStr">
        <is>
          <t>AMCORE BALANCE, S.L.</t>
        </is>
      </c>
      <c r="E5658" t="inlineStr">
        <is>
          <t>B66291097</t>
        </is>
      </c>
      <c r="F5658" t="inlineStr">
        <is>
          <t>CALLE POLLANCRE N 10</t>
        </is>
      </c>
      <c r="G5658" t="n">
        <v>17452</v>
      </c>
      <c r="H5658" t="inlineStr">
        <is>
          <t>MASSANES (GIRONA)</t>
        </is>
      </c>
      <c r="I5658" t="n">
        <v>1</v>
      </c>
      <c r="J5658" t="n">
        <v>0</v>
      </c>
      <c r="K5658" t="inlineStr">
        <is>
          <t>sandra.geremias@naturitas.com</t>
        </is>
      </c>
      <c r="L5658" t="inlineStr">
        <is>
          <t>691 390 659</t>
        </is>
      </c>
      <c r="M5658" t="n">
        <v>0</v>
      </c>
      <c r="N5658" t="n">
        <v>0</v>
      </c>
      <c r="O5658" t="n">
        <v>64</v>
      </c>
      <c r="P5658" t="n">
        <v>0</v>
      </c>
      <c r="Q5658" t="n">
        <v>12</v>
      </c>
      <c r="R5658" t="n">
        <v>0</v>
      </c>
      <c r="S5658" t="n">
        <v>0</v>
      </c>
      <c r="T5658" t="n">
        <v>0</v>
      </c>
      <c r="U5658" s="1" t="n">
        <v>45505</v>
      </c>
      <c r="V5658" t="n">
        <v>0</v>
      </c>
      <c r="W5658" t="inlineStr">
        <is>
          <t>https://docs.google.com/open?id=1BQ_kiiMoxVVpRHTbyNkX_ZDXuxV2uPK0H8cIC6b_KsM</t>
        </is>
      </c>
      <c r="X5658" t="inlineStr">
        <is>
          <t>416,00</t>
        </is>
      </c>
      <c r="Y5658" t="n">
        <v>0</v>
      </c>
      <c r="Z5658" t="n">
        <v>0</v>
      </c>
      <c r="AA5658" t="n">
        <v>54</v>
      </c>
      <c r="AB5658" t="inlineStr">
        <is>
          <t>470,00</t>
        </is>
      </c>
      <c r="AC5658" t="inlineStr">
        <is>
          <t>98,70</t>
        </is>
      </c>
      <c r="AD5658" t="inlineStr">
        <is>
          <t>0,00</t>
        </is>
      </c>
      <c r="AE5658" t="inlineStr">
        <is>
          <t>568,70</t>
        </is>
      </c>
      <c r="AF5658" t="n">
        <v>0</v>
      </c>
      <c r="AG5658" t="n">
        <v>0</v>
      </c>
      <c r="AH5658" t="n">
        <v>0</v>
      </c>
      <c r="AI5658" t="inlineStr">
        <is>
          <t>6,5</t>
        </is>
      </c>
      <c r="AJ5658" t="inlineStr">
        <is>
          <t>Confirming La Caixa (60 días)</t>
        </is>
      </c>
      <c r="AK5658" t="inlineStr">
        <is>
          <t>4,5</t>
        </is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</row>
    <row r="5662">
      <c r="A5662" t="n">
        <v>1368</v>
      </c>
      <c r="B5662" t="inlineStr">
        <is>
          <t>ALCAMPO</t>
        </is>
      </c>
      <c r="C5662" t="inlineStr">
        <is>
          <t>Nº PEDIDO:  318.419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inlineStr">
        <is>
          <t>SIN ENVIAR FACTURA</t>
        </is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s="2" t="n">
        <v>0</v>
      </c>
      <c r="W5662" t="n">
        <v>1</v>
      </c>
      <c r="X5662" t="inlineStr">
        <is>
          <t>0,00</t>
        </is>
      </c>
      <c r="Y5662" t="n">
        <v>0</v>
      </c>
      <c r="Z5662" t="n">
        <v>0</v>
      </c>
      <c r="AA5662" t="n">
        <v>0</v>
      </c>
      <c r="AB5662" t="inlineStr">
        <is>
          <t>0,00</t>
        </is>
      </c>
      <c r="AC5662" t="inlineStr">
        <is>
          <t>0,00</t>
        </is>
      </c>
      <c r="AD5662" t="inlineStr">
        <is>
          <t>0,00</t>
        </is>
      </c>
      <c r="AE5662" t="inlineStr">
        <is>
          <t>0,00</t>
        </is>
      </c>
      <c r="AF5662" t="n">
        <v>0</v>
      </c>
      <c r="AG5662" t="n">
        <v>0</v>
      </c>
      <c r="AH5662" t="n">
        <v>0</v>
      </c>
      <c r="AI5662" t="inlineStr">
        <is>
          <t>6,5</t>
        </is>
      </c>
      <c r="AJ5662" t="n">
        <v>0</v>
      </c>
      <c r="AK5662" t="inlineStr">
        <is>
          <t>4,5</t>
        </is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</row>
    <row r="5666">
      <c r="A5666" t="n">
        <v>1369</v>
      </c>
      <c r="B5666" t="inlineStr">
        <is>
          <t>SaBó SaBó</t>
        </is>
      </c>
      <c r="C5666" t="inlineStr">
        <is>
          <t>Roser Castells</t>
        </is>
      </c>
      <c r="D5666" t="inlineStr">
        <is>
          <t>SaBó SaBó, CB</t>
        </is>
      </c>
      <c r="E5666" t="inlineStr">
        <is>
          <t>E67607952</t>
        </is>
      </c>
      <c r="F5666" t="inlineStr">
        <is>
          <t>c. Castillejos, 275, local</t>
        </is>
      </c>
      <c r="G5666" t="n">
        <v>8025</v>
      </c>
      <c r="H5666" t="inlineStr">
        <is>
          <t>Barcelona</t>
        </is>
      </c>
      <c r="I5666" t="n">
        <v>0</v>
      </c>
      <c r="J5666" t="inlineStr">
        <is>
          <t>c. Nàpols, 343, 6-C, 08025 Barcelona</t>
        </is>
      </c>
      <c r="K5666" t="inlineStr">
        <is>
          <t>ecologiaagranel@gmail.com</t>
        </is>
      </c>
      <c r="L5666">
        <f>+34693007074</f>
        <v/>
      </c>
      <c r="M5666" t="n">
        <v>1</v>
      </c>
      <c r="N5666" t="n">
        <v>15</v>
      </c>
      <c r="O5666" t="n">
        <v>5</v>
      </c>
      <c r="P5666" t="n">
        <v>5</v>
      </c>
      <c r="Q5666" t="n">
        <v>5</v>
      </c>
      <c r="R5666" t="inlineStr">
        <is>
          <t>NA3 -&gt; tarjetas</t>
        </is>
      </c>
      <c r="S5666" t="inlineStr">
        <is>
          <t>20 tarjetas</t>
        </is>
      </c>
      <c r="T5666" t="b">
        <v>0</v>
      </c>
      <c r="U5666" s="1" t="n">
        <v>45536</v>
      </c>
      <c r="V5666" t="n">
        <v>0</v>
      </c>
      <c r="W5666" t="inlineStr">
        <is>
          <t>https://docs.google.com/open?id=1D5130KGQcLkRsyA2LVrydd4KYd5BIkaHdHwLemYWHVs</t>
        </is>
      </c>
      <c r="X5666" t="inlineStr">
        <is>
          <t>32,50</t>
        </is>
      </c>
      <c r="Y5666" t="inlineStr">
        <is>
          <t>97,5</t>
        </is>
      </c>
      <c r="Z5666" t="inlineStr">
        <is>
          <t>32,5</t>
        </is>
      </c>
      <c r="AA5666" t="inlineStr">
        <is>
          <t>22,5</t>
        </is>
      </c>
      <c r="AB5666" t="inlineStr">
        <is>
          <t>185,00</t>
        </is>
      </c>
      <c r="AC5666" t="inlineStr">
        <is>
          <t>38,85</t>
        </is>
      </c>
      <c r="AD5666" t="inlineStr">
        <is>
          <t>9,62</t>
        </is>
      </c>
      <c r="AE5666" t="inlineStr">
        <is>
          <t>233,47</t>
        </is>
      </c>
      <c r="AF5666" t="n">
        <v>0</v>
      </c>
      <c r="AG5666" t="n">
        <v>0</v>
      </c>
      <c r="AH5666" t="n">
        <v>0</v>
      </c>
      <c r="AI5666" t="inlineStr">
        <is>
          <t>6,5</t>
        </is>
      </c>
      <c r="AJ5666" t="inlineStr">
        <is>
          <t>Transfer</t>
        </is>
      </c>
      <c r="AK5666" t="inlineStr">
        <is>
          <t>4,5</t>
        </is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</row>
    <row r="5670">
      <c r="A5670" t="n">
        <v>1370</v>
      </c>
      <c r="B5670" t="inlineStr">
        <is>
          <t>Espacio Orgánico</t>
        </is>
      </c>
      <c r="C5670" t="inlineStr">
        <is>
          <t>Blanca</t>
        </is>
      </c>
      <c r="D5670" t="inlineStr">
        <is>
          <t>Proyecto Bio Espacio Orgánico, s.l.</t>
        </is>
      </c>
      <c r="E5670" t="inlineStr">
        <is>
          <t>B86770898</t>
        </is>
      </c>
      <c r="F5670" t="inlineStr">
        <is>
          <t>Centro Comercial Río Norte. Ctra. De fuencarral km 1 local 2A</t>
        </is>
      </c>
      <c r="G5670" t="n">
        <v>28108</v>
      </c>
      <c r="H5670" t="inlineStr">
        <is>
          <t>Alcobendas. Madrid</t>
        </is>
      </c>
      <c r="I5670" t="n">
        <v>1</v>
      </c>
      <c r="J5670" t="n">
        <v>0</v>
      </c>
      <c r="K5670" t="inlineStr">
        <is>
          <t>administracion@espacioorganico.com</t>
        </is>
      </c>
      <c r="L5670">
        <f>+34673953074</f>
        <v/>
      </c>
      <c r="M5670" t="n">
        <v>0</v>
      </c>
      <c r="N5670" t="n">
        <v>12</v>
      </c>
      <c r="O5670" t="n">
        <v>0</v>
      </c>
      <c r="P5670" t="n">
        <v>8</v>
      </c>
      <c r="Q5670" t="n">
        <v>0</v>
      </c>
      <c r="R5670" t="inlineStr">
        <is>
          <t>LA2 (20+2)</t>
        </is>
      </c>
      <c r="S5670" t="inlineStr">
        <is>
          <t>*horario de entrega 07:00 a 14:00</t>
        </is>
      </c>
      <c r="T5670" t="b">
        <v>1</v>
      </c>
      <c r="U5670" s="1" t="n">
        <v>45536</v>
      </c>
      <c r="V5670" t="inlineStr">
        <is>
          <t>3tbtqyp6mayaa0a4m43tbtqk3rvi27dp</t>
        </is>
      </c>
      <c r="W5670" t="inlineStr">
        <is>
          <t>https://docs.google.com/open?id=1N1Q9R4MBxRloG42igCIgLWK6D7Hz-aSE_Z2WnrZK158</t>
        </is>
      </c>
      <c r="X5670" t="inlineStr">
        <is>
          <t>0,00</t>
        </is>
      </c>
      <c r="Y5670" t="inlineStr">
        <is>
          <t>82,92</t>
        </is>
      </c>
      <c r="Z5670" t="inlineStr">
        <is>
          <t>55,28</t>
        </is>
      </c>
      <c r="AA5670" t="n">
        <v>0</v>
      </c>
      <c r="AB5670" t="inlineStr">
        <is>
          <t>138,20</t>
        </is>
      </c>
      <c r="AC5670" t="inlineStr">
        <is>
          <t>29,02</t>
        </is>
      </c>
      <c r="AD5670" t="inlineStr">
        <is>
          <t>0,00</t>
        </is>
      </c>
      <c r="AE5670" t="inlineStr">
        <is>
          <t>167,22</t>
        </is>
      </c>
      <c r="AF5670" t="n">
        <v>0</v>
      </c>
      <c r="AG5670" t="n">
        <v>0</v>
      </c>
      <c r="AH5670" t="n">
        <v>0</v>
      </c>
      <c r="AI5670" t="inlineStr">
        <is>
          <t>6,91</t>
        </is>
      </c>
      <c r="AJ5670" t="inlineStr">
        <is>
          <t>Giro 30 días // IBAN: ES88 0081 0309 7900 0163 6965</t>
        </is>
      </c>
      <c r="AK5670" t="inlineStr">
        <is>
          <t>4,5</t>
        </is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</row>
    <row r="5674">
      <c r="A5674" t="n">
        <v>1371</v>
      </c>
      <c r="B5674" t="inlineStr">
        <is>
          <t>SORLI</t>
        </is>
      </c>
      <c r="C5674" t="inlineStr">
        <is>
          <t>Nº PEDIDO: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inlineStr">
        <is>
          <t>SIN ENVIAR FACTURA</t>
        </is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s="2" t="n">
        <v>0</v>
      </c>
      <c r="V5674" t="n">
        <v>0</v>
      </c>
      <c r="W5674" t="n">
        <v>1</v>
      </c>
      <c r="X5674" t="inlineStr">
        <is>
          <t>0,00</t>
        </is>
      </c>
      <c r="Y5674" t="n">
        <v>0</v>
      </c>
      <c r="Z5674" t="n">
        <v>0</v>
      </c>
      <c r="AA5674" t="n">
        <v>0</v>
      </c>
      <c r="AB5674" t="inlineStr">
        <is>
          <t>0,00</t>
        </is>
      </c>
      <c r="AC5674" t="inlineStr">
        <is>
          <t>0,00</t>
        </is>
      </c>
      <c r="AD5674" t="inlineStr">
        <is>
          <t>0,00</t>
        </is>
      </c>
      <c r="AE5674" t="inlineStr">
        <is>
          <t>0,00</t>
        </is>
      </c>
      <c r="AF5674" t="n">
        <v>0</v>
      </c>
      <c r="AG5674" t="n">
        <v>0</v>
      </c>
      <c r="AH5674" t="n">
        <v>0</v>
      </c>
      <c r="AI5674" t="inlineStr">
        <is>
          <t>6,5</t>
        </is>
      </c>
      <c r="AJ5674" t="n">
        <v>0</v>
      </c>
      <c r="AK5674" t="inlineStr">
        <is>
          <t>4,5</t>
        </is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</row>
    <row r="5678">
      <c r="A5678" t="n">
        <v>1372</v>
      </c>
      <c r="B5678" t="inlineStr">
        <is>
          <t>La Pebrella Herboristeria CB</t>
        </is>
      </c>
      <c r="C5678" t="inlineStr">
        <is>
          <t>Teresa Garcia</t>
        </is>
      </c>
      <c r="D5678" t="inlineStr">
        <is>
          <t>La Pebrella Herboristeria CB</t>
        </is>
      </c>
      <c r="E5678" t="inlineStr">
        <is>
          <t>E98951312</t>
        </is>
      </c>
      <c r="F5678" t="inlineStr">
        <is>
          <t>Valencia, 54</t>
        </is>
      </c>
      <c r="G5678" t="n">
        <v>46680</v>
      </c>
      <c r="H5678" t="inlineStr">
        <is>
          <t>Algemesi</t>
        </is>
      </c>
      <c r="I5678" t="n">
        <v>1</v>
      </c>
      <c r="J5678" t="n">
        <v>0</v>
      </c>
      <c r="K5678" t="inlineStr">
        <is>
          <t>teresa@lapebrellaherboristeria.es</t>
        </is>
      </c>
      <c r="L5678">
        <f>+34629532338</f>
        <v/>
      </c>
      <c r="M5678" t="n">
        <v>1</v>
      </c>
      <c r="N5678" t="n">
        <v>5</v>
      </c>
      <c r="O5678" t="n">
        <v>0</v>
      </c>
      <c r="P5678" t="n">
        <v>15</v>
      </c>
      <c r="Q5678" t="n">
        <v>0</v>
      </c>
      <c r="R5678" t="inlineStr">
        <is>
          <t>VJ6</t>
        </is>
      </c>
      <c r="S5678" t="n">
        <v>0</v>
      </c>
      <c r="T5678" t="b">
        <v>0</v>
      </c>
      <c r="U5678" s="1" t="n">
        <v>45536</v>
      </c>
      <c r="V5678" t="inlineStr">
        <is>
          <t>rsgsq6pn5nasdg40kbrsgsdz97lp24d2</t>
        </is>
      </c>
      <c r="W5678" t="inlineStr">
        <is>
          <t>https://docs.google.com/open?id=14XJaHZ9X_77lJYaOug0WqG_5pZ4I97BKF1WrOoH3ewY</t>
        </is>
      </c>
      <c r="X5678" t="inlineStr">
        <is>
          <t>0,00</t>
        </is>
      </c>
      <c r="Y5678" t="inlineStr">
        <is>
          <t>32,5</t>
        </is>
      </c>
      <c r="Z5678" t="inlineStr">
        <is>
          <t>97,5</t>
        </is>
      </c>
      <c r="AA5678" t="n">
        <v>0</v>
      </c>
      <c r="AB5678" t="inlineStr">
        <is>
          <t>130,00</t>
        </is>
      </c>
      <c r="AC5678" t="inlineStr">
        <is>
          <t>27,30</t>
        </is>
      </c>
      <c r="AD5678" t="inlineStr">
        <is>
          <t>6,76</t>
        </is>
      </c>
      <c r="AE5678" t="inlineStr">
        <is>
          <t>164,06</t>
        </is>
      </c>
      <c r="AF5678" t="n">
        <v>0</v>
      </c>
      <c r="AG5678" t="n">
        <v>0</v>
      </c>
      <c r="AH5678" t="n">
        <v>0</v>
      </c>
      <c r="AI5678" t="inlineStr">
        <is>
          <t>6,5</t>
        </is>
      </c>
      <c r="AJ5678" t="inlineStr">
        <is>
          <t>Transfer</t>
        </is>
      </c>
      <c r="AK5678" t="inlineStr">
        <is>
          <t>4,5</t>
        </is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</row>
    <row r="5682">
      <c r="A5682" t="n">
        <v>1373</v>
      </c>
      <c r="B5682" t="inlineStr">
        <is>
          <t>Toni&amp;Meri follow your dreams</t>
        </is>
      </c>
      <c r="C5682" t="inlineStr">
        <is>
          <t>Meritxell Sole</t>
        </is>
      </c>
      <c r="D5682" t="inlineStr">
        <is>
          <t>Toni&amp;Meri follow your dreams</t>
        </is>
      </c>
      <c r="E5682" t="inlineStr">
        <is>
          <t>L_714921 V</t>
        </is>
      </c>
      <c r="F5682" t="inlineStr">
        <is>
          <t>Carrer de l aigueta num 6</t>
        </is>
      </c>
      <c r="G5682" t="inlineStr">
        <is>
          <t>AD500</t>
        </is>
      </c>
      <c r="H5682" t="inlineStr">
        <is>
          <t>Andorra la vella</t>
        </is>
      </c>
      <c r="I5682" t="n">
        <v>0</v>
      </c>
      <c r="J5682" t="inlineStr">
        <is>
          <t>Carrer el Llinàs Xalet desig</t>
        </is>
      </c>
      <c r="K5682" t="inlineStr">
        <is>
          <t>toniandmerifollowyourdreams@gmail.com</t>
        </is>
      </c>
      <c r="L5682">
        <f>+376354612</f>
        <v/>
      </c>
      <c r="M5682" t="n">
        <v>0</v>
      </c>
      <c r="N5682" t="n">
        <v>36</v>
      </c>
      <c r="O5682" t="n">
        <v>24</v>
      </c>
      <c r="P5682" t="n">
        <v>36</v>
      </c>
      <c r="Q5682" t="n">
        <v>12</v>
      </c>
      <c r="R5682" t="inlineStr">
        <is>
          <t>VJ12</t>
        </is>
      </c>
      <c r="S5682" t="inlineStr">
        <is>
          <t>45 sobres de muestra</t>
        </is>
      </c>
      <c r="T5682" t="b">
        <v>0</v>
      </c>
      <c r="U5682" s="1" t="n">
        <v>45566</v>
      </c>
      <c r="V5682" t="inlineStr">
        <is>
          <t>bkbop5qtwuxplg1lbkb9lqcbnhleksjj</t>
        </is>
      </c>
      <c r="W5682" t="inlineStr">
        <is>
          <t>https://docs.google.com/open?id=1b_fOZZOA21tQ1UxSUDgA0rab0php5RAqx39jOxbY2b0</t>
        </is>
      </c>
      <c r="X5682" t="inlineStr">
        <is>
          <t>136,80</t>
        </is>
      </c>
      <c r="Y5682" t="inlineStr">
        <is>
          <t>205,2</t>
        </is>
      </c>
      <c r="Z5682" t="inlineStr">
        <is>
          <t>205,2</t>
        </is>
      </c>
      <c r="AA5682" t="inlineStr">
        <is>
          <t>50,4</t>
        </is>
      </c>
      <c r="AB5682" t="inlineStr">
        <is>
          <t>597,60</t>
        </is>
      </c>
      <c r="AC5682" t="inlineStr">
        <is>
          <t>125,50</t>
        </is>
      </c>
      <c r="AD5682" t="inlineStr">
        <is>
          <t>0,00</t>
        </is>
      </c>
      <c r="AE5682" t="inlineStr">
        <is>
          <t>723,10</t>
        </is>
      </c>
      <c r="AF5682" t="n">
        <v>0</v>
      </c>
      <c r="AG5682" t="n">
        <v>0</v>
      </c>
      <c r="AH5682" t="n">
        <v>0</v>
      </c>
      <c r="AI5682" t="inlineStr">
        <is>
          <t>5,7</t>
        </is>
      </c>
      <c r="AJ5682" t="inlineStr">
        <is>
          <t>Transfer</t>
        </is>
      </c>
      <c r="AK5682" t="inlineStr">
        <is>
          <t>4,2</t>
        </is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</row>
    <row r="5686">
      <c r="A5686" t="n">
        <v>1374</v>
      </c>
      <c r="B5686" t="inlineStr">
        <is>
          <t>Marcris</t>
        </is>
      </c>
      <c r="C5686" t="inlineStr">
        <is>
          <t>Marino</t>
        </is>
      </c>
      <c r="D5686" t="inlineStr">
        <is>
          <t>Sánchez García Cristina 00280286L S.L.N.E</t>
        </is>
      </c>
      <c r="E5686" t="inlineStr">
        <is>
          <t>B35770528</t>
        </is>
      </c>
      <c r="F5686" t="inlineStr">
        <is>
          <t>Calle Aigües, 11</t>
        </is>
      </c>
      <c r="G5686" t="n">
        <v>8391</v>
      </c>
      <c r="H5686" t="inlineStr">
        <is>
          <t>Tiana</t>
        </is>
      </c>
      <c r="I5686" t="n">
        <v>1</v>
      </c>
      <c r="J5686" t="n">
        <v>0</v>
      </c>
      <c r="K5686" t="inlineStr">
        <is>
          <t>info@marcris.net</t>
        </is>
      </c>
      <c r="L5686">
        <f>+34678868735</f>
        <v/>
      </c>
      <c r="M5686" t="n">
        <v>0</v>
      </c>
      <c r="N5686" t="n">
        <v>206</v>
      </c>
      <c r="O5686" t="n">
        <v>206</v>
      </c>
      <c r="P5686" t="n">
        <v>206</v>
      </c>
      <c r="Q5686" t="n">
        <v>75</v>
      </c>
      <c r="R5686" t="inlineStr">
        <is>
          <t>PackD35-VJ196</t>
        </is>
      </c>
      <c r="S5686" t="inlineStr">
        <is>
          <t>Muestras 4-4-4-2-1-4</t>
        </is>
      </c>
      <c r="T5686" t="n">
        <v>0</v>
      </c>
      <c r="U5686" s="1" t="n">
        <v>45566</v>
      </c>
      <c r="V5686" t="n">
        <v>0</v>
      </c>
      <c r="W5686" t="inlineStr">
        <is>
          <t>https://docs.google.com/open?id=1PqyIisgOJjQXPxtIVwwSByPPIK0zVXQZK48w0cwJtSg</t>
        </is>
      </c>
      <c r="X5686" t="inlineStr">
        <is>
          <t>896,10</t>
        </is>
      </c>
      <c r="Y5686" t="inlineStr">
        <is>
          <t>896,1</t>
        </is>
      </c>
      <c r="Z5686" t="inlineStr">
        <is>
          <t>896,1</t>
        </is>
      </c>
      <c r="AA5686" t="inlineStr">
        <is>
          <t>247,5</t>
        </is>
      </c>
      <c r="AB5686" t="inlineStr">
        <is>
          <t>2.935,80</t>
        </is>
      </c>
      <c r="AC5686" t="inlineStr">
        <is>
          <t>616,52</t>
        </is>
      </c>
      <c r="AD5686" t="inlineStr">
        <is>
          <t>0,00</t>
        </is>
      </c>
      <c r="AE5686" t="inlineStr">
        <is>
          <t>3552,32</t>
        </is>
      </c>
      <c r="AF5686" t="n">
        <v>0</v>
      </c>
      <c r="AG5686" t="n">
        <v>0</v>
      </c>
      <c r="AH5686" t="n">
        <v>0</v>
      </c>
      <c r="AI5686" t="inlineStr">
        <is>
          <t>4,35</t>
        </is>
      </c>
      <c r="AJ5686" t="inlineStr">
        <is>
          <t>Giro 60 días // IBAN: ES03 2100 0877 8502 0021 6962</t>
        </is>
      </c>
      <c r="AK5686" t="inlineStr">
        <is>
          <t>3,3</t>
        </is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</row>
    <row r="5690">
      <c r="A5690" t="n">
        <v>1375</v>
      </c>
      <c r="B5690" t="inlineStr">
        <is>
          <t>Menorca Neta</t>
        </is>
      </c>
      <c r="C5690" t="inlineStr">
        <is>
          <t>Jordi</t>
        </is>
      </c>
      <c r="D5690" t="inlineStr">
        <is>
          <t>Menorca Neta S.L.</t>
        </is>
      </c>
      <c r="E5690" t="inlineStr">
        <is>
          <t>B57259962</t>
        </is>
      </c>
      <c r="F5690" t="inlineStr">
        <is>
          <t>C/ Cap de Cavalleria nº 15-B</t>
        </is>
      </c>
      <c r="G5690" t="n">
        <v>7714</v>
      </c>
      <c r="H5690" t="inlineStr">
        <is>
          <t>Maó</t>
        </is>
      </c>
      <c r="I5690" t="n">
        <v>1</v>
      </c>
      <c r="J5690" t="n">
        <v>0</v>
      </c>
      <c r="K5690" t="inlineStr">
        <is>
          <t>info@menorcaneta.com</t>
        </is>
      </c>
      <c r="L5690">
        <f>+34683633853</f>
        <v/>
      </c>
      <c r="M5690" t="n">
        <v>0</v>
      </c>
      <c r="N5690" t="n">
        <v>0</v>
      </c>
      <c r="O5690" t="n">
        <v>0</v>
      </c>
      <c r="P5690" t="n">
        <v>250</v>
      </c>
      <c r="Q5690" t="n">
        <v>100</v>
      </c>
      <c r="R5690" t="n">
        <v>0</v>
      </c>
      <c r="S5690" t="n">
        <v>0</v>
      </c>
      <c r="T5690" t="b">
        <v>0</v>
      </c>
      <c r="U5690" s="1" t="n">
        <v>45566</v>
      </c>
      <c r="V5690" t="inlineStr">
        <is>
          <t>ebytwi2esdzojvajebytwdvmwk6gr02t</t>
        </is>
      </c>
      <c r="W5690" t="inlineStr">
        <is>
          <t>https://docs.google.com/open?id=1cFqp__MXHpw4y9_wjvvinz7EeToyblReQJpN2mUtHs4</t>
        </is>
      </c>
      <c r="X5690" t="inlineStr">
        <is>
          <t>0,00</t>
        </is>
      </c>
      <c r="Y5690" t="n">
        <v>0</v>
      </c>
      <c r="Z5690" t="n">
        <v>1375</v>
      </c>
      <c r="AA5690" t="n">
        <v>365</v>
      </c>
      <c r="AB5690" t="inlineStr">
        <is>
          <t>1.740,00</t>
        </is>
      </c>
      <c r="AC5690" t="inlineStr">
        <is>
          <t>365,40</t>
        </is>
      </c>
      <c r="AD5690" t="inlineStr">
        <is>
          <t>0,00</t>
        </is>
      </c>
      <c r="AE5690" t="inlineStr">
        <is>
          <t>2105,40</t>
        </is>
      </c>
      <c r="AF5690" t="n">
        <v>0</v>
      </c>
      <c r="AG5690" t="n">
        <v>0</v>
      </c>
      <c r="AH5690" t="n">
        <v>0</v>
      </c>
      <c r="AI5690" t="inlineStr">
        <is>
          <t>5,5</t>
        </is>
      </c>
      <c r="AJ5690" t="inlineStr">
        <is>
          <t>Giro 30 dias // IBAN: ES27 0061 0145 1400 5187 0401</t>
        </is>
      </c>
      <c r="AK5690" t="inlineStr">
        <is>
          <t>3,65</t>
        </is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</row>
    <row r="5694">
      <c r="A5694" t="n">
        <v>1376</v>
      </c>
      <c r="B5694" t="inlineStr">
        <is>
          <t>PEPE DRINKS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s="1" t="n">
        <v>45597</v>
      </c>
      <c r="V5694" t="n">
        <v>0</v>
      </c>
      <c r="W5694" t="inlineStr">
        <is>
          <t>https://docs.google.com/open?id=1rQ4kUruH0HYoM7iAjky_3ru6IJSsbg1t9qMGvj8Rz3w</t>
        </is>
      </c>
      <c r="X5694" t="inlineStr">
        <is>
          <t>0,00</t>
        </is>
      </c>
      <c r="Y5694" t="n">
        <v>0</v>
      </c>
      <c r="Z5694" t="n">
        <v>0</v>
      </c>
      <c r="AA5694" t="n">
        <v>0</v>
      </c>
      <c r="AB5694" t="inlineStr">
        <is>
          <t>0,00</t>
        </is>
      </c>
      <c r="AC5694" t="inlineStr">
        <is>
          <t>0,00</t>
        </is>
      </c>
      <c r="AD5694" t="inlineStr">
        <is>
          <t>0,00</t>
        </is>
      </c>
      <c r="AE5694" t="inlineStr">
        <is>
          <t>0,00</t>
        </is>
      </c>
      <c r="AF5694" t="n">
        <v>0</v>
      </c>
      <c r="AG5694" t="n">
        <v>0</v>
      </c>
      <c r="AH5694" t="n">
        <v>0</v>
      </c>
      <c r="AI5694" t="inlineStr">
        <is>
          <t>6,5</t>
        </is>
      </c>
      <c r="AJ5694" t="n">
        <v>0</v>
      </c>
      <c r="AK5694" t="inlineStr">
        <is>
          <t>4,5</t>
        </is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</row>
    <row r="5698">
      <c r="A5698" t="inlineStr">
        <is>
          <t>PT_12</t>
        </is>
      </c>
      <c r="B5698" t="inlineStr">
        <is>
          <t>Bioshop Beterraba</t>
        </is>
      </c>
      <c r="C5698" t="inlineStr">
        <is>
          <t>Mariana Isabel Candeias Guiomar</t>
        </is>
      </c>
      <c r="D5698" t="inlineStr">
        <is>
          <t>Mariana Isabel Candeias Guiomar</t>
        </is>
      </c>
      <c r="E5698" t="n">
        <v>250074443</v>
      </c>
      <c r="F5698" t="inlineStr">
        <is>
          <t>Rua do comercio n 30 S.luis</t>
        </is>
      </c>
      <c r="G5698" t="inlineStr">
        <is>
          <t>7630 - 462</t>
        </is>
      </c>
      <c r="H5698" t="inlineStr">
        <is>
          <t>São Luís - Odemira</t>
        </is>
      </c>
      <c r="I5698" t="n">
        <v>1</v>
      </c>
      <c r="J5698" t="n">
        <v>0</v>
      </c>
      <c r="K5698" t="inlineStr">
        <is>
          <t>mariana___guiomar@hotmail.com</t>
        </is>
      </c>
      <c r="L5698">
        <f>+351967666749</f>
        <v/>
      </c>
      <c r="M5698" t="n">
        <v>0</v>
      </c>
      <c r="N5698" t="n">
        <v>4</v>
      </c>
      <c r="O5698" t="n">
        <v>0</v>
      </c>
      <c r="P5698" t="n">
        <v>4</v>
      </c>
      <c r="Q5698" t="n">
        <v>8</v>
      </c>
      <c r="R5698" t="inlineStr">
        <is>
          <t>VJ2+PACKD2+OB2+OC2+AC2</t>
        </is>
      </c>
      <c r="S5698" t="n">
        <v>0</v>
      </c>
      <c r="T5698" t="b">
        <v>0</v>
      </c>
      <c r="U5698" s="1" t="n">
        <v>45597</v>
      </c>
      <c r="V5698" t="inlineStr">
        <is>
          <t>73km4kigbz4316oikye73km4ki9ngtl2</t>
        </is>
      </c>
      <c r="W5698" t="inlineStr">
        <is>
          <t>https://docs.google.com/open?id=15jPrCRXqsD4uq0w2UtmFVqPvaBiUwxS6HT_S3RO29JM</t>
        </is>
      </c>
      <c r="X5698" t="inlineStr">
        <is>
          <t>0,00</t>
        </is>
      </c>
      <c r="Y5698" t="n">
        <v>26</v>
      </c>
      <c r="Z5698" t="n">
        <v>26</v>
      </c>
      <c r="AA5698" t="n">
        <v>36</v>
      </c>
      <c r="AB5698" t="inlineStr">
        <is>
          <t>88,00</t>
        </is>
      </c>
      <c r="AC5698" t="inlineStr">
        <is>
          <t>18,48</t>
        </is>
      </c>
      <c r="AD5698" t="inlineStr">
        <is>
          <t>0,00</t>
        </is>
      </c>
      <c r="AE5698" t="inlineStr">
        <is>
          <t>106,48</t>
        </is>
      </c>
      <c r="AF5698" t="n">
        <v>0</v>
      </c>
      <c r="AG5698" t="n">
        <v>0</v>
      </c>
      <c r="AH5698" t="n">
        <v>0</v>
      </c>
      <c r="AI5698" t="inlineStr">
        <is>
          <t>6,5</t>
        </is>
      </c>
      <c r="AJ5698" t="n">
        <v>0</v>
      </c>
      <c r="AK5698" t="inlineStr">
        <is>
          <t>4,5</t>
        </is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</row>
    <row r="5702">
      <c r="A5702" t="n">
        <v>1377</v>
      </c>
      <c r="B5702" t="inlineStr">
        <is>
          <t>Salazones Cabedo, C.B</t>
        </is>
      </c>
      <c r="C5702" t="inlineStr">
        <is>
          <t>Ester Cabedo García</t>
        </is>
      </c>
      <c r="D5702" t="inlineStr">
        <is>
          <t>Salazones Cabedo, C.B.</t>
        </is>
      </c>
      <c r="E5702" t="inlineStr">
        <is>
          <t>E-12.752.648</t>
        </is>
      </c>
      <c r="F5702" t="inlineStr">
        <is>
          <t>C/Ermita, 162</t>
        </is>
      </c>
      <c r="G5702" t="n">
        <v>12540</v>
      </c>
      <c r="H5702" t="inlineStr">
        <is>
          <t>Villareal</t>
        </is>
      </c>
      <c r="I5702" t="n">
        <v>1</v>
      </c>
      <c r="J5702" t="n">
        <v>0</v>
      </c>
      <c r="K5702" t="inlineStr">
        <is>
          <t>salazones_cabedo@hotmail.com</t>
        </is>
      </c>
      <c r="L5702">
        <f>+34964528033</f>
        <v/>
      </c>
      <c r="M5702" t="n">
        <v>1</v>
      </c>
      <c r="N5702" t="n">
        <v>10</v>
      </c>
      <c r="O5702" t="n">
        <v>0</v>
      </c>
      <c r="P5702" t="n">
        <v>10</v>
      </c>
      <c r="Q5702" t="n">
        <v>0</v>
      </c>
      <c r="R5702" t="inlineStr">
        <is>
          <t>5% desc. fallo nuestro</t>
        </is>
      </c>
      <c r="S5702" t="inlineStr">
        <is>
          <t>LA1+FL1 -&gt; tarjetas</t>
        </is>
      </c>
      <c r="T5702" t="n">
        <v>0</v>
      </c>
      <c r="U5702" s="1" t="n">
        <v>45597</v>
      </c>
      <c r="V5702" t="inlineStr">
        <is>
          <t>pgwqz0iz672lma72lpgwq0lnrr3jen1u</t>
        </is>
      </c>
      <c r="W5702" t="inlineStr">
        <is>
          <t>https://docs.google.com/open?id=1dFY1bzq18Y8S0uLoau7r7zntrlQ5LfKZGl6JNlz5cMY</t>
        </is>
      </c>
      <c r="X5702" t="inlineStr">
        <is>
          <t>0,00</t>
        </is>
      </c>
      <c r="Y5702" t="inlineStr">
        <is>
          <t>61,8</t>
        </is>
      </c>
      <c r="Z5702" t="inlineStr">
        <is>
          <t>61,8</t>
        </is>
      </c>
      <c r="AA5702" t="n">
        <v>0</v>
      </c>
      <c r="AB5702" t="inlineStr">
        <is>
          <t>123,60</t>
        </is>
      </c>
      <c r="AC5702" t="inlineStr">
        <is>
          <t>25,96</t>
        </is>
      </c>
      <c r="AD5702" t="inlineStr">
        <is>
          <t>6,43</t>
        </is>
      </c>
      <c r="AE5702" t="inlineStr">
        <is>
          <t>155,98</t>
        </is>
      </c>
      <c r="AF5702" t="n">
        <v>0</v>
      </c>
      <c r="AG5702" t="n">
        <v>0</v>
      </c>
      <c r="AH5702" t="n">
        <v>0</v>
      </c>
      <c r="AI5702" t="inlineStr">
        <is>
          <t>6,18</t>
        </is>
      </c>
      <c r="AJ5702" t="inlineStr">
        <is>
          <t>Transfer</t>
        </is>
      </c>
      <c r="AK5702" t="inlineStr">
        <is>
          <t>4,5</t>
        </is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</row>
    <row r="5706">
      <c r="A5706" t="n">
        <v>1378</v>
      </c>
      <c r="B5706" t="inlineStr">
        <is>
          <t>Naturaca</t>
        </is>
      </c>
      <c r="C5706" t="inlineStr">
        <is>
          <t>Cris y Yolanda</t>
        </is>
      </c>
      <c r="D5706" t="inlineStr">
        <is>
          <t>Concienciación Mundo Eco, S.L.L.</t>
        </is>
      </c>
      <c r="E5706" t="inlineStr">
        <is>
          <t>B88466321</t>
        </is>
      </c>
      <c r="F5706" t="inlineStr">
        <is>
          <t>C/Polvoranca 19</t>
        </is>
      </c>
      <c r="G5706" t="n">
        <v>28901</v>
      </c>
      <c r="H5706" t="inlineStr">
        <is>
          <t>Getafe</t>
        </is>
      </c>
      <c r="I5706" t="n">
        <v>1</v>
      </c>
      <c r="J5706" t="n">
        <v>0</v>
      </c>
      <c r="K5706" t="inlineStr">
        <is>
          <t>info@naturaca.com</t>
        </is>
      </c>
      <c r="L5706">
        <f>+34609208142</f>
        <v/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inlineStr">
        <is>
          <t>LA2 -&gt;(20 +2)</t>
        </is>
      </c>
      <c r="S5706" t="inlineStr">
        <is>
          <t>VJ20</t>
        </is>
      </c>
      <c r="T5706" t="b">
        <v>1</v>
      </c>
      <c r="U5706" s="1" t="n">
        <v>45597</v>
      </c>
      <c r="V5706" t="inlineStr">
        <is>
          <t>c2ylnwsalzdi88h13c2ylnwpwxijwuvw</t>
        </is>
      </c>
      <c r="W5706" t="inlineStr">
        <is>
          <t>https://docs.google.com/open?id=1Ff5M3V3Ahee9XTkt4MW0nTxxEGMMFBJoXJXOX3olPaU</t>
        </is>
      </c>
      <c r="X5706" t="inlineStr">
        <is>
          <t>0,00</t>
        </is>
      </c>
      <c r="Y5706" t="n">
        <v>0</v>
      </c>
      <c r="Z5706" t="n">
        <v>0</v>
      </c>
      <c r="AA5706" t="n">
        <v>0</v>
      </c>
      <c r="AB5706" t="inlineStr">
        <is>
          <t>0,00</t>
        </is>
      </c>
      <c r="AC5706" t="inlineStr">
        <is>
          <t>0,00</t>
        </is>
      </c>
      <c r="AD5706" t="inlineStr">
        <is>
          <t>0,00</t>
        </is>
      </c>
      <c r="AE5706" t="inlineStr">
        <is>
          <t>0,00</t>
        </is>
      </c>
      <c r="AF5706" t="n">
        <v>0</v>
      </c>
      <c r="AG5706" t="n">
        <v>0</v>
      </c>
      <c r="AH5706" t="n">
        <v>0</v>
      </c>
      <c r="AI5706" t="inlineStr">
        <is>
          <t>6,91</t>
        </is>
      </c>
      <c r="AJ5706" t="inlineStr">
        <is>
          <t>SEPA 30 días // IBAN: ES82 0081 0570 4400 0198 8809</t>
        </is>
      </c>
      <c r="AK5706" t="inlineStr">
        <is>
          <t>4,5</t>
        </is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</row>
    <row r="5710">
      <c r="A5710" t="n">
        <v>1379</v>
      </c>
      <c r="B5710" t="inlineStr">
        <is>
          <t>Natura productes naturals</t>
        </is>
      </c>
      <c r="C5710" t="inlineStr">
        <is>
          <t>Mª TERESA LLACH MONTOLIU</t>
        </is>
      </c>
      <c r="D5710" t="inlineStr">
        <is>
          <t>Mª TERESA LLACH MONTOLIU</t>
        </is>
      </c>
      <c r="E5710" t="inlineStr">
        <is>
          <t>18970892-D</t>
        </is>
      </c>
      <c r="F5710" t="inlineStr">
        <is>
          <t>AVD. REI EN JAUME 14</t>
        </is>
      </c>
      <c r="G5710" t="n">
        <v>12001</v>
      </c>
      <c r="H5710" t="inlineStr">
        <is>
          <t>Castelló</t>
        </is>
      </c>
      <c r="I5710" t="n">
        <v>1</v>
      </c>
      <c r="J5710" t="n">
        <v>0</v>
      </c>
      <c r="K5710" t="inlineStr">
        <is>
          <t>naturadietetica@hotmail.es</t>
        </is>
      </c>
      <c r="L5710" t="n">
        <v>619889502</v>
      </c>
      <c r="M5710" t="n">
        <v>1</v>
      </c>
      <c r="N5710" t="n">
        <v>10</v>
      </c>
      <c r="O5710" t="n">
        <v>0</v>
      </c>
      <c r="P5710" t="n">
        <v>10</v>
      </c>
      <c r="Q5710" t="n">
        <v>0</v>
      </c>
      <c r="R5710" t="n">
        <v>0</v>
      </c>
      <c r="S5710" t="inlineStr">
        <is>
          <t>Enviamos LA1 que "faltó" // (LA1-NA1) -&gt; bimestral</t>
        </is>
      </c>
      <c r="T5710" t="b">
        <v>1</v>
      </c>
      <c r="U5710" s="1" t="n">
        <v>45597</v>
      </c>
      <c r="V5710" t="n">
        <v>0</v>
      </c>
      <c r="W5710" t="inlineStr">
        <is>
          <t>https://docs.google.com/open?id=16UcU0zHxKcjS4CeXf0lN0dfuc744sfoS72iBlfuSOcU</t>
        </is>
      </c>
      <c r="X5710" t="inlineStr">
        <is>
          <t>0,00</t>
        </is>
      </c>
      <c r="Y5710" t="inlineStr">
        <is>
          <t>69,1</t>
        </is>
      </c>
      <c r="Z5710" t="inlineStr">
        <is>
          <t>69,1</t>
        </is>
      </c>
      <c r="AA5710" t="n">
        <v>0</v>
      </c>
      <c r="AB5710" t="inlineStr">
        <is>
          <t>138,20</t>
        </is>
      </c>
      <c r="AC5710" t="inlineStr">
        <is>
          <t>29,02</t>
        </is>
      </c>
      <c r="AD5710" t="inlineStr">
        <is>
          <t>7,19</t>
        </is>
      </c>
      <c r="AE5710" t="inlineStr">
        <is>
          <t>174,41</t>
        </is>
      </c>
      <c r="AF5710" t="n">
        <v>0</v>
      </c>
      <c r="AG5710" t="n">
        <v>0</v>
      </c>
      <c r="AH5710" t="n">
        <v>0</v>
      </c>
      <c r="AI5710" t="inlineStr">
        <is>
          <t>6,91</t>
        </is>
      </c>
      <c r="AJ5710" t="inlineStr">
        <is>
          <t>Giro 30 días // IBAN: ES16 2100 2179 5202 0028 5553</t>
        </is>
      </c>
      <c r="AK5710" t="inlineStr">
        <is>
          <t>4,5</t>
        </is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</row>
    <row r="5714">
      <c r="A5714" t="n">
        <v>1380</v>
      </c>
      <c r="B5714" t="inlineStr">
        <is>
          <t>VERITAS</t>
        </is>
      </c>
      <c r="C5714" t="inlineStr">
        <is>
          <t>Nº PEDIDO: 4501228794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inlineStr">
        <is>
          <t>SIN ENVIAR FACTURA</t>
        </is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s="2" t="n">
        <v>0</v>
      </c>
      <c r="V5714" t="n">
        <v>0</v>
      </c>
      <c r="W5714" t="n">
        <v>1</v>
      </c>
      <c r="X5714" t="inlineStr">
        <is>
          <t>0,00</t>
        </is>
      </c>
      <c r="Y5714" t="n">
        <v>0</v>
      </c>
      <c r="Z5714" t="n">
        <v>0</v>
      </c>
      <c r="AA5714" t="n">
        <v>0</v>
      </c>
      <c r="AB5714" t="inlineStr">
        <is>
          <t>0,00</t>
        </is>
      </c>
      <c r="AC5714" t="inlineStr">
        <is>
          <t>0,00</t>
        </is>
      </c>
      <c r="AD5714" t="inlineStr">
        <is>
          <t>0,00</t>
        </is>
      </c>
      <c r="AE5714" t="inlineStr">
        <is>
          <t>0,00</t>
        </is>
      </c>
      <c r="AF5714" t="n">
        <v>0</v>
      </c>
      <c r="AG5714" t="n">
        <v>0</v>
      </c>
      <c r="AH5714" t="n">
        <v>0</v>
      </c>
      <c r="AI5714" t="inlineStr">
        <is>
          <t>6,5</t>
        </is>
      </c>
      <c r="AJ5714" t="n">
        <v>0</v>
      </c>
      <c r="AK5714" t="inlineStr">
        <is>
          <t>4,5</t>
        </is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</row>
    <row r="5718">
      <c r="A5718" t="n">
        <v>1381</v>
      </c>
      <c r="B5718" t="inlineStr">
        <is>
          <t>BON AREA</t>
        </is>
      </c>
      <c r="C5718" t="inlineStr">
        <is>
          <t>Nº PEDIDO: 00014/26941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inlineStr">
        <is>
          <t>SIN ENVIAR FACTURA</t>
        </is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s="2" t="n">
        <v>0</v>
      </c>
      <c r="V5718" t="n">
        <v>0</v>
      </c>
      <c r="W5718" t="n">
        <v>1</v>
      </c>
      <c r="X5718" t="inlineStr">
        <is>
          <t>0,00</t>
        </is>
      </c>
      <c r="Y5718" t="n">
        <v>0</v>
      </c>
      <c r="Z5718" t="n">
        <v>0</v>
      </c>
      <c r="AA5718" t="n">
        <v>0</v>
      </c>
      <c r="AB5718" t="inlineStr">
        <is>
          <t>0,00</t>
        </is>
      </c>
      <c r="AC5718" t="inlineStr">
        <is>
          <t>0,00</t>
        </is>
      </c>
      <c r="AD5718" t="inlineStr">
        <is>
          <t>0,00</t>
        </is>
      </c>
      <c r="AE5718" t="inlineStr">
        <is>
          <t>0,00</t>
        </is>
      </c>
      <c r="AF5718" t="n">
        <v>0</v>
      </c>
      <c r="AG5718" t="n">
        <v>0</v>
      </c>
      <c r="AH5718" t="n">
        <v>0</v>
      </c>
      <c r="AI5718" t="inlineStr">
        <is>
          <t>6,5</t>
        </is>
      </c>
      <c r="AJ5718" t="n">
        <v>0</v>
      </c>
      <c r="AK5718" t="inlineStr">
        <is>
          <t>4,5</t>
        </is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</row>
    <row r="5722">
      <c r="A5722" t="n">
        <v>1382</v>
      </c>
      <c r="B5722" t="inlineStr">
        <is>
          <t>Marcris</t>
        </is>
      </c>
      <c r="C5722" t="inlineStr">
        <is>
          <t>Marino</t>
        </is>
      </c>
      <c r="D5722" t="inlineStr">
        <is>
          <t>Sánchez García Cristina 00280286L S.L.N.E</t>
        </is>
      </c>
      <c r="E5722" t="inlineStr">
        <is>
          <t>B35770528</t>
        </is>
      </c>
      <c r="F5722" t="inlineStr">
        <is>
          <t>Calle Aigües, 11</t>
        </is>
      </c>
      <c r="G5722" t="n">
        <v>8391</v>
      </c>
      <c r="H5722" t="inlineStr">
        <is>
          <t>Tiana</t>
        </is>
      </c>
      <c r="I5722" t="n">
        <v>1</v>
      </c>
      <c r="J5722" t="n">
        <v>0</v>
      </c>
      <c r="K5722" t="inlineStr">
        <is>
          <t>info@marcris.net</t>
        </is>
      </c>
      <c r="L5722">
        <f>+34678868735</f>
        <v/>
      </c>
      <c r="M5722" t="n">
        <v>0</v>
      </c>
      <c r="N5722" t="n">
        <v>412</v>
      </c>
      <c r="O5722" t="n">
        <v>206</v>
      </c>
      <c r="P5722" t="n">
        <v>206</v>
      </c>
      <c r="Q5722" t="n">
        <v>75</v>
      </c>
      <c r="R5722" t="inlineStr">
        <is>
          <t>PackD35-VJ196</t>
        </is>
      </c>
      <c r="S5722" t="inlineStr">
        <is>
          <t>Muestras 8-4-4-2-1-4</t>
        </is>
      </c>
      <c r="T5722" t="n">
        <v>0</v>
      </c>
      <c r="U5722" s="1" t="n">
        <v>45627</v>
      </c>
      <c r="V5722" t="n">
        <v>0</v>
      </c>
      <c r="W5722" t="inlineStr">
        <is>
          <t>https://docs.google.com/open?id=13buvlvt3HYUxsqRbx3oejcnsXvxfE-6BfH3t1JfbOQ4</t>
        </is>
      </c>
      <c r="X5722" t="inlineStr">
        <is>
          <t>896,10</t>
        </is>
      </c>
      <c r="Y5722" t="inlineStr">
        <is>
          <t>1792,2</t>
        </is>
      </c>
      <c r="Z5722" t="inlineStr">
        <is>
          <t>896,1</t>
        </is>
      </c>
      <c r="AA5722" t="inlineStr">
        <is>
          <t>247,5</t>
        </is>
      </c>
      <c r="AB5722" t="inlineStr">
        <is>
          <t>3.831,90</t>
        </is>
      </c>
      <c r="AC5722" t="inlineStr">
        <is>
          <t>804,70</t>
        </is>
      </c>
      <c r="AD5722" t="inlineStr">
        <is>
          <t>0,00</t>
        </is>
      </c>
      <c r="AE5722" t="inlineStr">
        <is>
          <t>4636,60</t>
        </is>
      </c>
      <c r="AF5722" t="n">
        <v>0</v>
      </c>
      <c r="AG5722" t="n">
        <v>0</v>
      </c>
      <c r="AH5722" t="n">
        <v>0</v>
      </c>
      <c r="AI5722" t="inlineStr">
        <is>
          <t>4,35</t>
        </is>
      </c>
      <c r="AJ5722" t="inlineStr">
        <is>
          <t>Giro 60 días // IBAN: ES03 2100 0877 8502 0021 6962</t>
        </is>
      </c>
      <c r="AK5722" t="inlineStr">
        <is>
          <t>3,3</t>
        </is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</row>
    <row r="5726">
      <c r="A5726" t="n">
        <v>1383</v>
      </c>
      <c r="B5726" t="inlineStr">
        <is>
          <t>ZeroWasteMad</t>
        </is>
      </c>
      <c r="C5726" t="inlineStr">
        <is>
          <t>Juanjo Leza</t>
        </is>
      </c>
      <c r="D5726" t="inlineStr">
        <is>
          <t>Juan José Leza Sánchez</t>
        </is>
      </c>
      <c r="E5726" t="inlineStr">
        <is>
          <t>44677416P</t>
        </is>
      </c>
      <c r="F5726" t="inlineStr">
        <is>
          <t>García de Paredes 35</t>
        </is>
      </c>
      <c r="G5726" t="n">
        <v>28010</v>
      </c>
      <c r="H5726" t="inlineStr">
        <is>
          <t>Madrid</t>
        </is>
      </c>
      <c r="I5726" t="n">
        <v>0</v>
      </c>
      <c r="J5726" t="inlineStr">
        <is>
          <t>Calle Rodas 5 5 3</t>
        </is>
      </c>
      <c r="K5726" t="inlineStr">
        <is>
          <t>juanjoleza@hotmail.com</t>
        </is>
      </c>
      <c r="L5726">
        <f>+34626800346</f>
        <v/>
      </c>
      <c r="M5726" t="n">
        <v>1</v>
      </c>
      <c r="N5726" t="n">
        <v>10</v>
      </c>
      <c r="O5726" t="n">
        <v>10</v>
      </c>
      <c r="P5726" t="n">
        <v>5</v>
      </c>
      <c r="Q5726" t="n">
        <v>0</v>
      </c>
      <c r="R5726" t="n">
        <v>0</v>
      </c>
      <c r="S5726" t="n">
        <v>0</v>
      </c>
      <c r="T5726" t="b">
        <v>0</v>
      </c>
      <c r="U5726" t="inlineStr">
        <is>
          <t>15/01/2024</t>
        </is>
      </c>
      <c r="V5726" t="inlineStr">
        <is>
          <t>x6psez7xknw0n3h2u3jxkix6pse49229</t>
        </is>
      </c>
      <c r="W5726" t="inlineStr">
        <is>
          <t>https://docs.google.com/open?id=1_jXYUY33uVyokejSYIqeVkv09mgCMH64cpPPlXRx0Fg</t>
        </is>
      </c>
      <c r="X5726" t="inlineStr">
        <is>
          <t>65,00</t>
        </is>
      </c>
      <c r="Y5726" t="n">
        <v>65</v>
      </c>
      <c r="Z5726" t="inlineStr">
        <is>
          <t>32,5</t>
        </is>
      </c>
      <c r="AA5726" t="n">
        <v>0</v>
      </c>
      <c r="AB5726" t="inlineStr">
        <is>
          <t>162,50</t>
        </is>
      </c>
      <c r="AC5726" t="inlineStr">
        <is>
          <t>34,13</t>
        </is>
      </c>
      <c r="AD5726" t="inlineStr">
        <is>
          <t>8,45</t>
        </is>
      </c>
      <c r="AE5726" t="inlineStr">
        <is>
          <t>205,08</t>
        </is>
      </c>
      <c r="AF5726" t="n">
        <v>0</v>
      </c>
      <c r="AG5726" t="n">
        <v>0</v>
      </c>
      <c r="AH5726" t="n">
        <v>0</v>
      </c>
      <c r="AI5726" t="inlineStr">
        <is>
          <t>6,5</t>
        </is>
      </c>
      <c r="AJ5726" t="inlineStr">
        <is>
          <t>Giro 30 días // IBAN: ES44 2100 2503 1113 0149 4107</t>
        </is>
      </c>
      <c r="AK5726" t="inlineStr">
        <is>
          <t>4,5</t>
        </is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</row>
    <row r="5730">
      <c r="A5730" t="n">
        <v>1384</v>
      </c>
      <c r="B5730" t="inlineStr">
        <is>
          <t>Shopclient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inlineStr">
        <is>
          <t>15/01/2024</t>
        </is>
      </c>
      <c r="V5730" t="n">
        <v>0</v>
      </c>
      <c r="W5730" t="n">
        <v>1</v>
      </c>
      <c r="X5730" t="inlineStr">
        <is>
          <t>0,00</t>
        </is>
      </c>
      <c r="Y5730" t="n">
        <v>0</v>
      </c>
      <c r="Z5730" t="n">
        <v>0</v>
      </c>
      <c r="AA5730" t="n">
        <v>0</v>
      </c>
      <c r="AB5730" t="inlineStr">
        <is>
          <t>0,00</t>
        </is>
      </c>
      <c r="AC5730" t="inlineStr">
        <is>
          <t>0,00</t>
        </is>
      </c>
      <c r="AD5730" t="inlineStr">
        <is>
          <t>0,00</t>
        </is>
      </c>
      <c r="AE5730" t="inlineStr">
        <is>
          <t>0,00</t>
        </is>
      </c>
      <c r="AF5730" t="n">
        <v>0</v>
      </c>
      <c r="AG5730" t="n">
        <v>0</v>
      </c>
      <c r="AH5730" t="n">
        <v>0</v>
      </c>
      <c r="AI5730" t="inlineStr">
        <is>
          <t>6,5</t>
        </is>
      </c>
      <c r="AJ5730" t="n">
        <v>0</v>
      </c>
      <c r="AK5730" t="inlineStr">
        <is>
          <t>4,5</t>
        </is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</row>
    <row r="5734">
      <c r="A5734" t="n">
        <v>1385</v>
      </c>
      <c r="B5734" t="inlineStr">
        <is>
          <t>Mercao Social La Rendija</t>
        </is>
      </c>
      <c r="C5734" t="inlineStr">
        <is>
          <t>Carmela</t>
        </is>
      </c>
      <c r="D5734" t="inlineStr">
        <is>
          <t>Mercao Social La Rendija</t>
        </is>
      </c>
      <c r="E5734" t="inlineStr">
        <is>
          <t>G90030792</t>
        </is>
      </c>
      <c r="F5734" t="inlineStr">
        <is>
          <t>C/ San Hermenegildo, 1</t>
        </is>
      </c>
      <c r="G5734" t="n">
        <v>41003</v>
      </c>
      <c r="H5734" t="inlineStr">
        <is>
          <t>Sevilla</t>
        </is>
      </c>
      <c r="I5734" t="n">
        <v>1</v>
      </c>
      <c r="J5734" t="n">
        <v>0</v>
      </c>
      <c r="K5734" t="inlineStr">
        <is>
          <t>info@larendija.eu</t>
        </is>
      </c>
      <c r="L5734">
        <f>+34658766470</f>
        <v/>
      </c>
      <c r="M5734" t="n">
        <v>0</v>
      </c>
      <c r="N5734" t="n">
        <v>8</v>
      </c>
      <c r="O5734" t="n">
        <v>3</v>
      </c>
      <c r="P5734" t="n">
        <v>7</v>
      </c>
      <c r="Q5734" t="n">
        <v>0</v>
      </c>
      <c r="R5734" t="inlineStr">
        <is>
          <t>VJ8</t>
        </is>
      </c>
      <c r="S5734" t="n">
        <v>0</v>
      </c>
      <c r="T5734" t="b">
        <v>0</v>
      </c>
      <c r="U5734" t="inlineStr">
        <is>
          <t>15/1/2024</t>
        </is>
      </c>
      <c r="V5734" t="inlineStr">
        <is>
          <t>yyk1dy3aj6boxks4n4yykis3xnv2uv3b</t>
        </is>
      </c>
      <c r="W5734" t="inlineStr">
        <is>
          <t>https://docs.google.com/open?id=1f9sPX-VAkqLgNhYzKUdzVD9qJhZzgHH6iresgmKPwrI</t>
        </is>
      </c>
      <c r="X5734" t="inlineStr">
        <is>
          <t>19,50</t>
        </is>
      </c>
      <c r="Y5734" t="n">
        <v>52</v>
      </c>
      <c r="Z5734" t="inlineStr">
        <is>
          <t>45,5</t>
        </is>
      </c>
      <c r="AA5734" t="n">
        <v>0</v>
      </c>
      <c r="AB5734" t="inlineStr">
        <is>
          <t>117,00</t>
        </is>
      </c>
      <c r="AC5734" t="inlineStr">
        <is>
          <t>24,57</t>
        </is>
      </c>
      <c r="AD5734" t="inlineStr">
        <is>
          <t>0,00</t>
        </is>
      </c>
      <c r="AE5734" t="inlineStr">
        <is>
          <t>141,57</t>
        </is>
      </c>
      <c r="AF5734" t="n">
        <v>0</v>
      </c>
      <c r="AG5734" t="n">
        <v>0</v>
      </c>
      <c r="AH5734" t="n">
        <v>0</v>
      </c>
      <c r="AI5734" t="inlineStr">
        <is>
          <t>6,5</t>
        </is>
      </c>
      <c r="AJ5734" t="inlineStr">
        <is>
          <t>Transfer</t>
        </is>
      </c>
      <c r="AK5734" t="inlineStr">
        <is>
          <t>4,5</t>
        </is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</row>
    <row r="5738">
      <c r="A5738" t="n">
        <v>1386</v>
      </c>
      <c r="B5738" t="inlineStr">
        <is>
          <t>herboristería ginkgo biloba</t>
        </is>
      </c>
      <c r="C5738" t="inlineStr">
        <is>
          <t>Loren Carrasco Alarcón</t>
        </is>
      </c>
      <c r="D5738" t="inlineStr">
        <is>
          <t>Lorenza Carrasco Alarcón</t>
        </is>
      </c>
      <c r="E5738" t="inlineStr">
        <is>
          <t>06222949T</t>
        </is>
      </c>
      <c r="F5738" t="inlineStr">
        <is>
          <t>Don Juan de Austria,5</t>
        </is>
      </c>
      <c r="G5738" t="n">
        <v>13630</v>
      </c>
      <c r="H5738" t="inlineStr">
        <is>
          <t>Socuéllamos</t>
        </is>
      </c>
      <c r="I5738" t="n">
        <v>1</v>
      </c>
      <c r="J5738" t="n">
        <v>0</v>
      </c>
      <c r="K5738" t="inlineStr">
        <is>
          <t>loren-carrasco@herboristeriaginkgobiloba.com</t>
        </is>
      </c>
      <c r="L5738">
        <f>+34667607761</f>
        <v/>
      </c>
      <c r="M5738" t="n">
        <v>1</v>
      </c>
      <c r="N5738" t="n">
        <v>6</v>
      </c>
      <c r="O5738" t="n">
        <v>0</v>
      </c>
      <c r="P5738" t="n">
        <v>6</v>
      </c>
      <c r="Q5738" t="n">
        <v>0</v>
      </c>
      <c r="R5738" t="inlineStr">
        <is>
          <t>VJ8</t>
        </is>
      </c>
      <c r="S5738" t="n">
        <v>0</v>
      </c>
      <c r="T5738" t="b">
        <v>0</v>
      </c>
      <c r="U5738" t="inlineStr">
        <is>
          <t>15/01/2024</t>
        </is>
      </c>
      <c r="V5738" t="inlineStr">
        <is>
          <t>93q3xcaug69i1r08u40s93q3xcosaddr</t>
        </is>
      </c>
      <c r="W5738" t="inlineStr">
        <is>
          <t>https://docs.google.com/open?id=1Jq-_6xL7UuQ063uAWKGNXu7oJzvFo06eS94StYfRqvw</t>
        </is>
      </c>
      <c r="X5738" t="inlineStr">
        <is>
          <t>0,00</t>
        </is>
      </c>
      <c r="Y5738" t="n">
        <v>39</v>
      </c>
      <c r="Z5738" t="n">
        <v>39</v>
      </c>
      <c r="AA5738" t="n">
        <v>0</v>
      </c>
      <c r="AB5738" t="inlineStr">
        <is>
          <t>78,00</t>
        </is>
      </c>
      <c r="AC5738" t="inlineStr">
        <is>
          <t>16,38</t>
        </is>
      </c>
      <c r="AD5738" t="inlineStr">
        <is>
          <t>4,06</t>
        </is>
      </c>
      <c r="AE5738" t="inlineStr">
        <is>
          <t>98,44</t>
        </is>
      </c>
      <c r="AF5738" t="n">
        <v>0</v>
      </c>
      <c r="AG5738" t="n">
        <v>0</v>
      </c>
      <c r="AH5738" t="n">
        <v>0</v>
      </c>
      <c r="AI5738" t="inlineStr">
        <is>
          <t>6,5</t>
        </is>
      </c>
      <c r="AJ5738" t="inlineStr">
        <is>
          <t>Transfer</t>
        </is>
      </c>
      <c r="AK5738" t="inlineStr">
        <is>
          <t>4,5</t>
        </is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</row>
    <row r="5742">
      <c r="A5742" t="n">
        <v>1387</v>
      </c>
      <c r="B5742" t="inlineStr">
        <is>
          <t>Ecoescorial</t>
        </is>
      </c>
      <c r="C5742" t="inlineStr">
        <is>
          <t>Alejandra</t>
        </is>
      </c>
      <c r="D5742" t="inlineStr">
        <is>
          <t>Alejandra Fdez-Sordo Bravo</t>
        </is>
      </c>
      <c r="E5742" t="inlineStr">
        <is>
          <t>51386400 F</t>
        </is>
      </c>
      <c r="F5742" t="inlineStr">
        <is>
          <t>Calle Concha Nuñez, 4, 2ºB, El Escorial</t>
        </is>
      </c>
      <c r="G5742" t="n">
        <v>28280</v>
      </c>
      <c r="H5742" t="inlineStr">
        <is>
          <t>Madrid</t>
        </is>
      </c>
      <c r="I5742" t="n">
        <v>1</v>
      </c>
      <c r="J5742" t="n">
        <v>0</v>
      </c>
      <c r="K5742" t="inlineStr">
        <is>
          <t>alejandrafsb@gmail.com</t>
        </is>
      </c>
      <c r="L5742">
        <f>+34625551062</f>
        <v/>
      </c>
      <c r="M5742" t="n">
        <v>0</v>
      </c>
      <c r="N5742" t="n">
        <v>10</v>
      </c>
      <c r="O5742" t="n">
        <v>2</v>
      </c>
      <c r="P5742" t="n">
        <v>7</v>
      </c>
      <c r="Q5742" t="n">
        <v>3</v>
      </c>
      <c r="R5742" t="inlineStr">
        <is>
          <t>VJ13</t>
        </is>
      </c>
      <c r="S5742" t="inlineStr">
        <is>
          <t>NOTA: si no están, dejar en casa de vecinos</t>
        </is>
      </c>
      <c r="T5742" t="n">
        <v>0</v>
      </c>
      <c r="U5742" t="inlineStr">
        <is>
          <t>15/01/2024</t>
        </is>
      </c>
      <c r="V5742" t="n">
        <v>0</v>
      </c>
      <c r="W5742" t="inlineStr">
        <is>
          <t>https://docs.google.com/open?id=1eHCrK6ewQmTq0fnzVOpIrP8URPZjCLy-Yvxp5BPpo-Y</t>
        </is>
      </c>
      <c r="X5742" t="inlineStr">
        <is>
          <t>13,00</t>
        </is>
      </c>
      <c r="Y5742" t="n">
        <v>65</v>
      </c>
      <c r="Z5742" t="inlineStr">
        <is>
          <t>45,5</t>
        </is>
      </c>
      <c r="AA5742" t="inlineStr">
        <is>
          <t>13,5</t>
        </is>
      </c>
      <c r="AB5742" t="inlineStr">
        <is>
          <t>137,00</t>
        </is>
      </c>
      <c r="AC5742" t="inlineStr">
        <is>
          <t>28,77</t>
        </is>
      </c>
      <c r="AD5742" t="inlineStr">
        <is>
          <t>0,00</t>
        </is>
      </c>
      <c r="AE5742" t="inlineStr">
        <is>
          <t>165,77</t>
        </is>
      </c>
      <c r="AF5742" t="n">
        <v>0</v>
      </c>
      <c r="AG5742" t="n">
        <v>0</v>
      </c>
      <c r="AH5742" t="n">
        <v>0</v>
      </c>
      <c r="AI5742" t="inlineStr">
        <is>
          <t>6,5</t>
        </is>
      </c>
      <c r="AJ5742" t="inlineStr">
        <is>
          <t>Transfer</t>
        </is>
      </c>
      <c r="AK5742" t="inlineStr">
        <is>
          <t>4,5</t>
        </is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</row>
    <row r="5746">
      <c r="A5746" t="n">
        <v>1388</v>
      </c>
      <c r="B5746" t="inlineStr">
        <is>
          <t>ALCAMPO</t>
        </is>
      </c>
      <c r="C5746" t="inlineStr">
        <is>
          <t>Nº PEDIDO: 324.427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inlineStr">
        <is>
          <t>SIN ENVIAR FACTURA</t>
        </is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s="2" t="n">
        <v>0</v>
      </c>
      <c r="V5746" t="n">
        <v>0</v>
      </c>
      <c r="W5746" t="n">
        <v>1</v>
      </c>
      <c r="X5746" t="inlineStr">
        <is>
          <t>0,00</t>
        </is>
      </c>
      <c r="Y5746" t="n">
        <v>0</v>
      </c>
      <c r="Z5746" t="n">
        <v>0</v>
      </c>
      <c r="AA5746" t="n">
        <v>0</v>
      </c>
      <c r="AB5746" t="inlineStr">
        <is>
          <t>0,00</t>
        </is>
      </c>
      <c r="AC5746" t="inlineStr">
        <is>
          <t>0,00</t>
        </is>
      </c>
      <c r="AD5746" t="inlineStr">
        <is>
          <t>0,00</t>
        </is>
      </c>
      <c r="AE5746" t="inlineStr">
        <is>
          <t>0,00</t>
        </is>
      </c>
      <c r="AF5746" t="n">
        <v>0</v>
      </c>
      <c r="AG5746" t="n">
        <v>0</v>
      </c>
      <c r="AH5746" t="n">
        <v>0</v>
      </c>
      <c r="AI5746" t="inlineStr">
        <is>
          <t>6,5</t>
        </is>
      </c>
      <c r="AJ5746" t="n">
        <v>0</v>
      </c>
      <c r="AK5746" t="inlineStr">
        <is>
          <t>4,5</t>
        </is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</row>
    <row r="5750">
      <c r="A5750" t="n">
        <v>1389</v>
      </c>
      <c r="B5750" t="inlineStr">
        <is>
          <t>Forn de L'Era</t>
        </is>
      </c>
      <c r="C5750" t="inlineStr">
        <is>
          <t>Lurdes</t>
        </is>
      </c>
      <c r="D5750" t="inlineStr">
        <is>
          <t>Pa de Rupit S.L.</t>
        </is>
      </c>
      <c r="E5750" t="inlineStr">
        <is>
          <t>B-66649625</t>
        </is>
      </c>
      <c r="F5750" t="inlineStr">
        <is>
          <t>Pl. era nova 1</t>
        </is>
      </c>
      <c r="G5750" t="n">
        <v>8569</v>
      </c>
      <c r="H5750" t="inlineStr">
        <is>
          <t>Rupit i Pruit</t>
        </is>
      </c>
      <c r="I5750" t="n">
        <v>1</v>
      </c>
      <c r="J5750" t="n">
        <v>0</v>
      </c>
      <c r="K5750" t="inlineStr">
        <is>
          <t>info@fornderupit.com</t>
        </is>
      </c>
      <c r="L5750">
        <f>+34607885875</f>
        <v/>
      </c>
      <c r="M5750" t="n">
        <v>0</v>
      </c>
      <c r="N5750" t="n">
        <v>4</v>
      </c>
      <c r="O5750" t="n">
        <v>2</v>
      </c>
      <c r="P5750" t="n">
        <v>4</v>
      </c>
      <c r="Q5750" t="n">
        <v>5</v>
      </c>
      <c r="R5750" t="inlineStr">
        <is>
          <t>VJ3</t>
        </is>
      </c>
      <c r="S5750" t="n">
        <v>0</v>
      </c>
      <c r="T5750" t="b">
        <v>0</v>
      </c>
      <c r="U5750" t="inlineStr">
        <is>
          <t>16/01/2024</t>
        </is>
      </c>
      <c r="V5750" t="inlineStr">
        <is>
          <t>2bsf24vdio9hzmavymkvhf2bsf24qq5q</t>
        </is>
      </c>
      <c r="W5750" t="inlineStr">
        <is>
          <t>https://docs.google.com/open?id=1i11Cr1-wsqYo0C4o7oCFSIN_OmwNIHRLzGfWYNarosE</t>
        </is>
      </c>
      <c r="X5750" t="inlineStr">
        <is>
          <t>14,04</t>
        </is>
      </c>
      <c r="Y5750" t="inlineStr">
        <is>
          <t>28,08</t>
        </is>
      </c>
      <c r="Z5750" t="inlineStr">
        <is>
          <t>28,08</t>
        </is>
      </c>
      <c r="AA5750" t="inlineStr">
        <is>
          <t>26,05</t>
        </is>
      </c>
      <c r="AB5750" t="inlineStr">
        <is>
          <t>96,25</t>
        </is>
      </c>
      <c r="AC5750" t="inlineStr">
        <is>
          <t>20,21</t>
        </is>
      </c>
      <c r="AD5750" t="inlineStr">
        <is>
          <t>0,00</t>
        </is>
      </c>
      <c r="AE5750" t="inlineStr">
        <is>
          <t>116,46</t>
        </is>
      </c>
      <c r="AF5750" t="n">
        <v>0</v>
      </c>
      <c r="AG5750" t="n">
        <v>0</v>
      </c>
      <c r="AH5750" t="n">
        <v>0</v>
      </c>
      <c r="AI5750" t="inlineStr">
        <is>
          <t>7,02</t>
        </is>
      </c>
      <c r="AJ5750" t="inlineStr">
        <is>
          <t>Transfer</t>
        </is>
      </c>
      <c r="AK5750" t="inlineStr">
        <is>
          <t>5,21</t>
        </is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</row>
    <row r="5754">
      <c r="A5754" t="n">
        <v>1390</v>
      </c>
      <c r="B5754" t="inlineStr">
        <is>
          <t>molsa santa maria</t>
        </is>
      </c>
      <c r="C5754" t="inlineStr">
        <is>
          <t>montse</t>
        </is>
      </c>
      <c r="D5754" t="inlineStr">
        <is>
          <t>Fem Molsa 2020 S.L</t>
        </is>
      </c>
      <c r="E5754" t="inlineStr">
        <is>
          <t>B25860354</t>
        </is>
      </c>
      <c r="F5754" t="inlineStr">
        <is>
          <t>c. sta maria 9</t>
        </is>
      </c>
      <c r="G5754" t="n">
        <v>8301</v>
      </c>
      <c r="H5754" t="inlineStr">
        <is>
          <t>Mataró</t>
        </is>
      </c>
      <c r="I5754" t="n">
        <v>0</v>
      </c>
      <c r="J5754" t="inlineStr">
        <is>
          <t>c. plaça pagesos 11</t>
        </is>
      </c>
      <c r="K5754" t="inlineStr">
        <is>
          <t>santamaria@molsa.bio</t>
        </is>
      </c>
      <c r="L5754">
        <f>+34616910967</f>
        <v/>
      </c>
      <c r="M5754" t="n">
        <v>0</v>
      </c>
      <c r="N5754" t="n">
        <v>3</v>
      </c>
      <c r="O5754" t="n">
        <v>2</v>
      </c>
      <c r="P5754" t="n">
        <v>0</v>
      </c>
      <c r="Q5754" t="n">
        <v>2</v>
      </c>
      <c r="R5754" t="inlineStr">
        <is>
          <t>VJ5</t>
        </is>
      </c>
      <c r="S5754" t="n">
        <v>0</v>
      </c>
      <c r="T5754" t="b">
        <v>0</v>
      </c>
      <c r="U5754" t="inlineStr">
        <is>
          <t>17/01/2024</t>
        </is>
      </c>
      <c r="V5754" t="inlineStr">
        <is>
          <t>dfsaw1vg2hqjqfigrdfsaw6dpykctbog</t>
        </is>
      </c>
      <c r="W5754" t="inlineStr">
        <is>
          <t>https://docs.google.com/open?id=10ROcBMb9MZ_3muwssJTAE8HGjII7tCrGisE84lTuPQM</t>
        </is>
      </c>
      <c r="X5754" t="inlineStr">
        <is>
          <t>14,04</t>
        </is>
      </c>
      <c r="Y5754" t="inlineStr">
        <is>
          <t>21,06</t>
        </is>
      </c>
      <c r="Z5754" t="n">
        <v>0</v>
      </c>
      <c r="AA5754" t="inlineStr">
        <is>
          <t>10,42</t>
        </is>
      </c>
      <c r="AB5754" t="inlineStr">
        <is>
          <t>45,52</t>
        </is>
      </c>
      <c r="AC5754" t="inlineStr">
        <is>
          <t>9,56</t>
        </is>
      </c>
      <c r="AD5754" t="inlineStr">
        <is>
          <t>0,00</t>
        </is>
      </c>
      <c r="AE5754" t="inlineStr">
        <is>
          <t>55,08</t>
        </is>
      </c>
      <c r="AF5754" t="n">
        <v>0</v>
      </c>
      <c r="AG5754" t="n">
        <v>0</v>
      </c>
      <c r="AH5754" t="n">
        <v>0</v>
      </c>
      <c r="AI5754" t="inlineStr">
        <is>
          <t>7,02</t>
        </is>
      </c>
      <c r="AJ5754" t="inlineStr">
        <is>
          <t>Transfer</t>
        </is>
      </c>
      <c r="AK5754" t="inlineStr">
        <is>
          <t>5,21</t>
        </is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</row>
    <row r="5758">
      <c r="A5758" t="n">
        <v>1391</v>
      </c>
      <c r="B5758" t="inlineStr">
        <is>
          <t>PRIMAPRIX</t>
        </is>
      </c>
      <c r="C5758" t="inlineStr">
        <is>
          <t>Nº PEDIDO: 5100025653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inlineStr">
        <is>
          <t>SIN ENVIAR FACTURA</t>
        </is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s="2" t="n">
        <v>0</v>
      </c>
      <c r="V5758" t="n">
        <v>0</v>
      </c>
      <c r="W5758" t="n">
        <v>1</v>
      </c>
      <c r="X5758" t="inlineStr">
        <is>
          <t>0,00</t>
        </is>
      </c>
      <c r="Y5758" t="n">
        <v>0</v>
      </c>
      <c r="Z5758" t="n">
        <v>0</v>
      </c>
      <c r="AA5758" t="n">
        <v>0</v>
      </c>
      <c r="AB5758" t="inlineStr">
        <is>
          <t>0,00</t>
        </is>
      </c>
      <c r="AC5758" t="inlineStr">
        <is>
          <t>0,00</t>
        </is>
      </c>
      <c r="AD5758" t="inlineStr">
        <is>
          <t>0,00</t>
        </is>
      </c>
      <c r="AE5758" t="inlineStr">
        <is>
          <t>0,00</t>
        </is>
      </c>
      <c r="AF5758" t="n">
        <v>0</v>
      </c>
      <c r="AG5758" t="n">
        <v>0</v>
      </c>
      <c r="AH5758" t="n">
        <v>0</v>
      </c>
      <c r="AI5758" t="inlineStr">
        <is>
          <t>6,5</t>
        </is>
      </c>
      <c r="AJ5758" t="n">
        <v>0</v>
      </c>
      <c r="AK5758" t="inlineStr">
        <is>
          <t>4,5</t>
        </is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</row>
    <row r="5762">
      <c r="A5762" t="n">
        <v>1392</v>
      </c>
      <c r="B5762" t="inlineStr">
        <is>
          <t>TERRETA NETA</t>
        </is>
      </c>
      <c r="C5762" t="inlineStr">
        <is>
          <t>NURIA Y LAURA</t>
        </is>
      </c>
      <c r="D5762" t="inlineStr">
        <is>
          <t>TERRETA NETA S.C.</t>
        </is>
      </c>
      <c r="E5762" t="inlineStr">
        <is>
          <t>J72680291</t>
        </is>
      </c>
      <c r="F5762" t="inlineStr">
        <is>
          <t>REVERENDO RAFAEL TRAMOYERES 10 BAJO</t>
        </is>
      </c>
      <c r="G5762" t="n">
        <v>46020</v>
      </c>
      <c r="H5762" t="inlineStr">
        <is>
          <t>VALENCIA</t>
        </is>
      </c>
      <c r="I5762" t="n">
        <v>1</v>
      </c>
      <c r="J5762" t="n">
        <v>0</v>
      </c>
      <c r="K5762" t="inlineStr">
        <is>
          <t>INFO@TERRETANETA.COM</t>
        </is>
      </c>
      <c r="L5762">
        <f>+34610511083</f>
        <v/>
      </c>
      <c r="M5762" t="n">
        <v>0</v>
      </c>
      <c r="N5762" t="n">
        <v>7</v>
      </c>
      <c r="O5762" t="n">
        <v>7</v>
      </c>
      <c r="P5762" t="n">
        <v>7</v>
      </c>
      <c r="Q5762" t="n">
        <v>0</v>
      </c>
      <c r="R5762" t="n">
        <v>0</v>
      </c>
      <c r="S5762" t="n">
        <v>0</v>
      </c>
      <c r="T5762" t="b">
        <v>1</v>
      </c>
      <c r="U5762" t="inlineStr">
        <is>
          <t>18/1/2024</t>
        </is>
      </c>
      <c r="V5762" t="inlineStr">
        <is>
          <t>gh9dah2p4guaqzip09grgh9dahmai5np</t>
        </is>
      </c>
      <c r="W5762" t="inlineStr">
        <is>
          <t>https://docs.google.com/open?id=1tAGEja_HmOCfwi1iNKM0F0y3qcWSQS-lKhCAd7R97yU</t>
        </is>
      </c>
      <c r="X5762" t="inlineStr">
        <is>
          <t>48,37</t>
        </is>
      </c>
      <c r="Y5762" t="inlineStr">
        <is>
          <t>48,37</t>
        </is>
      </c>
      <c r="Z5762" t="inlineStr">
        <is>
          <t>48,37</t>
        </is>
      </c>
      <c r="AA5762" t="n">
        <v>0</v>
      </c>
      <c r="AB5762" t="inlineStr">
        <is>
          <t>145,11</t>
        </is>
      </c>
      <c r="AC5762" t="inlineStr">
        <is>
          <t>30,47</t>
        </is>
      </c>
      <c r="AD5762" t="inlineStr">
        <is>
          <t>0,00</t>
        </is>
      </c>
      <c r="AE5762" t="inlineStr">
        <is>
          <t>175,58</t>
        </is>
      </c>
      <c r="AF5762" t="n">
        <v>0</v>
      </c>
      <c r="AG5762" t="n">
        <v>0</v>
      </c>
      <c r="AH5762" t="n">
        <v>0</v>
      </c>
      <c r="AI5762" t="inlineStr">
        <is>
          <t>6,91</t>
        </is>
      </c>
      <c r="AJ5762" t="inlineStr">
        <is>
          <t>Giro 30 días // IBAN: ES95 3159 0063 5328 7159 4129</t>
        </is>
      </c>
      <c r="AK5762" t="inlineStr">
        <is>
          <t>4,5</t>
        </is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</row>
    <row r="5766">
      <c r="A5766" t="n">
        <v>1393</v>
      </c>
      <c r="B5766" t="inlineStr">
        <is>
          <t>Herbolario Navarro</t>
        </is>
      </c>
      <c r="C5766" t="inlineStr">
        <is>
          <t>Encargada de compras: Sonia</t>
        </is>
      </c>
      <c r="D5766" t="inlineStr">
        <is>
          <t>PEPE NAVARRO, SL</t>
        </is>
      </c>
      <c r="E5766" t="inlineStr">
        <is>
          <t>B-46432852</t>
        </is>
      </c>
      <c r="F5766" t="inlineStr">
        <is>
          <t>C/Partida de la Dama, 25</t>
        </is>
      </c>
      <c r="G5766" t="n">
        <v>46470</v>
      </c>
      <c r="H5766" t="inlineStr">
        <is>
          <t>Massanassa</t>
        </is>
      </c>
      <c r="I5766" t="n">
        <v>0</v>
      </c>
      <c r="J5766" t="inlineStr">
        <is>
          <t>ARZOBISPO MAYORAL, 20    46002 VALENCIA.</t>
        </is>
      </c>
      <c r="K5766" t="inlineStr">
        <is>
          <t>facturacion.logistica@herbolarionavarro.es</t>
        </is>
      </c>
      <c r="L5766" t="n">
        <v>34664644917</v>
      </c>
      <c r="M5766" t="n">
        <v>0</v>
      </c>
      <c r="N5766" t="n">
        <v>0</v>
      </c>
      <c r="O5766" t="n">
        <v>31</v>
      </c>
      <c r="P5766" t="n">
        <v>80</v>
      </c>
      <c r="Q5766" t="n">
        <v>0</v>
      </c>
      <c r="R5766" t="n">
        <v>0</v>
      </c>
      <c r="S5766" t="inlineStr">
        <is>
          <t>1) 4500617419 -&gt; Incluir numero de pedido en factura y en paquete/s 2) Enviar referencias por separado.</t>
        </is>
      </c>
      <c r="T5766" t="n">
        <v>1</v>
      </c>
      <c r="U5766" t="inlineStr">
        <is>
          <t>18/01/2024</t>
        </is>
      </c>
      <c r="V5766" t="n">
        <v>44714</v>
      </c>
      <c r="W5766" t="inlineStr">
        <is>
          <t>https://docs.google.com/open?id=16AJlfH--ZV0KDW1y3REJWDq2L2SL_j6nWSz3sSfhbeA</t>
        </is>
      </c>
      <c r="X5766" t="inlineStr">
        <is>
          <t>168,33</t>
        </is>
      </c>
      <c r="Y5766" t="n">
        <v>0</v>
      </c>
      <c r="Z5766" t="inlineStr">
        <is>
          <t>434,4</t>
        </is>
      </c>
      <c r="AA5766" t="n">
        <v>0</v>
      </c>
      <c r="AB5766" t="inlineStr">
        <is>
          <t>602,73</t>
        </is>
      </c>
      <c r="AC5766" t="inlineStr">
        <is>
          <t>126,57</t>
        </is>
      </c>
      <c r="AD5766" t="inlineStr">
        <is>
          <t>0,00</t>
        </is>
      </c>
      <c r="AE5766" t="inlineStr">
        <is>
          <t>729,30</t>
        </is>
      </c>
      <c r="AF5766" t="n">
        <v>0</v>
      </c>
      <c r="AG5766" t="n">
        <v>0</v>
      </c>
      <c r="AH5766" t="n">
        <v>0</v>
      </c>
      <c r="AI5766" t="inlineStr">
        <is>
          <t>5,43</t>
        </is>
      </c>
      <c r="AJ5766" t="inlineStr">
        <is>
          <t>Transfer 60 días // IBAN: ES58 0081 1518 9300 0157 6563</t>
        </is>
      </c>
      <c r="AK5766" t="inlineStr">
        <is>
          <t>4,5</t>
        </is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</row>
    <row r="5770">
      <c r="A5770" t="n">
        <v>1394</v>
      </c>
      <c r="B5770" t="inlineStr">
        <is>
          <t>Eco-Viure</t>
        </is>
      </c>
      <c r="C5770" t="inlineStr">
        <is>
          <t>Marilen Blazquez</t>
        </is>
      </c>
      <c r="D5770" t="inlineStr">
        <is>
          <t>Maria Magdalena Blazquez Martinez</t>
        </is>
      </c>
      <c r="E5770" t="inlineStr">
        <is>
          <t>78204712C</t>
        </is>
      </c>
      <c r="F5770" t="inlineStr">
        <is>
          <t>Carrer de Ciutat, 2</t>
        </is>
      </c>
      <c r="G5770" t="n">
        <v>7620</v>
      </c>
      <c r="H5770" t="inlineStr">
        <is>
          <t>Llucmajor, , Illes Balears</t>
        </is>
      </c>
      <c r="I5770" t="n">
        <v>1</v>
      </c>
      <c r="J5770" t="n">
        <v>0</v>
      </c>
      <c r="K5770" t="inlineStr">
        <is>
          <t>ecoviurellucmajor@gmail.com</t>
        </is>
      </c>
      <c r="L5770">
        <f>+34676846617</f>
        <v/>
      </c>
      <c r="M5770" t="n">
        <v>1</v>
      </c>
      <c r="N5770" t="n">
        <v>10</v>
      </c>
      <c r="O5770" t="n">
        <v>5</v>
      </c>
      <c r="P5770" t="n">
        <v>5</v>
      </c>
      <c r="Q5770" t="n">
        <v>5</v>
      </c>
      <c r="R5770" t="n">
        <v>0</v>
      </c>
      <c r="S5770" t="inlineStr">
        <is>
          <t>SectorEco</t>
        </is>
      </c>
      <c r="T5770" t="b">
        <v>1</v>
      </c>
      <c r="U5770" t="inlineStr">
        <is>
          <t>18/01/2024</t>
        </is>
      </c>
      <c r="V5770" t="inlineStr">
        <is>
          <t>b3567zbnlurib351dln9r0tl9om0zyj8</t>
        </is>
      </c>
      <c r="W5770" t="inlineStr">
        <is>
          <t>https://docs.google.com/open?id=1quGlOrOLeoxhAylSnrmIa0SDGPbXfxvbqOBn2MNlwNw</t>
        </is>
      </c>
      <c r="X5770" t="inlineStr">
        <is>
          <t>34,55</t>
        </is>
      </c>
      <c r="Y5770" t="inlineStr">
        <is>
          <t>69,1</t>
        </is>
      </c>
      <c r="Z5770" t="inlineStr">
        <is>
          <t>34,55</t>
        </is>
      </c>
      <c r="AA5770" t="inlineStr">
        <is>
          <t>22,65</t>
        </is>
      </c>
      <c r="AB5770" t="inlineStr">
        <is>
          <t>160,85</t>
        </is>
      </c>
      <c r="AC5770" t="inlineStr">
        <is>
          <t>33,78</t>
        </is>
      </c>
      <c r="AD5770" t="inlineStr">
        <is>
          <t>8,36</t>
        </is>
      </c>
      <c r="AE5770" t="inlineStr">
        <is>
          <t>202,99</t>
        </is>
      </c>
      <c r="AF5770" t="n">
        <v>0</v>
      </c>
      <c r="AG5770" t="n">
        <v>0</v>
      </c>
      <c r="AH5770" t="n">
        <v>0</v>
      </c>
      <c r="AI5770" t="inlineStr">
        <is>
          <t>6,91</t>
        </is>
      </c>
      <c r="AJ5770" t="inlineStr">
        <is>
          <t>Transfer</t>
        </is>
      </c>
      <c r="AK5770" t="inlineStr">
        <is>
          <t>4,53</t>
        </is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</row>
    <row r="5774">
      <c r="A5774" t="n">
        <v>1395</v>
      </c>
      <c r="B5774" t="inlineStr">
        <is>
          <t>Toni&amp;Meri follow your dreams</t>
        </is>
      </c>
      <c r="C5774" t="inlineStr">
        <is>
          <t>Meritxell Sole</t>
        </is>
      </c>
      <c r="D5774" t="inlineStr">
        <is>
          <t>Toni&amp;Meri follow your dreams</t>
        </is>
      </c>
      <c r="E5774" t="inlineStr">
        <is>
          <t>L_714921 V</t>
        </is>
      </c>
      <c r="F5774" t="inlineStr">
        <is>
          <t>Carrer de l aigueta num 6</t>
        </is>
      </c>
      <c r="G5774" t="inlineStr">
        <is>
          <t>AD500</t>
        </is>
      </c>
      <c r="H5774" t="inlineStr">
        <is>
          <t>Andorra la vella</t>
        </is>
      </c>
      <c r="I5774" t="n">
        <v>0</v>
      </c>
      <c r="J5774" t="inlineStr">
        <is>
          <t>Carrer el Llinàs Xalet desig</t>
        </is>
      </c>
      <c r="K5774" t="inlineStr">
        <is>
          <t>toniandmerifollowyourdreams@gmail.com</t>
        </is>
      </c>
      <c r="L5774">
        <f>+376354612</f>
        <v/>
      </c>
      <c r="M5774" t="n">
        <v>0</v>
      </c>
      <c r="N5774" t="n">
        <v>36</v>
      </c>
      <c r="O5774" t="n">
        <v>0</v>
      </c>
      <c r="P5774" t="n">
        <v>12</v>
      </c>
      <c r="Q5774" t="n">
        <v>6</v>
      </c>
      <c r="R5774" t="inlineStr">
        <is>
          <t>VJ24</t>
        </is>
      </c>
      <c r="S5774" t="inlineStr">
        <is>
          <t>25 sobres de muestra</t>
        </is>
      </c>
      <c r="T5774" t="b">
        <v>0</v>
      </c>
      <c r="U5774" t="inlineStr">
        <is>
          <t>19/01/2024</t>
        </is>
      </c>
      <c r="V5774" t="inlineStr">
        <is>
          <t>bkbop5qtwuxplg1lbkb9lqcbnhleksjj</t>
        </is>
      </c>
      <c r="W5774" t="inlineStr">
        <is>
          <t>https://docs.google.com/open?id=1KIpXzhdKqY0Fxu7t9H5e5ZM9kXiOHBYDphZRcxFI8aU</t>
        </is>
      </c>
      <c r="X5774" t="inlineStr">
        <is>
          <t>0,00</t>
        </is>
      </c>
      <c r="Y5774" t="inlineStr">
        <is>
          <t>205,2</t>
        </is>
      </c>
      <c r="Z5774" t="inlineStr">
        <is>
          <t>68,4</t>
        </is>
      </c>
      <c r="AA5774" t="inlineStr">
        <is>
          <t>25,2</t>
        </is>
      </c>
      <c r="AB5774" t="inlineStr">
        <is>
          <t>298,80</t>
        </is>
      </c>
      <c r="AC5774" t="inlineStr">
        <is>
          <t>62,75</t>
        </is>
      </c>
      <c r="AD5774" t="inlineStr">
        <is>
          <t>0,00</t>
        </is>
      </c>
      <c r="AE5774" t="inlineStr">
        <is>
          <t>361,55</t>
        </is>
      </c>
      <c r="AF5774" t="n">
        <v>0</v>
      </c>
      <c r="AG5774" t="n">
        <v>0</v>
      </c>
      <c r="AH5774" t="n">
        <v>0</v>
      </c>
      <c r="AI5774" t="inlineStr">
        <is>
          <t>5,7</t>
        </is>
      </c>
      <c r="AJ5774" t="inlineStr">
        <is>
          <t>Transfer</t>
        </is>
      </c>
      <c r="AK5774" t="inlineStr">
        <is>
          <t>4,2</t>
        </is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</row>
    <row r="5778">
      <c r="A5778" t="n">
        <v>1396</v>
      </c>
      <c r="B5778" t="inlineStr">
        <is>
          <t>Azul Cereza</t>
        </is>
      </c>
      <c r="C5778" t="inlineStr">
        <is>
          <t>Andrea</t>
        </is>
      </c>
      <c r="D5778" t="inlineStr">
        <is>
          <t>Andrea Fernández Salas</t>
        </is>
      </c>
      <c r="E5778" t="inlineStr">
        <is>
          <t>51097467 T</t>
        </is>
      </c>
      <c r="F5778" t="inlineStr">
        <is>
          <t>Calle/ Sector Descubridores 1 - Local 3 C.C. Mercacentro</t>
        </is>
      </c>
      <c r="G5778" t="n">
        <v>28760</v>
      </c>
      <c r="H5778" t="inlineStr">
        <is>
          <t>Tres Cantos</t>
        </is>
      </c>
      <c r="I5778" t="n">
        <v>1</v>
      </c>
      <c r="J5778" t="n">
        <v>0</v>
      </c>
      <c r="K5778" t="inlineStr">
        <is>
          <t>Info@azulcereza.com</t>
        </is>
      </c>
      <c r="L5778">
        <f>+34651392643</f>
        <v/>
      </c>
      <c r="M5778" t="n">
        <v>1</v>
      </c>
      <c r="N5778" t="n">
        <v>12</v>
      </c>
      <c r="O5778" t="n">
        <v>0</v>
      </c>
      <c r="P5778" t="n">
        <v>8</v>
      </c>
      <c r="Q5778" t="n">
        <v>0</v>
      </c>
      <c r="R5778" t="n">
        <v>0</v>
      </c>
      <c r="S5778" t="n">
        <v>0</v>
      </c>
      <c r="T5778" t="b">
        <v>1</v>
      </c>
      <c r="U5778" t="inlineStr">
        <is>
          <t>19/1/2024</t>
        </is>
      </c>
      <c r="V5778" t="inlineStr">
        <is>
          <t>yjptw75ms1gmkvpxy4wi5eyjptwtnxwc</t>
        </is>
      </c>
      <c r="W5778" t="inlineStr">
        <is>
          <t>https://docs.google.com/open?id=1YOdIOV4v7xM_Ds724k7LZrSVY6K7rrXEnrkJNuagZN4</t>
        </is>
      </c>
      <c r="X5778" t="inlineStr">
        <is>
          <t>0,00</t>
        </is>
      </c>
      <c r="Y5778" t="inlineStr">
        <is>
          <t>82,92</t>
        </is>
      </c>
      <c r="Z5778" t="inlineStr">
        <is>
          <t>55,28</t>
        </is>
      </c>
      <c r="AA5778" t="n">
        <v>0</v>
      </c>
      <c r="AB5778" t="inlineStr">
        <is>
          <t>138,20</t>
        </is>
      </c>
      <c r="AC5778" t="inlineStr">
        <is>
          <t>29,02</t>
        </is>
      </c>
      <c r="AD5778" t="inlineStr">
        <is>
          <t>7,19</t>
        </is>
      </c>
      <c r="AE5778" t="inlineStr">
        <is>
          <t>174,41</t>
        </is>
      </c>
      <c r="AF5778" t="n">
        <v>0</v>
      </c>
      <c r="AG5778" t="n">
        <v>0</v>
      </c>
      <c r="AH5778" t="n">
        <v>0</v>
      </c>
      <c r="AI5778" t="inlineStr">
        <is>
          <t>6,91</t>
        </is>
      </c>
      <c r="AJ5778" t="inlineStr">
        <is>
          <t>SEPA 30 días // IBAN: ES17 0049 1632 5323 1017 2247</t>
        </is>
      </c>
      <c r="AK5778" t="inlineStr">
        <is>
          <t>4,5</t>
        </is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</row>
    <row r="5782">
      <c r="A5782" t="n">
        <v>1397</v>
      </c>
      <c r="B5782" t="inlineStr">
        <is>
          <t>Marcris</t>
        </is>
      </c>
      <c r="C5782" t="inlineStr">
        <is>
          <t>Marino</t>
        </is>
      </c>
      <c r="D5782" t="inlineStr">
        <is>
          <t>Sánchez García Cristina 00280286L S.L.N.E</t>
        </is>
      </c>
      <c r="E5782" t="inlineStr">
        <is>
          <t>B35770528</t>
        </is>
      </c>
      <c r="F5782" t="inlineStr">
        <is>
          <t>Calle Aigües, 11</t>
        </is>
      </c>
      <c r="G5782" t="n">
        <v>8391</v>
      </c>
      <c r="H5782" t="inlineStr">
        <is>
          <t>Tiana</t>
        </is>
      </c>
      <c r="I5782" t="n">
        <v>1</v>
      </c>
      <c r="J5782" t="n">
        <v>0</v>
      </c>
      <c r="K5782" t="inlineStr">
        <is>
          <t>info@marcris.net</t>
        </is>
      </c>
      <c r="L5782">
        <f>+34678868735</f>
        <v/>
      </c>
      <c r="M5782" t="n">
        <v>0</v>
      </c>
      <c r="N5782" t="n">
        <v>412</v>
      </c>
      <c r="O5782" t="n">
        <v>412</v>
      </c>
      <c r="P5782" t="n">
        <v>412</v>
      </c>
      <c r="Q5782" t="n">
        <v>157</v>
      </c>
      <c r="R5782" t="inlineStr">
        <is>
          <t>VJ196</t>
        </is>
      </c>
      <c r="S5782" t="inlineStr">
        <is>
          <t>Muestras 8-8-8-3-4</t>
        </is>
      </c>
      <c r="T5782" t="n">
        <v>0</v>
      </c>
      <c r="U5782" t="inlineStr">
        <is>
          <t>22/01/2024</t>
        </is>
      </c>
      <c r="V5782" t="n">
        <v>0</v>
      </c>
      <c r="W5782" t="inlineStr">
        <is>
          <t>https://docs.google.com/open?id=1e8FiSnc8iyfKMGXZg9CYYVEipMOAMpP26WkaU7ZTRWc</t>
        </is>
      </c>
      <c r="X5782" t="inlineStr">
        <is>
          <t>1.792,20</t>
        </is>
      </c>
      <c r="Y5782" t="inlineStr">
        <is>
          <t>1792,2</t>
        </is>
      </c>
      <c r="Z5782" t="inlineStr">
        <is>
          <t>1792,2</t>
        </is>
      </c>
      <c r="AA5782" t="inlineStr">
        <is>
          <t>518,1</t>
        </is>
      </c>
      <c r="AB5782" t="inlineStr">
        <is>
          <t>5.894,70</t>
        </is>
      </c>
      <c r="AC5782" t="inlineStr">
        <is>
          <t>1237,89</t>
        </is>
      </c>
      <c r="AD5782" t="inlineStr">
        <is>
          <t>0,00</t>
        </is>
      </c>
      <c r="AE5782" t="inlineStr">
        <is>
          <t>7132,59</t>
        </is>
      </c>
      <c r="AF5782" t="n">
        <v>0</v>
      </c>
      <c r="AG5782" t="n">
        <v>0</v>
      </c>
      <c r="AH5782" t="n">
        <v>0</v>
      </c>
      <c r="AI5782" t="inlineStr">
        <is>
          <t>4,35</t>
        </is>
      </c>
      <c r="AJ5782" t="inlineStr">
        <is>
          <t>Giro 60 días // IBAN: ES03 2100 0877 8502 0021 6962</t>
        </is>
      </c>
      <c r="AK5782" t="inlineStr">
        <is>
          <t>3,3</t>
        </is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</row>
    <row r="5786">
      <c r="A5786" t="n">
        <v>1398</v>
      </c>
      <c r="B5786" t="inlineStr">
        <is>
          <t>Naturitas</t>
        </is>
      </c>
      <c r="C5786" t="inlineStr">
        <is>
          <t>Sandra Geremias</t>
        </is>
      </c>
      <c r="D5786" t="inlineStr">
        <is>
          <t>AMCORE BALANCE, S.L.</t>
        </is>
      </c>
      <c r="E5786" t="inlineStr">
        <is>
          <t>B66291097</t>
        </is>
      </c>
      <c r="F5786" t="inlineStr">
        <is>
          <t>CALLE POLLANCRE N 10</t>
        </is>
      </c>
      <c r="G5786" t="n">
        <v>17452</v>
      </c>
      <c r="H5786" t="inlineStr">
        <is>
          <t>MASSANES (GIRONA)</t>
        </is>
      </c>
      <c r="I5786" t="n">
        <v>1</v>
      </c>
      <c r="J5786" t="n">
        <v>0</v>
      </c>
      <c r="K5786" t="inlineStr">
        <is>
          <t>sandra.geremias@naturitas.com</t>
        </is>
      </c>
      <c r="L5786" t="inlineStr">
        <is>
          <t>691 390 659</t>
        </is>
      </c>
      <c r="M5786" t="n">
        <v>0</v>
      </c>
      <c r="N5786" t="n">
        <v>0</v>
      </c>
      <c r="O5786" t="n">
        <v>0</v>
      </c>
      <c r="P5786" t="n">
        <v>136</v>
      </c>
      <c r="Q5786" t="n">
        <v>0</v>
      </c>
      <c r="R5786" t="n">
        <v>0</v>
      </c>
      <c r="S5786" t="n">
        <v>0</v>
      </c>
      <c r="T5786" t="n">
        <v>0</v>
      </c>
      <c r="U5786" t="inlineStr">
        <is>
          <t>22/01/2024</t>
        </is>
      </c>
      <c r="V5786" t="n">
        <v>0</v>
      </c>
      <c r="W5786" t="inlineStr">
        <is>
          <t>https://docs.google.com/open?id=193B-oXLBJ8wnTcnqvdx8yMHsXyXmQoQIR0q0g_FOR_Q</t>
        </is>
      </c>
      <c r="X5786" t="inlineStr">
        <is>
          <t>0,00</t>
        </is>
      </c>
      <c r="Y5786" t="n">
        <v>0</v>
      </c>
      <c r="Z5786" t="n">
        <v>884</v>
      </c>
      <c r="AA5786" t="n">
        <v>0</v>
      </c>
      <c r="AB5786" t="inlineStr">
        <is>
          <t>884,00</t>
        </is>
      </c>
      <c r="AC5786" t="inlineStr">
        <is>
          <t>185,64</t>
        </is>
      </c>
      <c r="AD5786" t="inlineStr">
        <is>
          <t>0,00</t>
        </is>
      </c>
      <c r="AE5786" t="inlineStr">
        <is>
          <t>1069,64</t>
        </is>
      </c>
      <c r="AF5786" t="n">
        <v>0</v>
      </c>
      <c r="AG5786" t="n">
        <v>0</v>
      </c>
      <c r="AH5786" t="n">
        <v>0</v>
      </c>
      <c r="AI5786" t="inlineStr">
        <is>
          <t>6,5</t>
        </is>
      </c>
      <c r="AJ5786" t="inlineStr">
        <is>
          <t>Confirming La Caixa (60 días)</t>
        </is>
      </c>
      <c r="AK5786" t="inlineStr">
        <is>
          <t>4,5</t>
        </is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</row>
    <row r="5790">
      <c r="A5790" t="n">
        <v>1399</v>
      </c>
      <c r="B5790" t="inlineStr">
        <is>
          <t>ACTIVA'T ECO</t>
        </is>
      </c>
      <c r="C5790" t="inlineStr">
        <is>
          <t>NÚRIA BERGÉ PEIRÓ</t>
        </is>
      </c>
      <c r="D5790" t="inlineStr">
        <is>
          <t>Nuria Luisa Bergé Peiró</t>
        </is>
      </c>
      <c r="E5790" t="inlineStr">
        <is>
          <t>35029810M</t>
        </is>
      </c>
      <c r="F5790" t="inlineStr">
        <is>
          <t>Taquígraf Garriga, n. 21 Local</t>
        </is>
      </c>
      <c r="G5790" t="n">
        <v>8292</v>
      </c>
      <c r="H5790" t="inlineStr">
        <is>
          <t>ESPARREGUERA, Barcelona</t>
        </is>
      </c>
      <c r="I5790" t="n">
        <v>1</v>
      </c>
      <c r="J5790" t="n">
        <v>0</v>
      </c>
      <c r="K5790" t="inlineStr">
        <is>
          <t>activateco.esparreguera@gmail.com</t>
        </is>
      </c>
      <c r="L5790">
        <f>+34610309050</f>
        <v/>
      </c>
      <c r="M5790" t="n">
        <v>1</v>
      </c>
      <c r="N5790" t="n">
        <v>20</v>
      </c>
      <c r="O5790" t="n">
        <v>20</v>
      </c>
      <c r="P5790" t="n">
        <v>20</v>
      </c>
      <c r="Q5790" t="n">
        <v>0</v>
      </c>
      <c r="R5790" t="inlineStr">
        <is>
          <t>25 tarjetas + FL2-NA1-LA1-SU1 -&gt; tarjetas selladas</t>
        </is>
      </c>
      <c r="S5790" t="n">
        <v>0</v>
      </c>
      <c r="T5790" t="n">
        <v>0</v>
      </c>
      <c r="U5790" t="inlineStr">
        <is>
          <t>22/01/2024</t>
        </is>
      </c>
      <c r="V5790" t="inlineStr">
        <is>
          <t>5mmuc07rwub1dcby5mmuc9n9z9w41fbi</t>
        </is>
      </c>
      <c r="W5790" t="inlineStr">
        <is>
          <t>https://docs.google.com/open?id=1EbsPFpCNfPNPrWzQ_6drNIfEdiZnjb7dxLWq855Ck7k</t>
        </is>
      </c>
      <c r="X5790" t="inlineStr">
        <is>
          <t>130,00</t>
        </is>
      </c>
      <c r="Y5790" t="n">
        <v>130</v>
      </c>
      <c r="Z5790" t="n">
        <v>130</v>
      </c>
      <c r="AA5790" t="n">
        <v>0</v>
      </c>
      <c r="AB5790" t="inlineStr">
        <is>
          <t>390,00</t>
        </is>
      </c>
      <c r="AC5790" t="inlineStr">
        <is>
          <t>81,90</t>
        </is>
      </c>
      <c r="AD5790" t="inlineStr">
        <is>
          <t>20,28</t>
        </is>
      </c>
      <c r="AE5790" t="inlineStr">
        <is>
          <t>492,18</t>
        </is>
      </c>
      <c r="AF5790" t="n">
        <v>0</v>
      </c>
      <c r="AG5790" t="n">
        <v>0</v>
      </c>
      <c r="AH5790" t="n">
        <v>0</v>
      </c>
      <c r="AI5790" t="inlineStr">
        <is>
          <t>6,5</t>
        </is>
      </c>
      <c r="AJ5790" t="inlineStr">
        <is>
          <t>Giro 30 días // IBAN: ES64 0182 1527 5202 0470 7018</t>
        </is>
      </c>
      <c r="AK5790" t="inlineStr">
        <is>
          <t>4,5</t>
        </is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</row>
    <row r="5794">
      <c r="A5794" t="n">
        <v>1400</v>
      </c>
      <c r="B5794" t="inlineStr">
        <is>
          <t>Espacio Orgánico</t>
        </is>
      </c>
      <c r="C5794" t="inlineStr">
        <is>
          <t>Blanca</t>
        </is>
      </c>
      <c r="D5794" t="inlineStr">
        <is>
          <t>Proyecto Bio Espacio Orgánico, s.l.</t>
        </is>
      </c>
      <c r="E5794" t="inlineStr">
        <is>
          <t>B86770898</t>
        </is>
      </c>
      <c r="F5794" t="inlineStr">
        <is>
          <t>Centro Comercial Río Norte. Ctra. De fuencarral km 1 local 2A</t>
        </is>
      </c>
      <c r="G5794" t="n">
        <v>28108</v>
      </c>
      <c r="H5794" t="inlineStr">
        <is>
          <t>Alcobendas. Madrid</t>
        </is>
      </c>
      <c r="I5794" t="n">
        <v>1</v>
      </c>
      <c r="J5794" t="n">
        <v>0</v>
      </c>
      <c r="K5794" t="inlineStr">
        <is>
          <t>administracion@espacioorganico.com</t>
        </is>
      </c>
      <c r="L5794">
        <f>+34673953074</f>
        <v/>
      </c>
      <c r="M5794" t="n">
        <v>0</v>
      </c>
      <c r="N5794" t="n">
        <v>6</v>
      </c>
      <c r="O5794" t="n">
        <v>8</v>
      </c>
      <c r="P5794" t="n">
        <v>8</v>
      </c>
      <c r="Q5794" t="n">
        <v>0</v>
      </c>
      <c r="R5794" t="inlineStr">
        <is>
          <t>NA2 (20+2)</t>
        </is>
      </c>
      <c r="S5794" t="inlineStr">
        <is>
          <t>*horario de entrega 07:00 a 14:00</t>
        </is>
      </c>
      <c r="T5794" t="b">
        <v>1</v>
      </c>
      <c r="U5794" t="inlineStr">
        <is>
          <t>23/01/2024</t>
        </is>
      </c>
      <c r="V5794" t="inlineStr">
        <is>
          <t>3tbtqyp6mayaa0a4m43tbtqk3rvi27dp</t>
        </is>
      </c>
      <c r="W5794" t="inlineStr">
        <is>
          <t>https://docs.google.com/open?id=10TXGmLmBCGdGBP06mEXBhajY-IHkWH8L2tU9MLLhaJU</t>
        </is>
      </c>
      <c r="X5794" t="inlineStr">
        <is>
          <t>55,28</t>
        </is>
      </c>
      <c r="Y5794" t="inlineStr">
        <is>
          <t>41,46</t>
        </is>
      </c>
      <c r="Z5794" t="inlineStr">
        <is>
          <t>55,28</t>
        </is>
      </c>
      <c r="AA5794" t="n">
        <v>0</v>
      </c>
      <c r="AB5794" t="inlineStr">
        <is>
          <t>152,02</t>
        </is>
      </c>
      <c r="AC5794" t="inlineStr">
        <is>
          <t>31,92</t>
        </is>
      </c>
      <c r="AD5794" t="inlineStr">
        <is>
          <t>0,00</t>
        </is>
      </c>
      <c r="AE5794" t="inlineStr">
        <is>
          <t>183,94</t>
        </is>
      </c>
      <c r="AF5794" t="n">
        <v>0</v>
      </c>
      <c r="AG5794" t="n">
        <v>0</v>
      </c>
      <c r="AH5794" t="n">
        <v>0</v>
      </c>
      <c r="AI5794" t="inlineStr">
        <is>
          <t>6,91</t>
        </is>
      </c>
      <c r="AJ5794" t="inlineStr">
        <is>
          <t>Giro 30 días // IBAN: ES88 0081 0309 7900 0163 6965</t>
        </is>
      </c>
      <c r="AK5794" t="inlineStr">
        <is>
          <t>4,5</t>
        </is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</row>
    <row r="5798">
      <c r="A5798" t="n">
        <v>1401</v>
      </c>
      <c r="B5798" t="inlineStr">
        <is>
          <t>Planeta Huerto</t>
        </is>
      </c>
      <c r="C5798" t="inlineStr">
        <is>
          <t>Efrén Enguix</t>
        </is>
      </c>
      <c r="D5798" t="inlineStr">
        <is>
          <t>Planeta Huerto S.L.U</t>
        </is>
      </c>
      <c r="E5798" t="inlineStr">
        <is>
          <t>B-53241998</t>
        </is>
      </c>
      <c r="F5798" t="inlineStr">
        <is>
          <t>Avenida de la Industria 21-23</t>
        </is>
      </c>
      <c r="G5798" t="n">
        <v>3690</v>
      </c>
      <c r="H5798" t="inlineStr">
        <is>
          <t>San Vicente del Raspeig</t>
        </is>
      </c>
      <c r="I5798" t="n">
        <v>1</v>
      </c>
      <c r="J5798" t="n">
        <v>0</v>
      </c>
      <c r="K5798" t="inlineStr">
        <is>
          <t>compras@planetahuerto.es</t>
        </is>
      </c>
      <c r="L5798">
        <f>+34635548837</f>
        <v/>
      </c>
      <c r="M5798" t="n">
        <v>0</v>
      </c>
      <c r="N5798" t="n">
        <v>0</v>
      </c>
      <c r="O5798" t="n">
        <v>0</v>
      </c>
      <c r="P5798" t="n">
        <v>80</v>
      </c>
      <c r="Q5798" t="n">
        <v>0</v>
      </c>
      <c r="R5798" t="inlineStr">
        <is>
          <t>PackD6-VJ24-OB12-OC12</t>
        </is>
      </c>
      <c r="S5798" t="inlineStr">
        <is>
          <t>Pedido 220880</t>
        </is>
      </c>
      <c r="T5798" t="b">
        <v>0</v>
      </c>
      <c r="U5798" t="inlineStr">
        <is>
          <t>23/1/2024</t>
        </is>
      </c>
      <c r="V5798" t="inlineStr">
        <is>
          <t>p2eoho6nc3rzdy3t7kop2eohob1kdw5d</t>
        </is>
      </c>
      <c r="W5798" t="inlineStr">
        <is>
          <t>https://docs.google.com/open?id=1VfkK9BcQU7-W3Qufl4evGepTerxh2hzFt8wHu9PXFyw</t>
        </is>
      </c>
      <c r="X5798" t="inlineStr">
        <is>
          <t>0,00</t>
        </is>
      </c>
      <c r="Y5798" t="n">
        <v>0</v>
      </c>
      <c r="Z5798" t="n">
        <v>520</v>
      </c>
      <c r="AA5798" t="n">
        <v>0</v>
      </c>
      <c r="AB5798" t="inlineStr">
        <is>
          <t>520,00</t>
        </is>
      </c>
      <c r="AC5798" t="inlineStr">
        <is>
          <t>109,20</t>
        </is>
      </c>
      <c r="AD5798" t="inlineStr">
        <is>
          <t>0,00</t>
        </is>
      </c>
      <c r="AE5798" t="inlineStr">
        <is>
          <t>629,20</t>
        </is>
      </c>
      <c r="AF5798" t="n">
        <v>0</v>
      </c>
      <c r="AG5798" t="n">
        <v>0</v>
      </c>
      <c r="AH5798" t="n">
        <v>0</v>
      </c>
      <c r="AI5798" t="inlineStr">
        <is>
          <t>6,5</t>
        </is>
      </c>
      <c r="AJ5798" t="inlineStr">
        <is>
          <t>Giro 30 días // IBAN: ES6001825645180201571710</t>
        </is>
      </c>
      <c r="AK5798" t="inlineStr">
        <is>
          <t>4,5</t>
        </is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</row>
    <row r="5802">
      <c r="A5802" t="inlineStr">
        <is>
          <t>PT_13</t>
        </is>
      </c>
      <c r="B5802" t="inlineStr">
        <is>
          <t>Mind The Trash Consulting Lda</t>
        </is>
      </c>
      <c r="C5802" t="inlineStr">
        <is>
          <t>Geral</t>
        </is>
      </c>
      <c r="D5802" t="inlineStr">
        <is>
          <t>Mind The Trash Consulting Lda</t>
        </is>
      </c>
      <c r="E5802" t="n">
        <v>514487178</v>
      </c>
      <c r="F5802" t="inlineStr">
        <is>
          <t>Rua de São Paulo nº254, 1º</t>
        </is>
      </c>
      <c r="G5802" t="inlineStr">
        <is>
          <t>1200-430</t>
        </is>
      </c>
      <c r="H5802" t="inlineStr">
        <is>
          <t>Lisboa</t>
        </is>
      </c>
      <c r="I5802" t="n">
        <v>1</v>
      </c>
      <c r="J5802" t="n">
        <v>0</v>
      </c>
      <c r="K5802" t="inlineStr">
        <is>
          <t>geral@mindthetrash.pt</t>
        </is>
      </c>
      <c r="L5802" t="n">
        <v>351919326196</v>
      </c>
      <c r="M5802" t="n">
        <v>0</v>
      </c>
      <c r="N5802" t="n">
        <v>60</v>
      </c>
      <c r="O5802" t="n">
        <v>30</v>
      </c>
      <c r="P5802" t="n">
        <v>40</v>
      </c>
      <c r="Q5802" t="n">
        <v>10</v>
      </c>
      <c r="R5802" t="inlineStr">
        <is>
          <t>VJ20-PackD10</t>
        </is>
      </c>
      <c r="S5802" t="n">
        <v>0</v>
      </c>
      <c r="T5802" t="n">
        <v>0</v>
      </c>
      <c r="U5802" t="inlineStr">
        <is>
          <t>23/01/2024</t>
        </is>
      </c>
      <c r="V5802" t="n">
        <v>0</v>
      </c>
      <c r="W5802" t="inlineStr">
        <is>
          <t>https://docs.google.com/open?id=1vvRagY8_rTw9-BVEz62LjCXCSxLcx64jZGbzcr8R7zg</t>
        </is>
      </c>
      <c r="X5802" t="inlineStr">
        <is>
          <t>195,00</t>
        </is>
      </c>
      <c r="Y5802" t="n">
        <v>390</v>
      </c>
      <c r="Z5802" t="n">
        <v>260</v>
      </c>
      <c r="AA5802" t="n">
        <v>45</v>
      </c>
      <c r="AB5802" t="inlineStr">
        <is>
          <t>890,00</t>
        </is>
      </c>
      <c r="AC5802" t="inlineStr">
        <is>
          <t>186,90</t>
        </is>
      </c>
      <c r="AD5802" t="inlineStr">
        <is>
          <t>0,00</t>
        </is>
      </c>
      <c r="AE5802" t="inlineStr">
        <is>
          <t>1076,90</t>
        </is>
      </c>
      <c r="AF5802" t="n">
        <v>0</v>
      </c>
      <c r="AG5802" t="n">
        <v>0</v>
      </c>
      <c r="AH5802" t="n">
        <v>0</v>
      </c>
      <c r="AI5802" t="inlineStr">
        <is>
          <t>6,5</t>
        </is>
      </c>
      <c r="AJ5802" t="inlineStr">
        <is>
          <t>Transfer</t>
        </is>
      </c>
      <c r="AK5802" t="inlineStr">
        <is>
          <t>4,5</t>
        </is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</row>
    <row r="5806">
      <c r="A5806" t="n">
        <v>1402</v>
      </c>
      <c r="B5806" t="inlineStr">
        <is>
          <t>El Almacén de Marta</t>
        </is>
      </c>
      <c r="C5806" t="inlineStr">
        <is>
          <t>MARTA SÁNCHEZ PERERA</t>
        </is>
      </c>
      <c r="D5806" t="inlineStr">
        <is>
          <t>MARTA SÁNCHEZ PERERA</t>
        </is>
      </c>
      <c r="E5806" t="inlineStr">
        <is>
          <t>78481064G</t>
        </is>
      </c>
      <c r="F5806" t="inlineStr">
        <is>
          <t>C/Los Naranjos, 36 Bajo (La Galera)</t>
        </is>
      </c>
      <c r="G5806" t="n">
        <v>35018</v>
      </c>
      <c r="H5806" t="inlineStr">
        <is>
          <t>Las Palmas de Gran Canaria</t>
        </is>
      </c>
      <c r="I5806" t="n">
        <v>1</v>
      </c>
      <c r="J5806" t="n">
        <v>0</v>
      </c>
      <c r="K5806" t="inlineStr">
        <is>
          <t>elalmacendemarta@hotmail.es</t>
        </is>
      </c>
      <c r="L5806">
        <f>+34646554585</f>
        <v/>
      </c>
      <c r="M5806" t="n">
        <v>0</v>
      </c>
      <c r="N5806" t="n">
        <v>120</v>
      </c>
      <c r="O5806" t="n">
        <v>60</v>
      </c>
      <c r="P5806" t="n">
        <v>120</v>
      </c>
      <c r="Q5806" t="n">
        <v>40</v>
      </c>
      <c r="R5806" t="inlineStr">
        <is>
          <t>OC12-OB24</t>
        </is>
      </c>
      <c r="S5806" t="n">
        <v>0</v>
      </c>
      <c r="T5806" t="b">
        <v>0</v>
      </c>
      <c r="U5806" t="inlineStr">
        <is>
          <t>23/01/2024</t>
        </is>
      </c>
      <c r="V5806" t="inlineStr">
        <is>
          <t>xa585g2s4p6am00bkr6xa5853yxoue8c</t>
        </is>
      </c>
      <c r="W5806" t="inlineStr">
        <is>
          <t>https://docs.google.com/open?id=18GXJkdEGVaPrcaGvSWsvjzccCsplrPayXNPOwpS7Tqk</t>
        </is>
      </c>
      <c r="X5806" t="inlineStr">
        <is>
          <t>300,00</t>
        </is>
      </c>
      <c r="Y5806" t="n">
        <v>600</v>
      </c>
      <c r="Z5806" t="n">
        <v>600</v>
      </c>
      <c r="AA5806" t="n">
        <v>146</v>
      </c>
      <c r="AB5806" t="inlineStr">
        <is>
          <t>1.646,00</t>
        </is>
      </c>
      <c r="AC5806" t="inlineStr">
        <is>
          <t>345,66</t>
        </is>
      </c>
      <c r="AD5806" t="inlineStr">
        <is>
          <t>0,00</t>
        </is>
      </c>
      <c r="AE5806" t="inlineStr">
        <is>
          <t>1991,66</t>
        </is>
      </c>
      <c r="AF5806" t="n">
        <v>0</v>
      </c>
      <c r="AG5806" t="n">
        <v>0</v>
      </c>
      <c r="AH5806" t="n">
        <v>0</v>
      </c>
      <c r="AI5806" t="n">
        <v>5</v>
      </c>
      <c r="AJ5806" t="inlineStr">
        <is>
          <t>Transfer</t>
        </is>
      </c>
      <c r="AK5806" t="inlineStr">
        <is>
          <t>3,65</t>
        </is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</row>
    <row r="5810">
      <c r="A5810" t="n">
        <v>1403</v>
      </c>
      <c r="B5810" t="inlineStr">
        <is>
          <t>Brosses</t>
        </is>
      </c>
      <c r="C5810" t="inlineStr">
        <is>
          <t>Carol</t>
        </is>
      </c>
      <c r="D5810" t="inlineStr">
        <is>
          <t>María Carmen Romero Lucas</t>
        </is>
      </c>
      <c r="E5810" t="inlineStr">
        <is>
          <t>73368530W</t>
        </is>
      </c>
      <c r="F5810" t="inlineStr">
        <is>
          <t>Carrer Cova Santa, 59</t>
        </is>
      </c>
      <c r="G5810" t="n">
        <v>12540</v>
      </c>
      <c r="H5810" t="inlineStr">
        <is>
          <t>Vila Real (Castelló)</t>
        </is>
      </c>
      <c r="I5810" t="n">
        <v>1</v>
      </c>
      <c r="J5810" t="n">
        <v>0</v>
      </c>
      <c r="K5810" t="inlineStr">
        <is>
          <t>info@brosses.es</t>
        </is>
      </c>
      <c r="L5810">
        <f>+34691866630</f>
        <v/>
      </c>
      <c r="M5810" t="n">
        <v>1</v>
      </c>
      <c r="N5810" t="n">
        <v>5</v>
      </c>
      <c r="O5810" t="n">
        <v>5</v>
      </c>
      <c r="P5810" t="n">
        <v>0</v>
      </c>
      <c r="Q5810" t="n">
        <v>0</v>
      </c>
      <c r="R5810" t="inlineStr">
        <is>
          <t>Implantación (10+portes)</t>
        </is>
      </c>
      <c r="S5810" t="inlineStr">
        <is>
          <t>Sector Eco</t>
        </is>
      </c>
      <c r="T5810" t="b">
        <v>1</v>
      </c>
      <c r="U5810" t="inlineStr">
        <is>
          <t>24/01/2024</t>
        </is>
      </c>
      <c r="V5810" t="inlineStr">
        <is>
          <t>j6pbur4hq1uxdmwryjs43jj6pbuesahp</t>
        </is>
      </c>
      <c r="W5810" t="inlineStr">
        <is>
          <t>https://docs.google.com/open?id=1ZlE0FlPpoi4faDFuVq0wtOou67LbB4OCatIAt-K-znY</t>
        </is>
      </c>
      <c r="X5810" t="inlineStr">
        <is>
          <t>34,55</t>
        </is>
      </c>
      <c r="Y5810" t="inlineStr">
        <is>
          <t>34,55</t>
        </is>
      </c>
      <c r="Z5810" t="n">
        <v>0</v>
      </c>
      <c r="AA5810" t="n">
        <v>0</v>
      </c>
      <c r="AB5810" t="inlineStr">
        <is>
          <t>69,10</t>
        </is>
      </c>
      <c r="AC5810" t="inlineStr">
        <is>
          <t>14,51</t>
        </is>
      </c>
      <c r="AD5810" t="inlineStr">
        <is>
          <t>3,59</t>
        </is>
      </c>
      <c r="AE5810" t="inlineStr">
        <is>
          <t>87,20</t>
        </is>
      </c>
      <c r="AF5810" t="n">
        <v>0</v>
      </c>
      <c r="AG5810" t="n">
        <v>0</v>
      </c>
      <c r="AH5810" t="n">
        <v>0</v>
      </c>
      <c r="AI5810" t="inlineStr">
        <is>
          <t>6,91</t>
        </is>
      </c>
      <c r="AJ5810" t="inlineStr">
        <is>
          <t>Transfer</t>
        </is>
      </c>
      <c r="AK5810" t="inlineStr">
        <is>
          <t>4,5</t>
        </is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</row>
    <row r="5814">
      <c r="A5814" t="n">
        <v>1404</v>
      </c>
      <c r="B5814" t="inlineStr">
        <is>
          <t>Cero Residuo</t>
        </is>
      </c>
      <c r="C5814" t="inlineStr">
        <is>
          <t>Xavier</t>
        </is>
      </c>
      <c r="D5814" t="inlineStr">
        <is>
          <t>Zero Waste Group S.L.</t>
        </is>
      </c>
      <c r="E5814" t="inlineStr">
        <is>
          <t>B67624577</t>
        </is>
      </c>
      <c r="F5814" t="inlineStr">
        <is>
          <t>c/Congost 49 local</t>
        </is>
      </c>
      <c r="G5814" t="n">
        <v>8024</v>
      </c>
      <c r="H5814" t="inlineStr">
        <is>
          <t>Barcelona</t>
        </is>
      </c>
      <c r="I5814" t="n">
        <v>1</v>
      </c>
      <c r="J5814" t="n">
        <v>0</v>
      </c>
      <c r="K5814" t="inlineStr">
        <is>
          <t>facturas@ceroresiduo.com</t>
        </is>
      </c>
      <c r="L5814">
        <f>+34622957098</f>
        <v/>
      </c>
      <c r="M5814" t="n">
        <v>0</v>
      </c>
      <c r="N5814" t="n">
        <v>50</v>
      </c>
      <c r="O5814" t="n">
        <v>0</v>
      </c>
      <c r="P5814" t="n">
        <v>50</v>
      </c>
      <c r="Q5814" t="n">
        <v>0</v>
      </c>
      <c r="R5814" t="n">
        <v>0</v>
      </c>
      <c r="S5814" t="inlineStr">
        <is>
          <t>-5% en det.</t>
        </is>
      </c>
      <c r="T5814" t="b">
        <v>0</v>
      </c>
      <c r="U5814" t="inlineStr">
        <is>
          <t>24/1/2024</t>
        </is>
      </c>
      <c r="V5814" t="inlineStr">
        <is>
          <t>p8hl9d97lcgkbfp8hl9ddndc1g0j598u</t>
        </is>
      </c>
      <c r="W5814" t="inlineStr">
        <is>
          <t>https://docs.google.com/open?id=1ORc0PKHAE_BNNMx-59gjMtDlNjWc-xXjWfdimyfAF2s</t>
        </is>
      </c>
      <c r="X5814" t="inlineStr">
        <is>
          <t>0,00</t>
        </is>
      </c>
      <c r="Y5814" t="n">
        <v>328</v>
      </c>
      <c r="Z5814" t="n">
        <v>328</v>
      </c>
      <c r="AA5814" t="n">
        <v>0</v>
      </c>
      <c r="AB5814" t="inlineStr">
        <is>
          <t>656,00</t>
        </is>
      </c>
      <c r="AC5814" t="inlineStr">
        <is>
          <t>137,76</t>
        </is>
      </c>
      <c r="AD5814" t="inlineStr">
        <is>
          <t>0,00</t>
        </is>
      </c>
      <c r="AE5814" t="inlineStr">
        <is>
          <t>793,76</t>
        </is>
      </c>
      <c r="AF5814" t="n">
        <v>0</v>
      </c>
      <c r="AG5814" t="n">
        <v>0</v>
      </c>
      <c r="AH5814" t="n">
        <v>0</v>
      </c>
      <c r="AI5814" t="inlineStr">
        <is>
          <t>6,56</t>
        </is>
      </c>
      <c r="AJ5814" t="inlineStr">
        <is>
          <t>Giro 30 días // IBAN: ES9421000811700201451744</t>
        </is>
      </c>
      <c r="AK5814" t="inlineStr">
        <is>
          <t>4,5</t>
        </is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</row>
    <row r="5818">
      <c r="A5818" t="n">
        <v>1405</v>
      </c>
      <c r="B5818" t="inlineStr">
        <is>
          <t>Herbolario Navarro</t>
        </is>
      </c>
      <c r="C5818" t="inlineStr">
        <is>
          <t>Encargada de compras: Sonia</t>
        </is>
      </c>
      <c r="D5818" t="inlineStr">
        <is>
          <t>PEPE NAVARRO, SL</t>
        </is>
      </c>
      <c r="E5818" t="inlineStr">
        <is>
          <t>B-46432852</t>
        </is>
      </c>
      <c r="F5818" t="inlineStr">
        <is>
          <t>C/Partida de la Dama, 25</t>
        </is>
      </c>
      <c r="G5818" t="n">
        <v>46470</v>
      </c>
      <c r="H5818" t="inlineStr">
        <is>
          <t>Massanassa</t>
        </is>
      </c>
      <c r="I5818" t="n">
        <v>0</v>
      </c>
      <c r="J5818" t="inlineStr">
        <is>
          <t>ARZOBISPO MAYORAL, 20    46002 VALENCIA.</t>
        </is>
      </c>
      <c r="K5818" t="inlineStr">
        <is>
          <t>facturacion.logistica@herbolarionavarro.es</t>
        </is>
      </c>
      <c r="L5818" t="n">
        <v>34664644917</v>
      </c>
      <c r="M5818" t="n">
        <v>0</v>
      </c>
      <c r="N5818" t="n">
        <v>496</v>
      </c>
      <c r="O5818" t="n">
        <v>174</v>
      </c>
      <c r="P5818" t="n">
        <v>226</v>
      </c>
      <c r="Q5818" t="n">
        <v>30</v>
      </c>
      <c r="R5818" t="inlineStr">
        <is>
          <t>OB1-OC1 -&gt; muestras</t>
        </is>
      </c>
      <c r="S5818" t="inlineStr">
        <is>
          <t>1) 4500619336 -&gt; Incluir numero de pedido en factura y en paquete/s 2) Enviar referencias por separado.</t>
        </is>
      </c>
      <c r="T5818" t="n">
        <v>1</v>
      </c>
      <c r="U5818" t="inlineStr">
        <is>
          <t>24/01/2024</t>
        </is>
      </c>
      <c r="V5818" t="n">
        <v>44714</v>
      </c>
      <c r="W5818" t="inlineStr">
        <is>
          <t>https://docs.google.com/open?id=1SiBlKwvGzt_otupk3AQyky9M6pg5IBbBJHOUnQEQEjg</t>
        </is>
      </c>
      <c r="X5818" t="inlineStr">
        <is>
          <t>944,82</t>
        </is>
      </c>
      <c r="Y5818" t="inlineStr">
        <is>
          <t>2693,28</t>
        </is>
      </c>
      <c r="Z5818" t="inlineStr">
        <is>
          <t>1227,18</t>
        </is>
      </c>
      <c r="AA5818" t="n">
        <v>126</v>
      </c>
      <c r="AB5818" t="inlineStr">
        <is>
          <t>4.991,28</t>
        </is>
      </c>
      <c r="AC5818" t="inlineStr">
        <is>
          <t>1048,17</t>
        </is>
      </c>
      <c r="AD5818" t="inlineStr">
        <is>
          <t>0,00</t>
        </is>
      </c>
      <c r="AE5818" t="inlineStr">
        <is>
          <t>6039,45</t>
        </is>
      </c>
      <c r="AF5818" t="n">
        <v>0</v>
      </c>
      <c r="AG5818" t="n">
        <v>0</v>
      </c>
      <c r="AH5818" t="n">
        <v>0</v>
      </c>
      <c r="AI5818" t="inlineStr">
        <is>
          <t>5,43</t>
        </is>
      </c>
      <c r="AJ5818" t="inlineStr">
        <is>
          <t>Transfer 60 días // IBAN: ES58 0081 1518 9300 0157 6563</t>
        </is>
      </c>
      <c r="AK5818" t="inlineStr">
        <is>
          <t>4,2</t>
        </is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</row>
    <row r="5822">
      <c r="A5822" t="n">
        <v>1406</v>
      </c>
      <c r="B5822" t="inlineStr">
        <is>
          <t>Salir del Paso</t>
        </is>
      </c>
      <c r="C5822" t="inlineStr">
        <is>
          <t>Sandra</t>
        </is>
      </c>
      <c r="D5822" t="inlineStr">
        <is>
          <t>SANDRA MINGUEZ MAULEON</t>
        </is>
      </c>
      <c r="E5822" t="inlineStr">
        <is>
          <t>44638316P</t>
        </is>
      </c>
      <c r="F5822" t="inlineStr">
        <is>
          <t>C/SAN NICOLAS Nº6 BAJO</t>
        </is>
      </c>
      <c r="G5822" t="n">
        <v>31200</v>
      </c>
      <c r="H5822" t="inlineStr">
        <is>
          <t>Estella, Navarra</t>
        </is>
      </c>
      <c r="I5822" t="n">
        <v>1</v>
      </c>
      <c r="J5822" t="n">
        <v>0</v>
      </c>
      <c r="K5822" t="inlineStr">
        <is>
          <t>salirdelpaso6@gmail.com</t>
        </is>
      </c>
      <c r="L5822">
        <f>+34646666166</f>
        <v/>
      </c>
      <c r="M5822" t="n">
        <v>1</v>
      </c>
      <c r="N5822" t="n">
        <v>0</v>
      </c>
      <c r="O5822" t="n">
        <v>0</v>
      </c>
      <c r="P5822" t="n">
        <v>20</v>
      </c>
      <c r="Q5822" t="n">
        <v>0</v>
      </c>
      <c r="R5822" t="n">
        <v>0</v>
      </c>
      <c r="S5822" t="inlineStr">
        <is>
          <t>Falta FL1 se la debemos</t>
        </is>
      </c>
      <c r="T5822" t="b">
        <v>1</v>
      </c>
      <c r="U5822" t="inlineStr">
        <is>
          <t>24/1/2024</t>
        </is>
      </c>
      <c r="V5822" t="inlineStr">
        <is>
          <t>6vacpuxrw6y9w0k8y6vac7ln2n8ki4yi</t>
        </is>
      </c>
      <c r="W5822" t="inlineStr">
        <is>
          <t>https://docs.google.com/open?id=1U3rgsX0XAYKBRnwx168epJs2-RQzOfN_CwxPSAS0SnY</t>
        </is>
      </c>
      <c r="X5822" t="inlineStr">
        <is>
          <t>0,00</t>
        </is>
      </c>
      <c r="Y5822" t="n">
        <v>0</v>
      </c>
      <c r="Z5822" t="inlineStr">
        <is>
          <t>138,2</t>
        </is>
      </c>
      <c r="AA5822" t="n">
        <v>0</v>
      </c>
      <c r="AB5822" t="inlineStr">
        <is>
          <t>138,20</t>
        </is>
      </c>
      <c r="AC5822" t="inlineStr">
        <is>
          <t>29,02</t>
        </is>
      </c>
      <c r="AD5822" t="inlineStr">
        <is>
          <t>7,19</t>
        </is>
      </c>
      <c r="AE5822" t="inlineStr">
        <is>
          <t>174,41</t>
        </is>
      </c>
      <c r="AF5822" t="n">
        <v>0</v>
      </c>
      <c r="AG5822" t="n">
        <v>0</v>
      </c>
      <c r="AH5822" t="n">
        <v>0</v>
      </c>
      <c r="AI5822" t="inlineStr">
        <is>
          <t>6,91</t>
        </is>
      </c>
      <c r="AJ5822" t="inlineStr">
        <is>
          <t>Transfer</t>
        </is>
      </c>
      <c r="AK5822" t="inlineStr">
        <is>
          <t>4,5</t>
        </is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</row>
    <row r="5826">
      <c r="A5826" t="n">
        <v>1407</v>
      </c>
      <c r="B5826" t="inlineStr">
        <is>
          <t>Dietisur</t>
        </is>
      </c>
      <c r="C5826" t="inlineStr">
        <is>
          <t>Umar Jimenez</t>
        </is>
      </c>
      <c r="D5826" t="inlineStr">
        <is>
          <t>Dietisur SL</t>
        </is>
      </c>
      <c r="E5826" t="inlineStr">
        <is>
          <t>B41478298</t>
        </is>
      </c>
      <c r="F5826" t="inlineStr">
        <is>
          <t>Ctra.Sevilla-Cádiz Km.555-7</t>
        </is>
      </c>
      <c r="G5826" t="n">
        <v>41703</v>
      </c>
      <c r="H5826" t="inlineStr">
        <is>
          <t>Dos Hermanas - Sevilla</t>
        </is>
      </c>
      <c r="I5826" t="n">
        <v>1</v>
      </c>
      <c r="J5826" t="n">
        <v>0</v>
      </c>
      <c r="K5826" t="inlineStr">
        <is>
          <t>dietisur@dietisur.es</t>
        </is>
      </c>
      <c r="L5826">
        <f>+34954692158</f>
        <v/>
      </c>
      <c r="M5826" t="n">
        <v>0</v>
      </c>
      <c r="N5826" t="n">
        <v>24</v>
      </c>
      <c r="O5826" t="n">
        <v>24</v>
      </c>
      <c r="P5826" t="n">
        <v>10</v>
      </c>
      <c r="Q5826" t="n">
        <v>24</v>
      </c>
      <c r="R5826" t="inlineStr">
        <is>
          <t>VJ6</t>
        </is>
      </c>
      <c r="S5826" t="inlineStr">
        <is>
          <t>Enviamos FL13 que faltaba</t>
        </is>
      </c>
      <c r="T5826" t="b">
        <v>0</v>
      </c>
      <c r="U5826" t="inlineStr">
        <is>
          <t>24/01/2024</t>
        </is>
      </c>
      <c r="V5826" t="inlineStr">
        <is>
          <t>13ydar6w7iss6zls13ydard40b67m4zr</t>
        </is>
      </c>
      <c r="W5826" t="inlineStr">
        <is>
          <t>https://docs.google.com/open?id=12KHkq3V51CvrJtQd9-Ho7jbef1K0A9R8ux6d7H4GMOo</t>
        </is>
      </c>
      <c r="X5826" t="inlineStr">
        <is>
          <t>120,00</t>
        </is>
      </c>
      <c r="Y5826" t="n">
        <v>120</v>
      </c>
      <c r="Z5826" t="n">
        <v>50</v>
      </c>
      <c r="AA5826" t="inlineStr">
        <is>
          <t>87,6</t>
        </is>
      </c>
      <c r="AB5826" t="inlineStr">
        <is>
          <t>377,60</t>
        </is>
      </c>
      <c r="AC5826" t="inlineStr">
        <is>
          <t>79,30</t>
        </is>
      </c>
      <c r="AD5826" t="inlineStr">
        <is>
          <t>0,00</t>
        </is>
      </c>
      <c r="AE5826" t="inlineStr">
        <is>
          <t>456,90</t>
        </is>
      </c>
      <c r="AF5826" t="n">
        <v>0</v>
      </c>
      <c r="AG5826" t="n">
        <v>0</v>
      </c>
      <c r="AH5826" t="n">
        <v>0</v>
      </c>
      <c r="AI5826" t="n">
        <v>5</v>
      </c>
      <c r="AJ5826" t="inlineStr">
        <is>
          <t>Transfer</t>
        </is>
      </c>
      <c r="AK5826" t="inlineStr">
        <is>
          <t>3,65</t>
        </is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</row>
    <row r="5830">
      <c r="A5830" t="n">
        <v>1408</v>
      </c>
      <c r="B5830" t="inlineStr">
        <is>
          <t>Shopclient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s="2" t="n">
        <v>0</v>
      </c>
      <c r="V5830" t="n">
        <v>0</v>
      </c>
      <c r="W5830" t="n">
        <v>1</v>
      </c>
      <c r="X5830" t="inlineStr">
        <is>
          <t>0,00</t>
        </is>
      </c>
      <c r="Y5830" t="n">
        <v>0</v>
      </c>
      <c r="Z5830" t="n">
        <v>0</v>
      </c>
      <c r="AA5830" t="n">
        <v>0</v>
      </c>
      <c r="AB5830" t="inlineStr">
        <is>
          <t>0,00</t>
        </is>
      </c>
      <c r="AC5830" t="inlineStr">
        <is>
          <t>0,00</t>
        </is>
      </c>
      <c r="AD5830" t="inlineStr">
        <is>
          <t>0,00</t>
        </is>
      </c>
      <c r="AE5830" t="inlineStr">
        <is>
          <t>0,00</t>
        </is>
      </c>
      <c r="AF5830" t="n">
        <v>0</v>
      </c>
      <c r="AG5830" t="n">
        <v>0</v>
      </c>
      <c r="AH5830" t="n">
        <v>0</v>
      </c>
      <c r="AI5830" t="inlineStr">
        <is>
          <t>6,5</t>
        </is>
      </c>
      <c r="AJ5830" t="n">
        <v>0</v>
      </c>
      <c r="AK5830" t="inlineStr">
        <is>
          <t>4,5</t>
        </is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</row>
    <row r="5834">
      <c r="A5834" t="n">
        <v>1409</v>
      </c>
      <c r="B5834" t="inlineStr">
        <is>
          <t>MyM Ecofashion</t>
        </is>
      </c>
      <c r="C5834" t="inlineStr">
        <is>
          <t>Mónica</t>
        </is>
      </c>
      <c r="D5834" t="inlineStr">
        <is>
          <t>Mónica Ferrer</t>
        </is>
      </c>
      <c r="E5834" t="inlineStr">
        <is>
          <t>73259026R</t>
        </is>
      </c>
      <c r="F5834" t="inlineStr">
        <is>
          <t>C/Alejandre 18</t>
        </is>
      </c>
      <c r="G5834" t="n">
        <v>44600</v>
      </c>
      <c r="H5834" t="inlineStr">
        <is>
          <t>Alcañiz, Teruel</t>
        </is>
      </c>
      <c r="I5834" t="n">
        <v>1</v>
      </c>
      <c r="J5834" t="n">
        <v>0</v>
      </c>
      <c r="K5834" t="inlineStr">
        <is>
          <t>mym.ecofashion@gmail.com</t>
        </is>
      </c>
      <c r="L5834">
        <f>+34691201022</f>
        <v/>
      </c>
      <c r="M5834" t="n">
        <v>1</v>
      </c>
      <c r="N5834" t="n">
        <v>10</v>
      </c>
      <c r="O5834" t="n">
        <v>3</v>
      </c>
      <c r="P5834" t="n">
        <v>7</v>
      </c>
      <c r="Q5834" t="n">
        <v>0</v>
      </c>
      <c r="R5834" t="inlineStr">
        <is>
          <t>LA1-NA1 -&gt; (20+2)</t>
        </is>
      </c>
      <c r="S5834" t="n">
        <v>0</v>
      </c>
      <c r="T5834" t="b">
        <v>1</v>
      </c>
      <c r="U5834" t="inlineStr">
        <is>
          <t>25/01/2024</t>
        </is>
      </c>
      <c r="V5834" t="inlineStr">
        <is>
          <t>51xae3qducmn1e651xae2fodygfr0smk</t>
        </is>
      </c>
      <c r="W5834" t="inlineStr">
        <is>
          <t>https://docs.google.com/open?id=1QT8UObIfZPMU9bpIiKTPmCD52Gvx3_Pnr90vW2S-Tqg</t>
        </is>
      </c>
      <c r="X5834" t="inlineStr">
        <is>
          <t>20,73</t>
        </is>
      </c>
      <c r="Y5834" t="inlineStr">
        <is>
          <t>69,1</t>
        </is>
      </c>
      <c r="Z5834" t="inlineStr">
        <is>
          <t>48,37</t>
        </is>
      </c>
      <c r="AA5834" t="n">
        <v>0</v>
      </c>
      <c r="AB5834" t="inlineStr">
        <is>
          <t>138,20</t>
        </is>
      </c>
      <c r="AC5834" t="inlineStr">
        <is>
          <t>29,02</t>
        </is>
      </c>
      <c r="AD5834" t="inlineStr">
        <is>
          <t>7,19</t>
        </is>
      </c>
      <c r="AE5834" t="inlineStr">
        <is>
          <t>174,41</t>
        </is>
      </c>
      <c r="AF5834" t="n">
        <v>0</v>
      </c>
      <c r="AG5834" t="n">
        <v>0</v>
      </c>
      <c r="AH5834" t="n">
        <v>0</v>
      </c>
      <c r="AI5834" t="inlineStr">
        <is>
          <t>6,91</t>
        </is>
      </c>
      <c r="AJ5834" t="inlineStr">
        <is>
          <t>Giro 30 días // IBAN: ES25 2085 3903 3403 3058 3165</t>
        </is>
      </c>
      <c r="AK5834" t="inlineStr">
        <is>
          <t>4,5</t>
        </is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</row>
    <row r="5838">
      <c r="A5838" t="n">
        <v>1410</v>
      </c>
      <c r="B5838" t="inlineStr">
        <is>
          <t>Supercoop Manresa</t>
        </is>
      </c>
      <c r="C5838" t="inlineStr">
        <is>
          <t>Daniel Tiñena Bueno</t>
        </is>
      </c>
      <c r="D5838" t="inlineStr">
        <is>
          <t>SUPERCOOP MANRESA, S.C.C.L.</t>
        </is>
      </c>
      <c r="E5838" t="inlineStr">
        <is>
          <t>F67520098</t>
        </is>
      </c>
      <c r="F5838" t="inlineStr">
        <is>
          <t>Carrer Muralla del Carme 5 - Mercat Puigmercadal, local num. 2.</t>
        </is>
      </c>
      <c r="G5838" t="n">
        <v>8241</v>
      </c>
      <c r="H5838" t="inlineStr">
        <is>
          <t>Manresa</t>
        </is>
      </c>
      <c r="I5838" t="n">
        <v>1</v>
      </c>
      <c r="J5838" t="n">
        <v>0</v>
      </c>
      <c r="K5838" t="inlineStr">
        <is>
          <t>compres@supercoopmanresa.cat</t>
        </is>
      </c>
      <c r="L5838">
        <f>+34623611492</f>
        <v/>
      </c>
      <c r="M5838" t="n">
        <v>0</v>
      </c>
      <c r="N5838" t="n">
        <v>20</v>
      </c>
      <c r="O5838" t="n">
        <v>0</v>
      </c>
      <c r="P5838" t="n">
        <v>20</v>
      </c>
      <c r="Q5838" t="n">
        <v>10</v>
      </c>
      <c r="R5838" t="n">
        <v>0</v>
      </c>
      <c r="S5838" t="inlineStr">
        <is>
          <t>VJ20</t>
        </is>
      </c>
      <c r="T5838" t="b">
        <v>0</v>
      </c>
      <c r="U5838" t="inlineStr">
        <is>
          <t>25/1/2024</t>
        </is>
      </c>
      <c r="V5838" t="inlineStr">
        <is>
          <t>3k88i3ucvd3kz6wiyfrx1gavujfcu0hh</t>
        </is>
      </c>
      <c r="W5838" t="inlineStr">
        <is>
          <t>https://docs.google.com/open?id=1gjm3-bYctiU52wTMVz0ELRLLYlLY6zMrGKTcGbVZLAg</t>
        </is>
      </c>
      <c r="X5838" t="inlineStr">
        <is>
          <t>0,00</t>
        </is>
      </c>
      <c r="Y5838" t="n">
        <v>130</v>
      </c>
      <c r="Z5838" t="n">
        <v>130</v>
      </c>
      <c r="AA5838" t="n">
        <v>45</v>
      </c>
      <c r="AB5838" t="inlineStr">
        <is>
          <t>305,00</t>
        </is>
      </c>
      <c r="AC5838" t="inlineStr">
        <is>
          <t>64,05</t>
        </is>
      </c>
      <c r="AD5838" t="inlineStr">
        <is>
          <t>0,00</t>
        </is>
      </c>
      <c r="AE5838" t="inlineStr">
        <is>
          <t>369,05</t>
        </is>
      </c>
      <c r="AF5838" t="n">
        <v>0</v>
      </c>
      <c r="AG5838" t="n">
        <v>0</v>
      </c>
      <c r="AH5838" t="n">
        <v>0</v>
      </c>
      <c r="AI5838" t="inlineStr">
        <is>
          <t>6,5</t>
        </is>
      </c>
      <c r="AJ5838" t="inlineStr">
        <is>
          <t>Transfer</t>
        </is>
      </c>
      <c r="AK5838" t="inlineStr">
        <is>
          <t>4,5</t>
        </is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</row>
    <row r="5842">
      <c r="A5842" t="n">
        <v>1411</v>
      </c>
      <c r="B5842" t="inlineStr">
        <is>
          <t>MAMÁKUKES</t>
        </is>
      </c>
      <c r="C5842" t="inlineStr">
        <is>
          <t>ESTHER</t>
        </is>
      </c>
      <c r="D5842" t="inlineStr">
        <is>
          <t>MARIA ESTHER ROS GUILLÉN</t>
        </is>
      </c>
      <c r="E5842" t="inlineStr">
        <is>
          <t>23016861W</t>
        </is>
      </c>
      <c r="F5842" t="inlineStr">
        <is>
          <t>C/MUÑOZ SECA, 18, ALBACETE</t>
        </is>
      </c>
      <c r="G5842" t="n">
        <v>2002</v>
      </c>
      <c r="H5842" t="inlineStr">
        <is>
          <t>ALBACETE</t>
        </is>
      </c>
      <c r="I5842" t="n">
        <v>1</v>
      </c>
      <c r="J5842" t="n">
        <v>0</v>
      </c>
      <c r="K5842" t="inlineStr">
        <is>
          <t>contacto@mamakukes.com</t>
        </is>
      </c>
      <c r="L5842">
        <f>+34624842592</f>
        <v/>
      </c>
      <c r="M5842" t="n">
        <v>1</v>
      </c>
      <c r="N5842" t="n">
        <v>3</v>
      </c>
      <c r="O5842" t="n">
        <v>3</v>
      </c>
      <c r="P5842" t="n">
        <v>3</v>
      </c>
      <c r="Q5842" t="n">
        <v>5</v>
      </c>
      <c r="R5842" t="inlineStr">
        <is>
          <t>PackD1-VJ5</t>
        </is>
      </c>
      <c r="S5842" t="inlineStr">
        <is>
          <t>NA1 free next order</t>
        </is>
      </c>
      <c r="T5842" t="b">
        <v>0</v>
      </c>
      <c r="U5842" t="inlineStr">
        <is>
          <t>26/01/2024</t>
        </is>
      </c>
      <c r="V5842" t="inlineStr">
        <is>
          <t>zt1n6tm90xd6l3uhzt1n6chqy5jeujbw</t>
        </is>
      </c>
      <c r="W5842" t="inlineStr">
        <is>
          <t>https://docs.google.com/open?id=1yvAPYFbkv4HOiUCVbcxByLsCZvcoJh8ZXqMEFktE620</t>
        </is>
      </c>
      <c r="X5842" t="inlineStr">
        <is>
          <t>19,50</t>
        </is>
      </c>
      <c r="Y5842" t="inlineStr">
        <is>
          <t>19,5</t>
        </is>
      </c>
      <c r="Z5842" t="inlineStr">
        <is>
          <t>19,5</t>
        </is>
      </c>
      <c r="AA5842" t="inlineStr">
        <is>
          <t>22,5</t>
        </is>
      </c>
      <c r="AB5842" t="inlineStr">
        <is>
          <t>81,00</t>
        </is>
      </c>
      <c r="AC5842" t="inlineStr">
        <is>
          <t>17,01</t>
        </is>
      </c>
      <c r="AD5842" t="inlineStr">
        <is>
          <t>4,21</t>
        </is>
      </c>
      <c r="AE5842" t="inlineStr">
        <is>
          <t>102,22</t>
        </is>
      </c>
      <c r="AF5842" t="n">
        <v>0</v>
      </c>
      <c r="AG5842" t="n">
        <v>0</v>
      </c>
      <c r="AH5842" t="n">
        <v>0</v>
      </c>
      <c r="AI5842" t="inlineStr">
        <is>
          <t>6,5</t>
        </is>
      </c>
      <c r="AJ5842" t="inlineStr">
        <is>
          <t>Transfer</t>
        </is>
      </c>
      <c r="AK5842" t="inlineStr">
        <is>
          <t>4,5</t>
        </is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</row>
    <row r="5846">
      <c r="A5846" t="n">
        <v>1412</v>
      </c>
      <c r="B5846" t="inlineStr">
        <is>
          <t>HERBOLARIO FUENTE DE SALUD</t>
        </is>
      </c>
      <c r="C5846" t="inlineStr">
        <is>
          <t>SUSANA DE LA FUENTE</t>
        </is>
      </c>
      <c r="D5846" t="inlineStr">
        <is>
          <t>SUSANA DE LA FUENTE MARTÍNEZ DE ALBÉNIZ</t>
        </is>
      </c>
      <c r="E5846" t="inlineStr">
        <is>
          <t>52729167B</t>
        </is>
      </c>
      <c r="F5846" t="inlineStr">
        <is>
          <t>AVENIDA BLASCO IBÁÑEZ Nº11 BAJO</t>
        </is>
      </c>
      <c r="G5846" t="n">
        <v>46980</v>
      </c>
      <c r="H5846" t="inlineStr">
        <is>
          <t>PATERNA VALENCIA</t>
        </is>
      </c>
      <c r="I5846" t="n">
        <v>1</v>
      </c>
      <c r="J5846" t="n">
        <v>0</v>
      </c>
      <c r="K5846" t="inlineStr">
        <is>
          <t>LAFUENTEDESALUD22@GMAIL.COM</t>
        </is>
      </c>
      <c r="L5846">
        <f>+34679626772</f>
        <v/>
      </c>
      <c r="M5846" t="n">
        <v>1</v>
      </c>
      <c r="N5846" t="n">
        <v>20</v>
      </c>
      <c r="O5846" t="n">
        <v>0</v>
      </c>
      <c r="P5846" t="n">
        <v>20</v>
      </c>
      <c r="Q5846" t="n">
        <v>0</v>
      </c>
      <c r="R5846" t="inlineStr">
        <is>
          <t>VJ5</t>
        </is>
      </c>
      <c r="S5846" t="n">
        <v>0</v>
      </c>
      <c r="T5846" t="b">
        <v>0</v>
      </c>
      <c r="U5846" t="inlineStr">
        <is>
          <t>28/01/2024</t>
        </is>
      </c>
      <c r="V5846" t="inlineStr">
        <is>
          <t>li0xtuwe94ij11htvo1wli0xtapa9p2r</t>
        </is>
      </c>
      <c r="W5846" t="inlineStr">
        <is>
          <t>https://docs.google.com/open?id=1ACCWEzgCMbb8pSWDGKgMk_WlMU7urKYGMGqLwlGnE6w</t>
        </is>
      </c>
      <c r="X5846" t="inlineStr">
        <is>
          <t>0,00</t>
        </is>
      </c>
      <c r="Y5846" t="n">
        <v>130</v>
      </c>
      <c r="Z5846" t="n">
        <v>130</v>
      </c>
      <c r="AA5846" t="n">
        <v>0</v>
      </c>
      <c r="AB5846" t="inlineStr">
        <is>
          <t>260,00</t>
        </is>
      </c>
      <c r="AC5846" t="inlineStr">
        <is>
          <t>54,60</t>
        </is>
      </c>
      <c r="AD5846" t="inlineStr">
        <is>
          <t>13,52</t>
        </is>
      </c>
      <c r="AE5846" t="inlineStr">
        <is>
          <t>328,12</t>
        </is>
      </c>
      <c r="AF5846" t="n">
        <v>0</v>
      </c>
      <c r="AG5846" t="n">
        <v>0</v>
      </c>
      <c r="AH5846" t="n">
        <v>0</v>
      </c>
      <c r="AI5846" t="inlineStr">
        <is>
          <t>6,5</t>
        </is>
      </c>
      <c r="AJ5846" t="inlineStr">
        <is>
          <t>Transfer</t>
        </is>
      </c>
      <c r="AK5846" t="inlineStr">
        <is>
          <t>4,5</t>
        </is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</row>
    <row r="5850">
      <c r="A5850" t="n">
        <v>1413</v>
      </c>
      <c r="B5850" t="inlineStr">
        <is>
          <t>ALCAMPO</t>
        </is>
      </c>
      <c r="C5850" t="inlineStr">
        <is>
          <t>Nº PEDIDO: 336.672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inlineStr">
        <is>
          <t>SIN ENVIAR FACTURA</t>
        </is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s="2" t="n">
        <v>0</v>
      </c>
      <c r="V5850" t="n">
        <v>0</v>
      </c>
      <c r="W5850" t="n">
        <v>1</v>
      </c>
      <c r="X5850" t="inlineStr">
        <is>
          <t>0,00</t>
        </is>
      </c>
      <c r="Y5850" t="n">
        <v>0</v>
      </c>
      <c r="Z5850" t="n">
        <v>0</v>
      </c>
      <c r="AA5850" t="n">
        <v>0</v>
      </c>
      <c r="AB5850" t="inlineStr">
        <is>
          <t>0,00</t>
        </is>
      </c>
      <c r="AC5850" t="inlineStr">
        <is>
          <t>0,00</t>
        </is>
      </c>
      <c r="AD5850" t="inlineStr">
        <is>
          <t>0,00</t>
        </is>
      </c>
      <c r="AE5850" t="inlineStr">
        <is>
          <t>0,00</t>
        </is>
      </c>
      <c r="AF5850" t="n">
        <v>0</v>
      </c>
      <c r="AG5850" t="n">
        <v>0</v>
      </c>
      <c r="AH5850" t="n">
        <v>0</v>
      </c>
      <c r="AI5850" t="inlineStr">
        <is>
          <t>6,5</t>
        </is>
      </c>
      <c r="AJ5850" t="n">
        <v>0</v>
      </c>
      <c r="AK5850" t="inlineStr">
        <is>
          <t>4,5</t>
        </is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</row>
    <row r="5854">
      <c r="A5854" t="n">
        <v>1414</v>
      </c>
      <c r="B5854" t="inlineStr">
        <is>
          <t>Red Grupos de Consumo de la Sierra Oeste Madrid</t>
        </is>
      </c>
      <c r="C5854" t="inlineStr">
        <is>
          <t>Hortensia Arellano</t>
        </is>
      </c>
      <c r="D5854" t="inlineStr">
        <is>
          <t>Red GC Sierra Oeste</t>
        </is>
      </c>
      <c r="E5854" t="inlineStr">
        <is>
          <t>02629727E</t>
        </is>
      </c>
      <c r="F5854" t="inlineStr">
        <is>
          <t>Calle Agustín García Gasco 11</t>
        </is>
      </c>
      <c r="G5854" t="n">
        <v>28610</v>
      </c>
      <c r="H5854" t="inlineStr">
        <is>
          <t>Villamanta</t>
        </is>
      </c>
      <c r="I5854" t="n">
        <v>1</v>
      </c>
      <c r="J5854" t="n">
        <v>0</v>
      </c>
      <c r="K5854" t="inlineStr">
        <is>
          <t>hortensia.arellano@yahoo.es</t>
        </is>
      </c>
      <c r="L5854">
        <f>+34646821033</f>
        <v/>
      </c>
      <c r="M5854" t="n">
        <v>0</v>
      </c>
      <c r="N5854" t="n">
        <v>24</v>
      </c>
      <c r="O5854" t="n">
        <v>20</v>
      </c>
      <c r="P5854" t="n">
        <v>7</v>
      </c>
      <c r="Q5854" t="n">
        <v>7</v>
      </c>
      <c r="R5854" t="inlineStr">
        <is>
          <t>PackD4-VJ19-OB4-OC3</t>
        </is>
      </c>
      <c r="S5854" t="n">
        <v>0</v>
      </c>
      <c r="T5854" t="b">
        <v>0</v>
      </c>
      <c r="U5854" s="1" t="n">
        <v>45293</v>
      </c>
      <c r="V5854" t="inlineStr">
        <is>
          <t>z7bfi2tdbqdu37z7bfitpsnahzzjvbta</t>
        </is>
      </c>
      <c r="W5854" t="inlineStr">
        <is>
          <t>https://docs.google.com/open?id=1jyP9HK9bZO602s-YeWHlayDiZmL8OR4WuRQ2y9JH0KI</t>
        </is>
      </c>
      <c r="X5854" t="inlineStr">
        <is>
          <t>140,40</t>
        </is>
      </c>
      <c r="Y5854" t="inlineStr">
        <is>
          <t>168,48</t>
        </is>
      </c>
      <c r="Z5854" t="inlineStr">
        <is>
          <t>49,14</t>
        </is>
      </c>
      <c r="AA5854" t="inlineStr">
        <is>
          <t>31,5</t>
        </is>
      </c>
      <c r="AB5854" t="inlineStr">
        <is>
          <t>389,52</t>
        </is>
      </c>
      <c r="AC5854" t="inlineStr">
        <is>
          <t>81,80</t>
        </is>
      </c>
      <c r="AD5854" t="inlineStr">
        <is>
          <t>0,00</t>
        </is>
      </c>
      <c r="AE5854" t="inlineStr">
        <is>
          <t>471,32</t>
        </is>
      </c>
      <c r="AF5854" t="n">
        <v>0</v>
      </c>
      <c r="AG5854" t="n">
        <v>0</v>
      </c>
      <c r="AH5854" t="n">
        <v>0</v>
      </c>
      <c r="AI5854" t="inlineStr">
        <is>
          <t>7,02</t>
        </is>
      </c>
      <c r="AJ5854" t="inlineStr">
        <is>
          <t>Transfer</t>
        </is>
      </c>
      <c r="AK5854" t="inlineStr">
        <is>
          <t>4,5</t>
        </is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</row>
    <row r="5858">
      <c r="A5858" t="n">
        <v>1415</v>
      </c>
      <c r="B5858" t="inlineStr">
        <is>
          <t>El Cabàs de Sant Cugat</t>
        </is>
      </c>
      <c r="C5858" t="inlineStr">
        <is>
          <t>Montse</t>
        </is>
      </c>
      <c r="D5858" t="inlineStr">
        <is>
          <t>Associació El Cabàs de Sant Cugat</t>
        </is>
      </c>
      <c r="E5858" t="inlineStr">
        <is>
          <t>G65440026</t>
        </is>
      </c>
      <c r="F5858" t="inlineStr">
        <is>
          <t>Carrer Rosselló 32, local</t>
        </is>
      </c>
      <c r="G5858" t="n">
        <v>8172</v>
      </c>
      <c r="H5858" t="inlineStr">
        <is>
          <t>Sant Cugat del Vallès</t>
        </is>
      </c>
      <c r="I5858" t="n">
        <v>1</v>
      </c>
      <c r="J5858" t="n">
        <v>0</v>
      </c>
      <c r="K5858" t="inlineStr">
        <is>
          <t>elcabas@elcabasecologic.cat</t>
        </is>
      </c>
      <c r="L5858">
        <f>+34660212239</f>
        <v/>
      </c>
      <c r="M5858" t="n">
        <v>0</v>
      </c>
      <c r="N5858" t="n">
        <v>6</v>
      </c>
      <c r="O5858" t="n">
        <v>6</v>
      </c>
      <c r="P5858" t="n">
        <v>6</v>
      </c>
      <c r="Q5858" t="n">
        <v>6</v>
      </c>
      <c r="R5858" t="inlineStr">
        <is>
          <t>PackD5</t>
        </is>
      </c>
      <c r="S5858" t="n">
        <v>0</v>
      </c>
      <c r="T5858" t="b">
        <v>0</v>
      </c>
      <c r="U5858" s="1" t="n">
        <v>45324</v>
      </c>
      <c r="V5858" t="inlineStr">
        <is>
          <t>154lckfr38vjazfy154lfpf6y3uocjwf</t>
        </is>
      </c>
      <c r="W5858" t="inlineStr">
        <is>
          <t>https://docs.google.com/open?id=1pVotAk-VSuA7FYTNO-oEzPhFstnBOO3UyKrKgPatBfM</t>
        </is>
      </c>
      <c r="X5858" t="inlineStr">
        <is>
          <t>42,12</t>
        </is>
      </c>
      <c r="Y5858" t="inlineStr">
        <is>
          <t>42,12</t>
        </is>
      </c>
      <c r="Z5858" t="inlineStr">
        <is>
          <t>42,12</t>
        </is>
      </c>
      <c r="AA5858" t="inlineStr">
        <is>
          <t>31,26</t>
        </is>
      </c>
      <c r="AB5858" t="inlineStr">
        <is>
          <t>157,62</t>
        </is>
      </c>
      <c r="AC5858" t="inlineStr">
        <is>
          <t>33,10</t>
        </is>
      </c>
      <c r="AD5858" t="inlineStr">
        <is>
          <t>0,00</t>
        </is>
      </c>
      <c r="AE5858" t="inlineStr">
        <is>
          <t>190,72</t>
        </is>
      </c>
      <c r="AF5858" t="n">
        <v>0</v>
      </c>
      <c r="AG5858" t="n">
        <v>0</v>
      </c>
      <c r="AH5858" t="n">
        <v>0</v>
      </c>
      <c r="AI5858" t="inlineStr">
        <is>
          <t>7,02</t>
        </is>
      </c>
      <c r="AJ5858" t="inlineStr">
        <is>
          <t>Transfer</t>
        </is>
      </c>
      <c r="AK5858" t="inlineStr">
        <is>
          <t>5,21</t>
        </is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</row>
    <row r="5862">
      <c r="A5862" t="n">
        <v>1416</v>
      </c>
      <c r="B5862" t="inlineStr">
        <is>
          <t>L'ecomoguda</t>
        </is>
      </c>
      <c r="C5862" t="inlineStr">
        <is>
          <t>Mercè Ferrer</t>
        </is>
      </c>
      <c r="D5862" t="inlineStr">
        <is>
          <t>Mercè Ferrer Martí</t>
        </is>
      </c>
      <c r="E5862" t="inlineStr">
        <is>
          <t>39432292B</t>
        </is>
      </c>
      <c r="F5862" t="inlineStr">
        <is>
          <t>Passeig Valldaura 154-156 tenda D</t>
        </is>
      </c>
      <c r="G5862" t="n">
        <v>8042</v>
      </c>
      <c r="H5862" t="inlineStr">
        <is>
          <t>Barcelona</t>
        </is>
      </c>
      <c r="I5862" t="n">
        <v>1</v>
      </c>
      <c r="J5862" t="n">
        <v>0</v>
      </c>
      <c r="K5862" t="inlineStr">
        <is>
          <t>info@lecomoguda.com</t>
        </is>
      </c>
      <c r="L5862">
        <f>+34622306285</f>
        <v/>
      </c>
      <c r="M5862" t="n">
        <v>1</v>
      </c>
      <c r="N5862" t="n">
        <v>8</v>
      </c>
      <c r="O5862" t="n">
        <v>4</v>
      </c>
      <c r="P5862" t="n">
        <v>8</v>
      </c>
      <c r="Q5862" t="n">
        <v>0</v>
      </c>
      <c r="R5862" t="n">
        <v>0</v>
      </c>
      <c r="S5862" t="inlineStr">
        <is>
          <t>20 tarjetas</t>
        </is>
      </c>
      <c r="T5862" t="b">
        <v>0</v>
      </c>
      <c r="U5862" s="1" t="n">
        <v>45324</v>
      </c>
      <c r="V5862" t="inlineStr">
        <is>
          <t>wzvjwqq66ui8d5jedx9wzvjw2mc04t4l</t>
        </is>
      </c>
      <c r="W5862" t="inlineStr">
        <is>
          <t>https://docs.google.com/open?id=1WtUUokyRmIBKlru7BRGLXm3RiX-4x8CHGeaShnTGn04</t>
        </is>
      </c>
      <c r="X5862" t="inlineStr">
        <is>
          <t>26,00</t>
        </is>
      </c>
      <c r="Y5862" t="n">
        <v>52</v>
      </c>
      <c r="Z5862" t="n">
        <v>52</v>
      </c>
      <c r="AA5862" t="n">
        <v>0</v>
      </c>
      <c r="AB5862" t="inlineStr">
        <is>
          <t>130,00</t>
        </is>
      </c>
      <c r="AC5862" t="inlineStr">
        <is>
          <t>27,30</t>
        </is>
      </c>
      <c r="AD5862" t="inlineStr">
        <is>
          <t>6,76</t>
        </is>
      </c>
      <c r="AE5862" t="inlineStr">
        <is>
          <t>164,06</t>
        </is>
      </c>
      <c r="AF5862" t="n">
        <v>0</v>
      </c>
      <c r="AG5862" t="n">
        <v>0</v>
      </c>
      <c r="AH5862" t="n">
        <v>0</v>
      </c>
      <c r="AI5862" t="inlineStr">
        <is>
          <t>6,5</t>
        </is>
      </c>
      <c r="AJ5862" t="inlineStr">
        <is>
          <t>Transfer</t>
        </is>
      </c>
      <c r="AK5862" t="inlineStr">
        <is>
          <t>4,5</t>
        </is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</row>
    <row r="5866">
      <c r="A5866" t="n">
        <v>1417</v>
      </c>
      <c r="B5866" t="inlineStr">
        <is>
          <t>Tienda Súper Natural</t>
        </is>
      </c>
      <c r="C5866" t="inlineStr">
        <is>
          <t>Isaac Barrado González</t>
        </is>
      </c>
      <c r="D5866" t="inlineStr">
        <is>
          <t>Isaac Barrado González</t>
        </is>
      </c>
      <c r="E5866" t="inlineStr">
        <is>
          <t>11953137Z</t>
        </is>
      </c>
      <c r="F5866" t="inlineStr">
        <is>
          <t>C. Condes de Crespo Rascón, 2</t>
        </is>
      </c>
      <c r="G5866" t="n">
        <v>37002</v>
      </c>
      <c r="H5866" t="inlineStr">
        <is>
          <t>Salamanca</t>
        </is>
      </c>
      <c r="I5866" t="n">
        <v>1</v>
      </c>
      <c r="J5866" t="n">
        <v>0</v>
      </c>
      <c r="K5866" t="inlineStr">
        <is>
          <t>supernaturalsalamanca@gmail.com</t>
        </is>
      </c>
      <c r="L5866">
        <f>+34659301639</f>
        <v/>
      </c>
      <c r="M5866" t="n">
        <v>1</v>
      </c>
      <c r="N5866" t="n">
        <v>0</v>
      </c>
      <c r="O5866" t="n">
        <v>10</v>
      </c>
      <c r="P5866" t="n">
        <v>10</v>
      </c>
      <c r="Q5866" t="n">
        <v>0</v>
      </c>
      <c r="R5866" t="inlineStr">
        <is>
          <t>VJ5</t>
        </is>
      </c>
      <c r="S5866" t="inlineStr">
        <is>
          <t>Sector Eco Central</t>
        </is>
      </c>
      <c r="T5866" t="b">
        <v>1</v>
      </c>
      <c r="U5866" s="1" t="n">
        <v>45353</v>
      </c>
      <c r="V5866" t="inlineStr">
        <is>
          <t>kexma9ior2dyvnrofkexma9dts5sjgga</t>
        </is>
      </c>
      <c r="W5866" t="inlineStr">
        <is>
          <t>https://docs.google.com/open?id=18pzdDFIM6bilbkrGoOXTgE7Yd87LWg99F7Ji4GsyWx4</t>
        </is>
      </c>
      <c r="X5866" t="inlineStr">
        <is>
          <t>69,10</t>
        </is>
      </c>
      <c r="Y5866" t="n">
        <v>0</v>
      </c>
      <c r="Z5866" t="inlineStr">
        <is>
          <t>69,1</t>
        </is>
      </c>
      <c r="AA5866" t="n">
        <v>0</v>
      </c>
      <c r="AB5866" t="inlineStr">
        <is>
          <t>138,20</t>
        </is>
      </c>
      <c r="AC5866" t="inlineStr">
        <is>
          <t>29,02</t>
        </is>
      </c>
      <c r="AD5866" t="inlineStr">
        <is>
          <t>7,19</t>
        </is>
      </c>
      <c r="AE5866" t="inlineStr">
        <is>
          <t>174,41</t>
        </is>
      </c>
      <c r="AF5866" t="n">
        <v>0</v>
      </c>
      <c r="AG5866" t="n">
        <v>0</v>
      </c>
      <c r="AH5866" t="n">
        <v>0</v>
      </c>
      <c r="AI5866" t="inlineStr">
        <is>
          <t>6,91</t>
        </is>
      </c>
      <c r="AJ5866" t="inlineStr">
        <is>
          <t>SEPA: 30 días // ES5830160182102171463421</t>
        </is>
      </c>
      <c r="AK5866" t="inlineStr">
        <is>
          <t>4,5</t>
        </is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</row>
    <row r="5870">
      <c r="A5870" t="n">
        <v>1418</v>
      </c>
      <c r="B5870" t="inlineStr">
        <is>
          <t>Cándula</t>
        </is>
      </c>
      <c r="C5870" t="inlineStr">
        <is>
          <t>Francisco</t>
        </is>
      </c>
      <c r="D5870" t="inlineStr">
        <is>
          <t>Francisco Manuel Santiago Romero</t>
        </is>
      </c>
      <c r="E5870" t="inlineStr">
        <is>
          <t>24262667J</t>
        </is>
      </c>
      <c r="F5870" t="inlineStr">
        <is>
          <t>C/ Carril de Cuenca, 6 Bajo C</t>
        </is>
      </c>
      <c r="G5870" t="n">
        <v>4770</v>
      </c>
      <c r="H5870" t="inlineStr">
        <is>
          <t>Adra</t>
        </is>
      </c>
      <c r="I5870" t="n">
        <v>1</v>
      </c>
      <c r="J5870" t="n">
        <v>0</v>
      </c>
      <c r="K5870" t="inlineStr">
        <is>
          <t>info@candula.es</t>
        </is>
      </c>
      <c r="L5870" t="inlineStr">
        <is>
          <t>647 525 623</t>
        </is>
      </c>
      <c r="M5870" t="n">
        <v>0</v>
      </c>
      <c r="N5870" t="n">
        <v>3</v>
      </c>
      <c r="O5870" t="n">
        <v>0</v>
      </c>
      <c r="P5870" t="n">
        <v>40</v>
      </c>
      <c r="Q5870" t="n">
        <v>0</v>
      </c>
      <c r="R5870" t="inlineStr">
        <is>
          <t>OC6-OB6</t>
        </is>
      </c>
      <c r="S5870" t="inlineStr">
        <is>
          <t>10% descuento - 3% detergente. NEXT ORDER</t>
        </is>
      </c>
      <c r="T5870" t="b">
        <v>0</v>
      </c>
      <c r="U5870" s="1" t="n">
        <v>45414</v>
      </c>
      <c r="V5870" t="inlineStr">
        <is>
          <t>184i2tgvv57ig2aenb184d64mmvbnr8p</t>
        </is>
      </c>
      <c r="W5870" t="inlineStr">
        <is>
          <t>https://docs.google.com/open?id=1uoBC1OtRV0AEgPk7q4QJBnK48RbNFbibwlwuETXOQYM</t>
        </is>
      </c>
      <c r="X5870" t="inlineStr">
        <is>
          <t>0,00</t>
        </is>
      </c>
      <c r="Y5870" t="inlineStr">
        <is>
          <t>17,55</t>
        </is>
      </c>
      <c r="Z5870" t="n">
        <v>234</v>
      </c>
      <c r="AA5870" t="n">
        <v>0</v>
      </c>
      <c r="AB5870" t="inlineStr">
        <is>
          <t>251,55</t>
        </is>
      </c>
      <c r="AC5870" t="inlineStr">
        <is>
          <t>52,83</t>
        </is>
      </c>
      <c r="AD5870" t="inlineStr">
        <is>
          <t>0,00</t>
        </is>
      </c>
      <c r="AE5870" t="inlineStr">
        <is>
          <t>304,38</t>
        </is>
      </c>
      <c r="AF5870" t="n">
        <v>0</v>
      </c>
      <c r="AG5870" t="n">
        <v>0</v>
      </c>
      <c r="AH5870" t="n">
        <v>0</v>
      </c>
      <c r="AI5870" t="inlineStr">
        <is>
          <t>5,85</t>
        </is>
      </c>
      <c r="AJ5870" t="inlineStr">
        <is>
          <t>Transfer</t>
        </is>
      </c>
      <c r="AK5870" t="inlineStr">
        <is>
          <t>4,5</t>
        </is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</row>
    <row r="5874">
      <c r="A5874" t="n">
        <v>1419</v>
      </c>
      <c r="B5874" t="inlineStr">
        <is>
          <t>La Bajoca</t>
        </is>
      </c>
      <c r="C5874" t="inlineStr">
        <is>
          <t>Medir</t>
        </is>
      </c>
      <c r="D5874" t="inlineStr">
        <is>
          <t>Associació Cultural l'Aleta</t>
        </is>
      </c>
      <c r="E5874" t="inlineStr">
        <is>
          <t>G43519966</t>
        </is>
      </c>
      <c r="F5874" t="inlineStr">
        <is>
          <t>C/ Carnisseria 23</t>
        </is>
      </c>
      <c r="G5874" t="n">
        <v>43800</v>
      </c>
      <c r="H5874" t="inlineStr">
        <is>
          <t>Valls</t>
        </is>
      </c>
      <c r="I5874" t="n">
        <v>0</v>
      </c>
      <c r="J5874" t="inlineStr">
        <is>
          <t>C/ dels metges 14</t>
        </is>
      </c>
      <c r="K5874" t="inlineStr">
        <is>
          <t>labajocadevalls@gmail.com</t>
        </is>
      </c>
      <c r="L5874">
        <f>+34621285221</f>
        <v/>
      </c>
      <c r="M5874" t="n">
        <v>0</v>
      </c>
      <c r="N5874" t="n">
        <v>5</v>
      </c>
      <c r="O5874" t="n">
        <v>5</v>
      </c>
      <c r="P5874" t="n">
        <v>0</v>
      </c>
      <c r="Q5874" t="n">
        <v>0</v>
      </c>
      <c r="R5874" t="inlineStr">
        <is>
          <t>VJ10</t>
        </is>
      </c>
      <c r="S5874" t="n">
        <v>0</v>
      </c>
      <c r="T5874" t="b">
        <v>0</v>
      </c>
      <c r="U5874" s="1" t="n">
        <v>45414</v>
      </c>
      <c r="V5874" t="inlineStr">
        <is>
          <t>b1b5ll7edd7h2syyr1sb1b5llrs9r0gz</t>
        </is>
      </c>
      <c r="W5874" t="inlineStr">
        <is>
          <t>https://docs.google.com/open?id=1i7o3ExtCe_bH-yXn_HnVYXxcqwfjNX9NAekfnXwM4Bk</t>
        </is>
      </c>
      <c r="X5874" t="inlineStr">
        <is>
          <t>32,50</t>
        </is>
      </c>
      <c r="Y5874" t="inlineStr">
        <is>
          <t>32,5</t>
        </is>
      </c>
      <c r="Z5874" t="n">
        <v>0</v>
      </c>
      <c r="AA5874" t="n">
        <v>0</v>
      </c>
      <c r="AB5874" t="inlineStr">
        <is>
          <t>65,00</t>
        </is>
      </c>
      <c r="AC5874" t="inlineStr">
        <is>
          <t>13,65</t>
        </is>
      </c>
      <c r="AD5874" t="inlineStr">
        <is>
          <t>0,00</t>
        </is>
      </c>
      <c r="AE5874" t="inlineStr">
        <is>
          <t>78,65</t>
        </is>
      </c>
      <c r="AF5874" t="n">
        <v>0</v>
      </c>
      <c r="AG5874" t="n">
        <v>0</v>
      </c>
      <c r="AH5874" t="n">
        <v>0</v>
      </c>
      <c r="AI5874" t="inlineStr">
        <is>
          <t>6,5</t>
        </is>
      </c>
      <c r="AJ5874" t="inlineStr">
        <is>
          <t>Transfer</t>
        </is>
      </c>
      <c r="AK5874" t="inlineStr">
        <is>
          <t>4,5</t>
        </is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</row>
    <row r="5878">
      <c r="A5878" t="n">
        <v>1420</v>
      </c>
      <c r="B5878" t="inlineStr">
        <is>
          <t>Herbolario Navarro</t>
        </is>
      </c>
      <c r="C5878" t="inlineStr">
        <is>
          <t>Encargada de compras: Sonia</t>
        </is>
      </c>
      <c r="D5878" t="inlineStr">
        <is>
          <t>PEPE NAVARRO, SL</t>
        </is>
      </c>
      <c r="E5878" t="inlineStr">
        <is>
          <t>B-46432852</t>
        </is>
      </c>
      <c r="F5878" t="inlineStr">
        <is>
          <t>C/Partida de la Dama, 25</t>
        </is>
      </c>
      <c r="G5878" t="n">
        <v>46470</v>
      </c>
      <c r="H5878" t="inlineStr">
        <is>
          <t>Massanassa</t>
        </is>
      </c>
      <c r="I5878" t="n">
        <v>0</v>
      </c>
      <c r="J5878" t="inlineStr">
        <is>
          <t>ARZOBISPO MAYORAL, 20    46002 VALENCIA.</t>
        </is>
      </c>
      <c r="K5878" t="inlineStr">
        <is>
          <t>facturacion.logistica@herbolarionavarro.es</t>
        </is>
      </c>
      <c r="L5878" t="n">
        <v>34664644917</v>
      </c>
      <c r="M5878" t="n">
        <v>0</v>
      </c>
      <c r="N5878" t="n">
        <v>0</v>
      </c>
      <c r="O5878" t="n">
        <v>0</v>
      </c>
      <c r="P5878" t="n">
        <v>0</v>
      </c>
      <c r="Q5878" t="n">
        <v>90</v>
      </c>
      <c r="R5878" t="n">
        <v>0</v>
      </c>
      <c r="S5878" t="inlineStr">
        <is>
          <t>1) 4500621500 -&gt; Incluir numero de pedido en factura y en paquete/s 2) Enviar referencias por separado.</t>
        </is>
      </c>
      <c r="T5878" t="n">
        <v>1</v>
      </c>
      <c r="U5878" s="1" t="n">
        <v>45414</v>
      </c>
      <c r="V5878" t="n">
        <v>44714</v>
      </c>
      <c r="W5878" t="inlineStr">
        <is>
          <t>https://docs.google.com/open?id=1h6NYiOzWesbjKQd2ybMt92YuwMo4P69UUQx0g-5l93w</t>
        </is>
      </c>
      <c r="X5878" t="inlineStr">
        <is>
          <t>0,00</t>
        </is>
      </c>
      <c r="Y5878" t="n">
        <v>0</v>
      </c>
      <c r="Z5878" t="n">
        <v>0</v>
      </c>
      <c r="AA5878" t="n">
        <v>378</v>
      </c>
      <c r="AB5878" t="inlineStr">
        <is>
          <t>378,00</t>
        </is>
      </c>
      <c r="AC5878" t="inlineStr">
        <is>
          <t>79,38</t>
        </is>
      </c>
      <c r="AD5878" t="inlineStr">
        <is>
          <t>0,00</t>
        </is>
      </c>
      <c r="AE5878" t="inlineStr">
        <is>
          <t>457,38</t>
        </is>
      </c>
      <c r="AF5878" t="n">
        <v>0</v>
      </c>
      <c r="AG5878" t="n">
        <v>0</v>
      </c>
      <c r="AH5878" t="n">
        <v>0</v>
      </c>
      <c r="AI5878" t="inlineStr">
        <is>
          <t>6,5</t>
        </is>
      </c>
      <c r="AJ5878" t="inlineStr">
        <is>
          <t>Transfer 60 días // IBAN: ES58 0081 1518 9300 0157 6563</t>
        </is>
      </c>
      <c r="AK5878" t="inlineStr">
        <is>
          <t>4,2</t>
        </is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</row>
    <row r="5882">
      <c r="A5882" t="n">
        <v>1421</v>
      </c>
      <c r="B5882" t="inlineStr">
        <is>
          <t>Veganizan</t>
        </is>
      </c>
      <c r="C5882" t="inlineStr">
        <is>
          <t>Antonio López Borras</t>
        </is>
      </c>
      <c r="D5882" t="inlineStr">
        <is>
          <t>Antonio López Borras</t>
        </is>
      </c>
      <c r="E5882" t="inlineStr">
        <is>
          <t>26235246C</t>
        </is>
      </c>
      <c r="F5882" t="inlineStr">
        <is>
          <t>C/ Dels Sants Just i Pastor, 105</t>
        </is>
      </c>
      <c r="G5882" t="n">
        <v>46022</v>
      </c>
      <c r="H5882" t="inlineStr">
        <is>
          <t>Valencia</t>
        </is>
      </c>
      <c r="I5882" t="n">
        <v>1</v>
      </c>
      <c r="J5882" t="n">
        <v>0</v>
      </c>
      <c r="K5882" t="inlineStr">
        <is>
          <t>info@veganizan.com</t>
        </is>
      </c>
      <c r="L5882" t="n">
        <v>622931243</v>
      </c>
      <c r="M5882" t="n">
        <v>1</v>
      </c>
      <c r="N5882" t="n">
        <v>15</v>
      </c>
      <c r="O5882" t="n">
        <v>0</v>
      </c>
      <c r="P5882" t="n">
        <v>2</v>
      </c>
      <c r="Q5882" t="n">
        <v>8</v>
      </c>
      <c r="R5882" t="n">
        <v>0</v>
      </c>
      <c r="S5882" t="inlineStr">
        <is>
          <t>Horario comercial de 11 a 19 - Miércoles cerrado</t>
        </is>
      </c>
      <c r="T5882" t="n">
        <v>1</v>
      </c>
      <c r="U5882" s="1" t="n">
        <v>45414</v>
      </c>
      <c r="V5882" t="n">
        <v>0</v>
      </c>
      <c r="W5882" t="inlineStr">
        <is>
          <t>https://docs.google.com/open?id=1QFw_KUFyDynAo4ZHmlpUKlSK-LTWz9RisWZQki8WJ-E</t>
        </is>
      </c>
      <c r="X5882" t="inlineStr">
        <is>
          <t>0,00</t>
        </is>
      </c>
      <c r="Y5882" t="inlineStr">
        <is>
          <t>103,65</t>
        </is>
      </c>
      <c r="Z5882" t="inlineStr">
        <is>
          <t>13,82</t>
        </is>
      </c>
      <c r="AA5882" t="inlineStr">
        <is>
          <t>36,24</t>
        </is>
      </c>
      <c r="AB5882" t="inlineStr">
        <is>
          <t>153,71</t>
        </is>
      </c>
      <c r="AC5882" t="inlineStr">
        <is>
          <t>32,28</t>
        </is>
      </c>
      <c r="AD5882" t="inlineStr">
        <is>
          <t>7,99</t>
        </is>
      </c>
      <c r="AE5882" t="inlineStr">
        <is>
          <t>193,98</t>
        </is>
      </c>
      <c r="AF5882" t="n">
        <v>0</v>
      </c>
      <c r="AG5882" t="n">
        <v>0</v>
      </c>
      <c r="AH5882" t="n">
        <v>0</v>
      </c>
      <c r="AI5882" t="inlineStr">
        <is>
          <t>6,91</t>
        </is>
      </c>
      <c r="AJ5882" t="inlineStr">
        <is>
          <t>SEPA 30 dias // IBAN: ES8700492821232614203157</t>
        </is>
      </c>
      <c r="AK5882" t="inlineStr">
        <is>
          <t>4,53</t>
        </is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</row>
    <row r="5886">
      <c r="A5886" t="n">
        <v>1422</v>
      </c>
      <c r="B5886" t="inlineStr">
        <is>
          <t>Kueeva</t>
        </is>
      </c>
      <c r="C5886" t="inlineStr">
        <is>
          <t>Eva</t>
        </is>
      </c>
      <c r="D5886" t="inlineStr">
        <is>
          <t>Eva Ruiz Martínez</t>
        </is>
      </c>
      <c r="E5886" t="inlineStr">
        <is>
          <t>48297380W</t>
        </is>
      </c>
      <c r="F5886" t="inlineStr">
        <is>
          <t>Carrer Sant Pere 1</t>
        </is>
      </c>
      <c r="G5886" t="n">
        <v>3520</v>
      </c>
      <c r="H5886" t="inlineStr">
        <is>
          <t>Polop</t>
        </is>
      </c>
      <c r="I5886" t="n">
        <v>1</v>
      </c>
      <c r="J5886" t="n">
        <v>0</v>
      </c>
      <c r="K5886" t="inlineStr">
        <is>
          <t>info@kueeva.com</t>
        </is>
      </c>
      <c r="L5886">
        <f>+34609081299</f>
        <v/>
      </c>
      <c r="M5886" t="n">
        <v>0</v>
      </c>
      <c r="N5886" t="n">
        <v>4</v>
      </c>
      <c r="O5886" t="n">
        <v>4</v>
      </c>
      <c r="P5886" t="n">
        <v>4</v>
      </c>
      <c r="Q5886" t="n">
        <v>4</v>
      </c>
      <c r="R5886" t="inlineStr">
        <is>
          <t>PackD4-VJ4</t>
        </is>
      </c>
      <c r="S5886" t="n">
        <v>0</v>
      </c>
      <c r="T5886" t="b">
        <v>0</v>
      </c>
      <c r="U5886" s="1" t="n">
        <v>45414</v>
      </c>
      <c r="V5886" t="inlineStr">
        <is>
          <t>qkgppne2ylr32orkl8k6lqkgppne2jag</t>
        </is>
      </c>
      <c r="W5886" t="inlineStr">
        <is>
          <t>https://docs.google.com/open?id=19UpSVrHGSfH3NF6IsmqicpUs0-VXP-nP0M83aavI-ZA</t>
        </is>
      </c>
      <c r="X5886" t="inlineStr">
        <is>
          <t>26,00</t>
        </is>
      </c>
      <c r="Y5886" t="n">
        <v>26</v>
      </c>
      <c r="Z5886" t="n">
        <v>26</v>
      </c>
      <c r="AA5886" t="n">
        <v>18</v>
      </c>
      <c r="AB5886" t="inlineStr">
        <is>
          <t>96,00</t>
        </is>
      </c>
      <c r="AC5886" t="inlineStr">
        <is>
          <t>20,16</t>
        </is>
      </c>
      <c r="AD5886" t="inlineStr">
        <is>
          <t>0,00</t>
        </is>
      </c>
      <c r="AE5886" t="inlineStr">
        <is>
          <t>116,16</t>
        </is>
      </c>
      <c r="AF5886" t="n">
        <v>0</v>
      </c>
      <c r="AG5886" t="n">
        <v>0</v>
      </c>
      <c r="AH5886" t="n">
        <v>0</v>
      </c>
      <c r="AI5886" t="inlineStr">
        <is>
          <t>6,5</t>
        </is>
      </c>
      <c r="AJ5886" t="inlineStr">
        <is>
          <t>Transfer</t>
        </is>
      </c>
      <c r="AK5886" t="inlineStr">
        <is>
          <t>4,5</t>
        </is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</row>
    <row r="5890">
      <c r="A5890" t="n">
        <v>1423</v>
      </c>
      <c r="B5890" t="inlineStr">
        <is>
          <t>Castesan</t>
        </is>
      </c>
      <c r="C5890" t="inlineStr">
        <is>
          <t>Eva Maria</t>
        </is>
      </c>
      <c r="D5890" t="inlineStr">
        <is>
          <t>Eva Maria sanchez Portolés</t>
        </is>
      </c>
      <c r="E5890" t="inlineStr">
        <is>
          <t>18978628-v</t>
        </is>
      </c>
      <c r="F5890" t="inlineStr">
        <is>
          <t>av/zragoza, 13</t>
        </is>
      </c>
      <c r="G5890" t="n">
        <v>12190</v>
      </c>
      <c r="H5890" t="inlineStr">
        <is>
          <t>Borriol - Castellón</t>
        </is>
      </c>
      <c r="I5890" t="n">
        <v>1</v>
      </c>
      <c r="J5890" t="n">
        <v>0</v>
      </c>
      <c r="K5890" t="inlineStr">
        <is>
          <t>castesanborriol@yahoo.es</t>
        </is>
      </c>
      <c r="L5890">
        <f>+34964322061</f>
        <v/>
      </c>
      <c r="M5890" t="n">
        <v>1</v>
      </c>
      <c r="N5890" t="n">
        <v>0</v>
      </c>
      <c r="O5890" t="n">
        <v>0</v>
      </c>
      <c r="P5890" t="n">
        <v>20</v>
      </c>
      <c r="Q5890" t="n">
        <v>20</v>
      </c>
      <c r="R5890" t="n">
        <v>0</v>
      </c>
      <c r="S5890" t="inlineStr">
        <is>
          <t>1SU+1FL -&gt; (20+2)</t>
        </is>
      </c>
      <c r="T5890" t="b">
        <v>1</v>
      </c>
      <c r="U5890" s="1" t="n">
        <v>45414</v>
      </c>
      <c r="V5890" t="inlineStr">
        <is>
          <t>089xj6omp9dyqorq089xj6y3kz0hx0p7</t>
        </is>
      </c>
      <c r="W5890" t="inlineStr">
        <is>
          <t>https://docs.google.com/open?id=1UTszUJENGh5zAdfIzhgot3JcMPuCqOHkTWGMc-qVMrg</t>
        </is>
      </c>
      <c r="X5890" t="inlineStr">
        <is>
          <t>0,00</t>
        </is>
      </c>
      <c r="Y5890" t="n">
        <v>0</v>
      </c>
      <c r="Z5890" t="inlineStr">
        <is>
          <t>138,2</t>
        </is>
      </c>
      <c r="AA5890" t="inlineStr">
        <is>
          <t>90,6</t>
        </is>
      </c>
      <c r="AB5890" t="inlineStr">
        <is>
          <t>228,80</t>
        </is>
      </c>
      <c r="AC5890" t="inlineStr">
        <is>
          <t>48,05</t>
        </is>
      </c>
      <c r="AD5890" t="inlineStr">
        <is>
          <t>11,90</t>
        </is>
      </c>
      <c r="AE5890" t="inlineStr">
        <is>
          <t>288,75</t>
        </is>
      </c>
      <c r="AF5890" t="n">
        <v>0</v>
      </c>
      <c r="AG5890" t="n">
        <v>0</v>
      </c>
      <c r="AH5890" t="n">
        <v>0</v>
      </c>
      <c r="AI5890" t="inlineStr">
        <is>
          <t>6,91</t>
        </is>
      </c>
      <c r="AJ5890" t="inlineStr">
        <is>
          <t>SEPA 30 dias // IBAN: ES2330587343032720000259</t>
        </is>
      </c>
      <c r="AK5890" t="inlineStr">
        <is>
          <t>4,53</t>
        </is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</row>
    <row r="5894">
      <c r="A5894" t="n">
        <v>1424</v>
      </c>
      <c r="B5894" t="inlineStr">
        <is>
          <t>El rebost</t>
        </is>
      </c>
      <c r="C5894" t="inlineStr">
        <is>
          <t>Gisela Pahissa</t>
        </is>
      </c>
      <c r="D5894" t="inlineStr">
        <is>
          <t>Gisela Pahissa Lucas</t>
        </is>
      </c>
      <c r="E5894" t="inlineStr">
        <is>
          <t>46811319v</t>
        </is>
      </c>
      <c r="F5894" t="inlineStr">
        <is>
          <t>Carrer rectoria 5</t>
        </is>
      </c>
      <c r="G5894" t="n">
        <v>8980</v>
      </c>
      <c r="H5894" t="inlineStr">
        <is>
          <t>Sant Feliu de Llobregat</t>
        </is>
      </c>
      <c r="I5894" t="n">
        <v>1</v>
      </c>
      <c r="J5894" t="n">
        <v>0</v>
      </c>
      <c r="K5894" t="inlineStr">
        <is>
          <t>elrebost.stfeliu@gmail.com</t>
        </is>
      </c>
      <c r="L5894">
        <f>+34696165225</f>
        <v/>
      </c>
      <c r="M5894" t="n">
        <v>1</v>
      </c>
      <c r="N5894" t="n">
        <v>30</v>
      </c>
      <c r="O5894" t="n">
        <v>10</v>
      </c>
      <c r="P5894" t="n">
        <v>10</v>
      </c>
      <c r="Q5894" t="n">
        <v>0</v>
      </c>
      <c r="R5894" t="n">
        <v>0</v>
      </c>
      <c r="S5894" t="n">
        <v>0</v>
      </c>
      <c r="T5894" t="b">
        <v>0</v>
      </c>
      <c r="U5894" s="1" t="n">
        <v>45414</v>
      </c>
      <c r="V5894" t="inlineStr">
        <is>
          <t>s7k8rdt874kmds7k8vximvh3v9al1zzy</t>
        </is>
      </c>
      <c r="W5894" t="inlineStr">
        <is>
          <t>https://docs.google.com/open?id=1ahyyvIHxMMWouVDcAGQiI2T07t3B2RJSBjsjkzCbFCY</t>
        </is>
      </c>
      <c r="X5894" t="inlineStr">
        <is>
          <t>65,00</t>
        </is>
      </c>
      <c r="Y5894" t="n">
        <v>195</v>
      </c>
      <c r="Z5894" t="n">
        <v>65</v>
      </c>
      <c r="AA5894" t="n">
        <v>0</v>
      </c>
      <c r="AB5894" t="inlineStr">
        <is>
          <t>325,00</t>
        </is>
      </c>
      <c r="AC5894" t="inlineStr">
        <is>
          <t>68,25</t>
        </is>
      </c>
      <c r="AD5894" t="inlineStr">
        <is>
          <t>16,90</t>
        </is>
      </c>
      <c r="AE5894" t="inlineStr">
        <is>
          <t>410,15</t>
        </is>
      </c>
      <c r="AF5894" t="n">
        <v>0</v>
      </c>
      <c r="AG5894" t="n">
        <v>0</v>
      </c>
      <c r="AH5894" t="n">
        <v>0</v>
      </c>
      <c r="AI5894" t="inlineStr">
        <is>
          <t>6,5</t>
        </is>
      </c>
      <c r="AJ5894" t="inlineStr">
        <is>
          <t>Transfer</t>
        </is>
      </c>
      <c r="AK5894" t="inlineStr">
        <is>
          <t>4,5</t>
        </is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</row>
    <row r="5898">
      <c r="A5898" t="n">
        <v>1425</v>
      </c>
      <c r="B5898" t="inlineStr">
        <is>
          <t>ECOCARRECEA.COM</t>
        </is>
      </c>
      <c r="C5898" t="inlineStr">
        <is>
          <t>MERITXELL COLÓN BAÑOS</t>
        </is>
      </c>
      <c r="D5898" t="inlineStr">
        <is>
          <t>Meritxell Colón Baños</t>
        </is>
      </c>
      <c r="E5898" t="inlineStr">
        <is>
          <t>45493463S</t>
        </is>
      </c>
      <c r="F5898" t="inlineStr">
        <is>
          <t>Calle El Rosario nº 1</t>
        </is>
      </c>
      <c r="G5898" t="n">
        <v>24343</v>
      </c>
      <c r="H5898" t="inlineStr">
        <is>
          <t>Calzadilla de los Hermanillos</t>
        </is>
      </c>
      <c r="I5898" t="n">
        <v>1</v>
      </c>
      <c r="J5898" t="n">
        <v>0</v>
      </c>
      <c r="K5898" t="inlineStr">
        <is>
          <t>ECOCARRECEA@GMAIL.COM</t>
        </is>
      </c>
      <c r="L5898">
        <f>+34627954073</f>
        <v/>
      </c>
      <c r="M5898" t="n">
        <v>0</v>
      </c>
      <c r="N5898" t="n">
        <v>6</v>
      </c>
      <c r="O5898" t="n">
        <v>6</v>
      </c>
      <c r="P5898" t="n">
        <v>6</v>
      </c>
      <c r="Q5898" t="n">
        <v>0</v>
      </c>
      <c r="R5898" t="inlineStr">
        <is>
          <t>PackD3-VJ1</t>
        </is>
      </c>
      <c r="S5898" t="n">
        <v>0</v>
      </c>
      <c r="T5898" t="b">
        <v>0</v>
      </c>
      <c r="U5898" s="1" t="n">
        <v>45414</v>
      </c>
      <c r="V5898" t="inlineStr">
        <is>
          <t>b6sjma477tnbubrb6sjk2uhtflvf55ir</t>
        </is>
      </c>
      <c r="W5898" t="inlineStr">
        <is>
          <t>https://docs.google.com/open?id=1NUVjAD_E9PBN7jK1n7x8kxMkYI6VyUq5_j0piFgPlBk</t>
        </is>
      </c>
      <c r="X5898" t="inlineStr">
        <is>
          <t>39,00</t>
        </is>
      </c>
      <c r="Y5898" t="n">
        <v>39</v>
      </c>
      <c r="Z5898" t="n">
        <v>39</v>
      </c>
      <c r="AA5898" t="n">
        <v>0</v>
      </c>
      <c r="AB5898" t="inlineStr">
        <is>
          <t>117,00</t>
        </is>
      </c>
      <c r="AC5898" t="inlineStr">
        <is>
          <t>24,57</t>
        </is>
      </c>
      <c r="AD5898" t="inlineStr">
        <is>
          <t>0,00</t>
        </is>
      </c>
      <c r="AE5898" t="inlineStr">
        <is>
          <t>141,57</t>
        </is>
      </c>
      <c r="AF5898" t="n">
        <v>0</v>
      </c>
      <c r="AG5898" t="n">
        <v>0</v>
      </c>
      <c r="AH5898" t="n">
        <v>0</v>
      </c>
      <c r="AI5898" t="inlineStr">
        <is>
          <t>6,5</t>
        </is>
      </c>
      <c r="AJ5898" t="inlineStr">
        <is>
          <t>Transfer</t>
        </is>
      </c>
      <c r="AK5898" t="inlineStr">
        <is>
          <t>4,5</t>
        </is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</row>
    <row r="5902">
      <c r="A5902" t="n">
        <v>1426</v>
      </c>
      <c r="B5902" t="inlineStr">
        <is>
          <t>ECO SA TEULERA SL</t>
        </is>
      </c>
      <c r="C5902" t="inlineStr">
        <is>
          <t>MARIA</t>
        </is>
      </c>
      <c r="D5902" t="inlineStr">
        <is>
          <t>ECO SA TEULERA SL</t>
        </is>
      </c>
      <c r="E5902" t="inlineStr">
        <is>
          <t>B57376576</t>
        </is>
      </c>
      <c r="F5902" t="inlineStr">
        <is>
          <t>C/ORTEGA I GASSET, 13</t>
        </is>
      </c>
      <c r="G5902" t="n">
        <v>7500</v>
      </c>
      <c r="H5902" t="inlineStr">
        <is>
          <t>MANACOR</t>
        </is>
      </c>
      <c r="I5902" t="n">
        <v>1</v>
      </c>
      <c r="J5902" t="n">
        <v>0</v>
      </c>
      <c r="K5902" t="inlineStr">
        <is>
          <t>compres@ecosateulera.com</t>
        </is>
      </c>
      <c r="L5902">
        <f>+34678545173</f>
        <v/>
      </c>
      <c r="M5902" t="n">
        <v>0</v>
      </c>
      <c r="N5902" t="n">
        <v>24</v>
      </c>
      <c r="O5902" t="n">
        <v>12</v>
      </c>
      <c r="P5902" t="n">
        <v>12</v>
      </c>
      <c r="Q5902" t="n">
        <v>0</v>
      </c>
      <c r="R5902" t="inlineStr">
        <is>
          <t>PackD6-VJ12-OB12</t>
        </is>
      </c>
      <c r="S5902" t="n">
        <v>0</v>
      </c>
      <c r="T5902" t="b">
        <v>0</v>
      </c>
      <c r="U5902" s="1" t="n">
        <v>45445</v>
      </c>
      <c r="V5902" t="inlineStr">
        <is>
          <t>2vqzbkivl3btupgwncrtlq12vqzbmhk0</t>
        </is>
      </c>
      <c r="W5902" t="inlineStr">
        <is>
          <t>https://docs.google.com/open?id=1gJlX0kni5325hV2jcCWfCt67aP2VfPeTuDI5Rcx5-l0</t>
        </is>
      </c>
      <c r="X5902" t="inlineStr">
        <is>
          <t>78,00</t>
        </is>
      </c>
      <c r="Y5902" t="n">
        <v>156</v>
      </c>
      <c r="Z5902" t="n">
        <v>78</v>
      </c>
      <c r="AA5902" t="n">
        <v>0</v>
      </c>
      <c r="AB5902" t="inlineStr">
        <is>
          <t>312,00</t>
        </is>
      </c>
      <c r="AC5902" t="inlineStr">
        <is>
          <t>65,52</t>
        </is>
      </c>
      <c r="AD5902" t="inlineStr">
        <is>
          <t>0,00</t>
        </is>
      </c>
      <c r="AE5902" t="inlineStr">
        <is>
          <t>377,52</t>
        </is>
      </c>
      <c r="AF5902" t="n">
        <v>0</v>
      </c>
      <c r="AG5902" t="n">
        <v>0</v>
      </c>
      <c r="AH5902" t="n">
        <v>0</v>
      </c>
      <c r="AI5902" t="inlineStr">
        <is>
          <t>6,5</t>
        </is>
      </c>
      <c r="AJ5902" t="inlineStr">
        <is>
          <t>Transfer</t>
        </is>
      </c>
      <c r="AK5902" t="inlineStr">
        <is>
          <t>4,5</t>
        </is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</row>
    <row r="5906">
      <c r="A5906" t="n">
        <v>1427</v>
      </c>
      <c r="B5906" t="inlineStr">
        <is>
          <t>March &amp; March Parafarmacia SL</t>
        </is>
      </c>
      <c r="C5906" t="inlineStr">
        <is>
          <t>Ester</t>
        </is>
      </c>
      <c r="D5906" t="inlineStr">
        <is>
          <t>March &amp; March Parafarmacia SL</t>
        </is>
      </c>
      <c r="E5906" t="inlineStr">
        <is>
          <t>B25824228</t>
        </is>
      </c>
      <c r="F5906" t="inlineStr">
        <is>
          <t>Calle Barcelona, 10</t>
        </is>
      </c>
      <c r="G5906" t="n">
        <v>25600</v>
      </c>
      <c r="H5906" t="inlineStr">
        <is>
          <t>Balaguer</t>
        </is>
      </c>
      <c r="I5906" t="n">
        <v>1</v>
      </c>
      <c r="J5906" t="n">
        <v>0</v>
      </c>
      <c r="K5906" t="inlineStr">
        <is>
          <t>info@farmaciamarch.com</t>
        </is>
      </c>
      <c r="L5906">
        <f>+34973445280</f>
        <v/>
      </c>
      <c r="M5906" t="n">
        <v>0</v>
      </c>
      <c r="N5906" t="n">
        <v>5</v>
      </c>
      <c r="O5906" t="n">
        <v>5</v>
      </c>
      <c r="P5906" t="n">
        <v>15</v>
      </c>
      <c r="Q5906" t="n">
        <v>0</v>
      </c>
      <c r="R5906" t="inlineStr">
        <is>
          <t>VJ3</t>
        </is>
      </c>
      <c r="S5906" t="inlineStr">
        <is>
          <t>10% LA</t>
        </is>
      </c>
      <c r="T5906" t="b">
        <v>0</v>
      </c>
      <c r="U5906" s="1" t="n">
        <v>45445</v>
      </c>
      <c r="V5906" t="inlineStr">
        <is>
          <t>g4klaqafl2mpcto5b528ug4klaq3y366</t>
        </is>
      </c>
      <c r="W5906" t="inlineStr">
        <is>
          <t>https://docs.google.com/open?id=1KP4iYEhik5lSRpfx_48AlPprzUG8SO6bon3wwWcL7nQ</t>
        </is>
      </c>
      <c r="X5906" t="inlineStr">
        <is>
          <t>32,50</t>
        </is>
      </c>
      <c r="Y5906" t="inlineStr">
        <is>
          <t>32,5</t>
        </is>
      </c>
      <c r="Z5906" t="inlineStr">
        <is>
          <t>97,5</t>
        </is>
      </c>
      <c r="AA5906" t="n">
        <v>0</v>
      </c>
      <c r="AB5906" t="inlineStr">
        <is>
          <t>162,50</t>
        </is>
      </c>
      <c r="AC5906" t="inlineStr">
        <is>
          <t>34,13</t>
        </is>
      </c>
      <c r="AD5906" t="inlineStr">
        <is>
          <t>0,00</t>
        </is>
      </c>
      <c r="AE5906" t="inlineStr">
        <is>
          <t>196,63</t>
        </is>
      </c>
      <c r="AF5906" t="n">
        <v>0</v>
      </c>
      <c r="AG5906" t="n">
        <v>0</v>
      </c>
      <c r="AH5906" t="n">
        <v>0</v>
      </c>
      <c r="AI5906" t="inlineStr">
        <is>
          <t>6,5</t>
        </is>
      </c>
      <c r="AJ5906" t="inlineStr">
        <is>
          <t>Transfer</t>
        </is>
      </c>
      <c r="AK5906" t="inlineStr">
        <is>
          <t>4,5</t>
        </is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</row>
    <row r="5910">
      <c r="A5910" t="n">
        <v>1428</v>
      </c>
      <c r="B5910" t="inlineStr">
        <is>
          <t>Naturitas</t>
        </is>
      </c>
      <c r="C5910" t="inlineStr">
        <is>
          <t>Sandra Geremias</t>
        </is>
      </c>
      <c r="D5910" t="inlineStr">
        <is>
          <t>AMCORE BALANCE, S.L.</t>
        </is>
      </c>
      <c r="E5910" t="inlineStr">
        <is>
          <t>B66291097</t>
        </is>
      </c>
      <c r="F5910" t="inlineStr">
        <is>
          <t>CALLE POLLANCRE N 10</t>
        </is>
      </c>
      <c r="G5910" t="n">
        <v>17452</v>
      </c>
      <c r="H5910" t="inlineStr">
        <is>
          <t>MASSANES (GIRONA)</t>
        </is>
      </c>
      <c r="I5910" t="n">
        <v>1</v>
      </c>
      <c r="J5910" t="n">
        <v>0</v>
      </c>
      <c r="K5910" t="inlineStr">
        <is>
          <t>sandra.geremias@naturitas.com</t>
        </is>
      </c>
      <c r="L5910" t="inlineStr">
        <is>
          <t>691 390 659</t>
        </is>
      </c>
      <c r="M5910" t="n">
        <v>0</v>
      </c>
      <c r="N5910" t="n">
        <v>96</v>
      </c>
      <c r="O5910" t="n">
        <v>0</v>
      </c>
      <c r="P5910" t="n">
        <v>0</v>
      </c>
      <c r="Q5910" t="n">
        <v>18</v>
      </c>
      <c r="R5910" t="n">
        <v>0</v>
      </c>
      <c r="S5910" t="n">
        <v>0</v>
      </c>
      <c r="T5910" t="n">
        <v>0</v>
      </c>
      <c r="U5910" s="1" t="n">
        <v>45445</v>
      </c>
      <c r="V5910" t="n">
        <v>0</v>
      </c>
      <c r="W5910" t="inlineStr">
        <is>
          <t>https://docs.google.com/open?id=1bTuz1W5iQTOaIiEF1T-7On6Ls4qVWpafdIy9yg8ujuo</t>
        </is>
      </c>
      <c r="X5910" t="inlineStr">
        <is>
          <t>0,00</t>
        </is>
      </c>
      <c r="Y5910" t="n">
        <v>624</v>
      </c>
      <c r="Z5910" t="n">
        <v>0</v>
      </c>
      <c r="AA5910" t="n">
        <v>81</v>
      </c>
      <c r="AB5910" t="inlineStr">
        <is>
          <t>705,00</t>
        </is>
      </c>
      <c r="AC5910" t="inlineStr">
        <is>
          <t>148,05</t>
        </is>
      </c>
      <c r="AD5910" t="inlineStr">
        <is>
          <t>0,00</t>
        </is>
      </c>
      <c r="AE5910" t="inlineStr">
        <is>
          <t>853,05</t>
        </is>
      </c>
      <c r="AF5910" t="n">
        <v>0</v>
      </c>
      <c r="AG5910" t="n">
        <v>0</v>
      </c>
      <c r="AH5910" t="n">
        <v>0</v>
      </c>
      <c r="AI5910" t="inlineStr">
        <is>
          <t>6,5</t>
        </is>
      </c>
      <c r="AJ5910" t="inlineStr">
        <is>
          <t>Confirming La Caixa (60 días)</t>
        </is>
      </c>
      <c r="AK5910" t="inlineStr">
        <is>
          <t>4,5</t>
        </is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</row>
    <row r="5914">
      <c r="A5914" t="n">
        <v>1429</v>
      </c>
      <c r="B5914" t="inlineStr">
        <is>
          <t>Marcris</t>
        </is>
      </c>
      <c r="C5914" t="inlineStr">
        <is>
          <t>Marino</t>
        </is>
      </c>
      <c r="D5914" t="inlineStr">
        <is>
          <t>Sánchez García Cristina 00280286L S.L.N.E</t>
        </is>
      </c>
      <c r="E5914" t="inlineStr">
        <is>
          <t>B35770528</t>
        </is>
      </c>
      <c r="F5914" t="inlineStr">
        <is>
          <t>Calle Aigües, 11</t>
        </is>
      </c>
      <c r="G5914" t="n">
        <v>8391</v>
      </c>
      <c r="H5914" t="inlineStr">
        <is>
          <t>Tiana</t>
        </is>
      </c>
      <c r="I5914" t="n">
        <v>1</v>
      </c>
      <c r="J5914" t="n">
        <v>0</v>
      </c>
      <c r="K5914" t="inlineStr">
        <is>
          <t>info@marcris.net</t>
        </is>
      </c>
      <c r="L5914">
        <f>+34678868735</f>
        <v/>
      </c>
      <c r="M5914" t="n">
        <v>0</v>
      </c>
      <c r="N5914" t="n">
        <v>412</v>
      </c>
      <c r="O5914" t="n">
        <v>206</v>
      </c>
      <c r="P5914" t="n">
        <v>412</v>
      </c>
      <c r="Q5914" t="n">
        <v>78</v>
      </c>
      <c r="R5914" t="inlineStr">
        <is>
          <t>PackD23-VJ196</t>
        </is>
      </c>
      <c r="S5914" t="inlineStr">
        <is>
          <t>Muestras 8-4-8-2-1-4</t>
        </is>
      </c>
      <c r="T5914" t="n">
        <v>0</v>
      </c>
      <c r="U5914" s="1" t="n">
        <v>45445</v>
      </c>
      <c r="V5914" t="n">
        <v>0</v>
      </c>
      <c r="W5914" t="inlineStr">
        <is>
          <t>https://docs.google.com/open?id=1lrbzX6rkebvWOqc7uWhCdNyadM9Imcma3jBqD0Yy-FU</t>
        </is>
      </c>
      <c r="X5914" t="inlineStr">
        <is>
          <t>896,10</t>
        </is>
      </c>
      <c r="Y5914" t="inlineStr">
        <is>
          <t>1792,2</t>
        </is>
      </c>
      <c r="Z5914" t="inlineStr">
        <is>
          <t>1792,2</t>
        </is>
      </c>
      <c r="AA5914" t="inlineStr">
        <is>
          <t>257,4</t>
        </is>
      </c>
      <c r="AB5914" t="inlineStr">
        <is>
          <t>4.737,90</t>
        </is>
      </c>
      <c r="AC5914" t="inlineStr">
        <is>
          <t>994,96</t>
        </is>
      </c>
      <c r="AD5914" t="inlineStr">
        <is>
          <t>0,00</t>
        </is>
      </c>
      <c r="AE5914" t="inlineStr">
        <is>
          <t>5732,86</t>
        </is>
      </c>
      <c r="AF5914" t="n">
        <v>0</v>
      </c>
      <c r="AG5914" t="n">
        <v>0</v>
      </c>
      <c r="AH5914" t="n">
        <v>0</v>
      </c>
      <c r="AI5914" t="inlineStr">
        <is>
          <t>4,35</t>
        </is>
      </c>
      <c r="AJ5914" t="inlineStr">
        <is>
          <t>Giro 60 días // IBAN: ES03 2100 0877 8502 0021 6962</t>
        </is>
      </c>
      <c r="AK5914" t="inlineStr">
        <is>
          <t>3,3</t>
        </is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</row>
    <row r="5918">
      <c r="A5918" t="n">
        <v>1430</v>
      </c>
      <c r="B5918" t="inlineStr">
        <is>
          <t>ALCAMPO</t>
        </is>
      </c>
      <c r="C5918" t="inlineStr">
        <is>
          <t>Nº PEDIDO: 342.883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inlineStr">
        <is>
          <t>SIN ENVIAR FACTURA</t>
        </is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s="2" t="n">
        <v>0</v>
      </c>
      <c r="V5918" t="n">
        <v>0</v>
      </c>
      <c r="W5918" t="n">
        <v>1</v>
      </c>
      <c r="X5918" t="inlineStr">
        <is>
          <t>0,00</t>
        </is>
      </c>
      <c r="Y5918" t="n">
        <v>0</v>
      </c>
      <c r="Z5918" t="n">
        <v>0</v>
      </c>
      <c r="AA5918" t="n">
        <v>0</v>
      </c>
      <c r="AB5918" t="inlineStr">
        <is>
          <t>0,00</t>
        </is>
      </c>
      <c r="AC5918" t="inlineStr">
        <is>
          <t>0,00</t>
        </is>
      </c>
      <c r="AD5918" t="inlineStr">
        <is>
          <t>0,00</t>
        </is>
      </c>
      <c r="AE5918" t="inlineStr">
        <is>
          <t>0,00</t>
        </is>
      </c>
      <c r="AF5918" t="n">
        <v>0</v>
      </c>
      <c r="AG5918" t="n">
        <v>0</v>
      </c>
      <c r="AH5918" t="n">
        <v>0</v>
      </c>
      <c r="AI5918" t="inlineStr">
        <is>
          <t>6,5</t>
        </is>
      </c>
      <c r="AJ5918" t="n">
        <v>0</v>
      </c>
      <c r="AK5918" t="inlineStr">
        <is>
          <t>4,5</t>
        </is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</row>
    <row r="5922">
      <c r="A5922" t="n">
        <v>1431</v>
      </c>
      <c r="B5922" t="inlineStr">
        <is>
          <t>Luna creciente</t>
        </is>
      </c>
      <c r="C5922" t="inlineStr">
        <is>
          <t>Paqui</t>
        </is>
      </c>
      <c r="D5922" t="inlineStr">
        <is>
          <t>Ana María Ramírez Ruiz</t>
        </is>
      </c>
      <c r="E5922" t="inlineStr">
        <is>
          <t>52569871y</t>
        </is>
      </c>
      <c r="F5922" t="inlineStr">
        <is>
          <t>Avda de Mijas num 6 local 2</t>
        </is>
      </c>
      <c r="G5922" t="n">
        <v>29120</v>
      </c>
      <c r="H5922" t="inlineStr">
        <is>
          <t>Alhaurín el Grande</t>
        </is>
      </c>
      <c r="I5922" t="n">
        <v>1</v>
      </c>
      <c r="J5922" t="n">
        <v>0</v>
      </c>
      <c r="K5922" t="inlineStr">
        <is>
          <t>eco.lunacreciente@gmail.com</t>
        </is>
      </c>
      <c r="L5922">
        <f>+34630647528</f>
        <v/>
      </c>
      <c r="M5922" t="n">
        <v>1</v>
      </c>
      <c r="N5922" t="n">
        <v>2</v>
      </c>
      <c r="O5922" t="n">
        <v>2</v>
      </c>
      <c r="P5922" t="n">
        <v>2</v>
      </c>
      <c r="Q5922" t="n">
        <v>2</v>
      </c>
      <c r="R5922" t="inlineStr">
        <is>
          <t>VJ2</t>
        </is>
      </c>
      <c r="S5922" t="inlineStr">
        <is>
          <t>Cobramos portes</t>
        </is>
      </c>
      <c r="T5922" t="b">
        <v>0</v>
      </c>
      <c r="U5922" s="1" t="n">
        <v>45445</v>
      </c>
      <c r="V5922" t="inlineStr">
        <is>
          <t>sccpmc9rs87cqzsq9ykygusccpmc91qt</t>
        </is>
      </c>
      <c r="W5922" t="inlineStr">
        <is>
          <t>https://docs.google.com/open?id=1uYau_4KZVapICELP0N82RPpjrbP_H7QuJipYeHJGuL8</t>
        </is>
      </c>
      <c r="X5922" t="inlineStr">
        <is>
          <t>13,00</t>
        </is>
      </c>
      <c r="Y5922" t="n">
        <v>13</v>
      </c>
      <c r="Z5922" t="n">
        <v>13</v>
      </c>
      <c r="AA5922" t="n">
        <v>9</v>
      </c>
      <c r="AB5922" t="inlineStr">
        <is>
          <t>48,00</t>
        </is>
      </c>
      <c r="AC5922" t="inlineStr">
        <is>
          <t>10,08</t>
        </is>
      </c>
      <c r="AD5922" t="inlineStr">
        <is>
          <t>2,50</t>
        </is>
      </c>
      <c r="AE5922" t="inlineStr">
        <is>
          <t>60,58</t>
        </is>
      </c>
      <c r="AF5922" t="n">
        <v>0</v>
      </c>
      <c r="AG5922" t="n">
        <v>0</v>
      </c>
      <c r="AH5922" t="n">
        <v>0</v>
      </c>
      <c r="AI5922" t="inlineStr">
        <is>
          <t>6,5</t>
        </is>
      </c>
      <c r="AJ5922" t="inlineStr">
        <is>
          <t>Transfer</t>
        </is>
      </c>
      <c r="AK5922" t="inlineStr">
        <is>
          <t>4,5</t>
        </is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</row>
    <row r="5926">
      <c r="A5926" t="n">
        <v>1432</v>
      </c>
      <c r="B5926" t="inlineStr">
        <is>
          <t>De Ida Y Vuelta</t>
        </is>
      </c>
      <c r="C5926" t="inlineStr">
        <is>
          <t>Adela García Salinas</t>
        </is>
      </c>
      <c r="D5926" t="inlineStr">
        <is>
          <t>ADELA GARCÍA SALINAS</t>
        </is>
      </c>
      <c r="E5926" t="inlineStr">
        <is>
          <t>25.154.221H</t>
        </is>
      </c>
      <c r="F5926" t="inlineStr">
        <is>
          <t>Calle Bretón 48, local 1</t>
        </is>
      </c>
      <c r="G5926" t="n">
        <v>50005</v>
      </c>
      <c r="H5926" t="inlineStr">
        <is>
          <t>ZARAGOZA</t>
        </is>
      </c>
      <c r="I5926" t="n">
        <v>0</v>
      </c>
      <c r="J5926" t="inlineStr">
        <is>
          <t>Calle Pilar 42-44, casa 3. Pastriz 50195 (ZARAGOZA)</t>
        </is>
      </c>
      <c r="K5926" t="inlineStr">
        <is>
          <t>info@agraneldeidayvuelta.com</t>
        </is>
      </c>
      <c r="L5926">
        <f>+34624662060</f>
        <v/>
      </c>
      <c r="M5926" t="n">
        <v>1</v>
      </c>
      <c r="N5926" t="n">
        <v>50</v>
      </c>
      <c r="O5926" t="n">
        <v>20</v>
      </c>
      <c r="P5926" t="n">
        <v>30</v>
      </c>
      <c r="Q5926" t="n">
        <v>0</v>
      </c>
      <c r="R5926" t="inlineStr">
        <is>
          <t>5% desc. det. -&gt; escalado</t>
        </is>
      </c>
      <c r="S5926" t="n">
        <v>0</v>
      </c>
      <c r="T5926" t="b">
        <v>0</v>
      </c>
      <c r="U5926" s="1" t="n">
        <v>45445</v>
      </c>
      <c r="V5926" t="inlineStr">
        <is>
          <t>z4urdzjutzraawiz4ur1zfs1f7x1izjc</t>
        </is>
      </c>
      <c r="W5926" t="inlineStr">
        <is>
          <t>https://docs.google.com/open?id=1oHmUHbUIo967OmoKn9v-Ip-l2uL4X0CJMy2WR-yO93Y</t>
        </is>
      </c>
      <c r="X5926" t="inlineStr">
        <is>
          <t>130,00</t>
        </is>
      </c>
      <c r="Y5926" t="n">
        <v>325</v>
      </c>
      <c r="Z5926" t="n">
        <v>195</v>
      </c>
      <c r="AA5926" t="n">
        <v>0</v>
      </c>
      <c r="AB5926" t="inlineStr">
        <is>
          <t>650,00</t>
        </is>
      </c>
      <c r="AC5926" t="inlineStr">
        <is>
          <t>136,50</t>
        </is>
      </c>
      <c r="AD5926" t="inlineStr">
        <is>
          <t>33,80</t>
        </is>
      </c>
      <c r="AE5926" t="inlineStr">
        <is>
          <t>820,30</t>
        </is>
      </c>
      <c r="AF5926" t="n">
        <v>0</v>
      </c>
      <c r="AG5926" t="n">
        <v>0</v>
      </c>
      <c r="AH5926" t="n">
        <v>0</v>
      </c>
      <c r="AI5926" t="inlineStr">
        <is>
          <t>6,5</t>
        </is>
      </c>
      <c r="AJ5926" t="inlineStr">
        <is>
          <t>Transfer</t>
        </is>
      </c>
      <c r="AK5926" t="inlineStr">
        <is>
          <t>4,5</t>
        </is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</row>
    <row r="5930">
      <c r="A5930" t="n">
        <v>1433</v>
      </c>
      <c r="B5930" t="inlineStr">
        <is>
          <t>Cal Monegal</t>
        </is>
      </c>
      <c r="C5930" t="inlineStr">
        <is>
          <t>Sandra Sala Simon</t>
        </is>
      </c>
      <c r="D5930" t="inlineStr">
        <is>
          <t>Sandra Sala Simon</t>
        </is>
      </c>
      <c r="E5930" t="inlineStr">
        <is>
          <t>52309744Q</t>
        </is>
      </c>
      <c r="F5930" t="inlineStr">
        <is>
          <t>Plaça de l’olivera, 5 A1 urbanitzacio el Pi de Sant Just</t>
        </is>
      </c>
      <c r="G5930" t="n">
        <v>25286</v>
      </c>
      <c r="H5930" t="inlineStr">
        <is>
          <t>Olius, Lleida</t>
        </is>
      </c>
      <c r="I5930" t="n">
        <v>1</v>
      </c>
      <c r="J5930" t="n">
        <v>0</v>
      </c>
      <c r="K5930" t="inlineStr">
        <is>
          <t>calmonegal@calmonegal.com</t>
        </is>
      </c>
      <c r="L5930">
        <f>+34636491379</f>
        <v/>
      </c>
      <c r="M5930" t="n">
        <v>0</v>
      </c>
      <c r="N5930" t="n">
        <v>5</v>
      </c>
      <c r="O5930" t="n">
        <v>5</v>
      </c>
      <c r="P5930" t="n">
        <v>5</v>
      </c>
      <c r="Q5930" t="n">
        <v>0</v>
      </c>
      <c r="R5930" t="inlineStr">
        <is>
          <t>PackD1-VJ4</t>
        </is>
      </c>
      <c r="S5930" t="n">
        <v>0</v>
      </c>
      <c r="T5930" t="n">
        <v>0</v>
      </c>
      <c r="U5930" s="1" t="n">
        <v>45445</v>
      </c>
      <c r="V5930" t="n">
        <v>0</v>
      </c>
      <c r="W5930" t="inlineStr">
        <is>
          <t>https://docs.google.com/open?id=1uxopWxjqDE2kLze-yfdsYJ-KdMUpTycGBXFYi-LQeuM</t>
        </is>
      </c>
      <c r="X5930" t="inlineStr">
        <is>
          <t>32,50</t>
        </is>
      </c>
      <c r="Y5930" t="inlineStr">
        <is>
          <t>32,5</t>
        </is>
      </c>
      <c r="Z5930" t="inlineStr">
        <is>
          <t>32,5</t>
        </is>
      </c>
      <c r="AA5930" t="n">
        <v>0</v>
      </c>
      <c r="AB5930" t="inlineStr">
        <is>
          <t>97,50</t>
        </is>
      </c>
      <c r="AC5930" t="inlineStr">
        <is>
          <t>20,48</t>
        </is>
      </c>
      <c r="AD5930" t="inlineStr">
        <is>
          <t>0,00</t>
        </is>
      </c>
      <c r="AE5930" t="inlineStr">
        <is>
          <t>117,98</t>
        </is>
      </c>
      <c r="AF5930" t="n">
        <v>0</v>
      </c>
      <c r="AG5930" t="n">
        <v>0</v>
      </c>
      <c r="AH5930" t="n">
        <v>0</v>
      </c>
      <c r="AI5930" t="inlineStr">
        <is>
          <t>6,5</t>
        </is>
      </c>
      <c r="AJ5930" t="inlineStr">
        <is>
          <t>Transfer</t>
        </is>
      </c>
      <c r="AK5930" t="inlineStr">
        <is>
          <t>4,5</t>
        </is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</row>
    <row r="5934">
      <c r="A5934" t="n">
        <v>1434</v>
      </c>
      <c r="B5934" t="inlineStr">
        <is>
          <t>molsa santa maria</t>
        </is>
      </c>
      <c r="C5934" t="inlineStr">
        <is>
          <t>montse</t>
        </is>
      </c>
      <c r="D5934" t="inlineStr">
        <is>
          <t>Fem Molsa 2020 S.L</t>
        </is>
      </c>
      <c r="E5934" t="inlineStr">
        <is>
          <t>B25860354</t>
        </is>
      </c>
      <c r="F5934" t="inlineStr">
        <is>
          <t>c. sta maria 9</t>
        </is>
      </c>
      <c r="G5934" t="n">
        <v>8301</v>
      </c>
      <c r="H5934" t="inlineStr">
        <is>
          <t>Mataró</t>
        </is>
      </c>
      <c r="I5934" t="n">
        <v>0</v>
      </c>
      <c r="J5934" t="inlineStr">
        <is>
          <t>c. plaça pagesos 11</t>
        </is>
      </c>
      <c r="K5934" t="inlineStr">
        <is>
          <t>santamaria@molsa.bio</t>
        </is>
      </c>
      <c r="L5934">
        <f>+34616910967</f>
        <v/>
      </c>
      <c r="M5934" t="n">
        <v>0</v>
      </c>
      <c r="N5934" t="n">
        <v>2</v>
      </c>
      <c r="O5934" t="n">
        <v>3</v>
      </c>
      <c r="P5934" t="n">
        <v>4</v>
      </c>
      <c r="Q5934" t="n">
        <v>0</v>
      </c>
      <c r="R5934" t="inlineStr">
        <is>
          <t>VJ3</t>
        </is>
      </c>
      <c r="S5934" t="n">
        <v>0</v>
      </c>
      <c r="T5934" t="b">
        <v>0</v>
      </c>
      <c r="U5934" s="1" t="n">
        <v>45445</v>
      </c>
      <c r="V5934" t="inlineStr">
        <is>
          <t>dfsaw1vg2hqjqfigrdfsaw6dpykctbog</t>
        </is>
      </c>
      <c r="W5934" t="inlineStr">
        <is>
          <t>https://docs.google.com/open?id=1rivWCavZG5zDqm1vD6MLnQbhRxc595F91aVk1sRfrMk</t>
        </is>
      </c>
      <c r="X5934" t="inlineStr">
        <is>
          <t>21,06</t>
        </is>
      </c>
      <c r="Y5934" t="inlineStr">
        <is>
          <t>14,04</t>
        </is>
      </c>
      <c r="Z5934" t="inlineStr">
        <is>
          <t>28,08</t>
        </is>
      </c>
      <c r="AA5934" t="n">
        <v>0</v>
      </c>
      <c r="AB5934" t="inlineStr">
        <is>
          <t>63,18</t>
        </is>
      </c>
      <c r="AC5934" t="inlineStr">
        <is>
          <t>13,27</t>
        </is>
      </c>
      <c r="AD5934" t="inlineStr">
        <is>
          <t>0,00</t>
        </is>
      </c>
      <c r="AE5934" t="inlineStr">
        <is>
          <t>76,45</t>
        </is>
      </c>
      <c r="AF5934" t="n">
        <v>0</v>
      </c>
      <c r="AG5934" t="n">
        <v>0</v>
      </c>
      <c r="AH5934" t="n">
        <v>0</v>
      </c>
      <c r="AI5934" t="inlineStr">
        <is>
          <t>7,02</t>
        </is>
      </c>
      <c r="AJ5934" t="inlineStr">
        <is>
          <t>Transfer</t>
        </is>
      </c>
      <c r="AK5934" t="inlineStr">
        <is>
          <t>4,5</t>
        </is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</row>
    <row r="5938">
      <c r="A5938" t="n">
        <v>1435</v>
      </c>
      <c r="B5938" t="inlineStr">
        <is>
          <t>Hotel Los Castaños</t>
        </is>
      </c>
      <c r="C5938" t="inlineStr">
        <is>
          <t>Frank Puskarev</t>
        </is>
      </c>
      <c r="D5938" t="inlineStr">
        <is>
          <t>Castaños Travel SL</t>
        </is>
      </c>
      <c r="E5938" t="inlineStr">
        <is>
          <t>ESB449193997</t>
        </is>
      </c>
      <c r="F5938" t="inlineStr">
        <is>
          <t>Plaza Pintor Miguel Martin 3</t>
        </is>
      </c>
      <c r="G5938" t="n">
        <v>29452</v>
      </c>
      <c r="H5938" t="inlineStr">
        <is>
          <t>Cartajima, Malaga</t>
        </is>
      </c>
      <c r="I5938" t="n">
        <v>1</v>
      </c>
      <c r="J5938" t="n">
        <v>0</v>
      </c>
      <c r="K5938" t="inlineStr">
        <is>
          <t>reservations@loscastanos.com</t>
        </is>
      </c>
      <c r="L5938">
        <f>+34 621 288 373</f>
        <v/>
      </c>
      <c r="M5938" t="n">
        <v>0</v>
      </c>
      <c r="N5938" t="n">
        <v>0</v>
      </c>
      <c r="O5938" t="n">
        <v>10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s="1" t="n">
        <v>45445</v>
      </c>
      <c r="V5938" t="n">
        <v>0</v>
      </c>
      <c r="W5938" t="inlineStr">
        <is>
          <t>https://docs.google.com/open?id=14izWwBJsB784Ioee4CzFKsKig37Zi74dD2vSmeS29gQ</t>
        </is>
      </c>
      <c r="X5938" t="inlineStr">
        <is>
          <t>70,20</t>
        </is>
      </c>
      <c r="Y5938" t="n">
        <v>0</v>
      </c>
      <c r="Z5938" t="n">
        <v>0</v>
      </c>
      <c r="AA5938" t="n">
        <v>0</v>
      </c>
      <c r="AB5938" t="inlineStr">
        <is>
          <t>70,20</t>
        </is>
      </c>
      <c r="AC5938" t="inlineStr">
        <is>
          <t>14,74</t>
        </is>
      </c>
      <c r="AD5938" t="inlineStr">
        <is>
          <t>0,00</t>
        </is>
      </c>
      <c r="AE5938" t="inlineStr">
        <is>
          <t>84,94</t>
        </is>
      </c>
      <c r="AF5938" t="n">
        <v>0</v>
      </c>
      <c r="AG5938" t="n">
        <v>0</v>
      </c>
      <c r="AH5938" t="n">
        <v>0</v>
      </c>
      <c r="AI5938" t="inlineStr">
        <is>
          <t>7,02</t>
        </is>
      </c>
      <c r="AJ5938" t="inlineStr">
        <is>
          <t>Transfer</t>
        </is>
      </c>
      <c r="AK5938" t="inlineStr">
        <is>
          <t>4,5</t>
        </is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</row>
    <row r="5942">
      <c r="A5942" t="n">
        <v>1436</v>
      </c>
      <c r="B5942" t="inlineStr">
        <is>
          <t>EKO NATURA</t>
        </is>
      </c>
      <c r="C5942" t="inlineStr">
        <is>
          <t>JUAN CARLOS GONZALEZ MAGDALENO</t>
        </is>
      </c>
      <c r="D5942" t="inlineStr">
        <is>
          <t>JUAN CARLOS GONZALEZ MAGDALENO</t>
        </is>
      </c>
      <c r="E5942" t="inlineStr">
        <is>
          <t>34091796T</t>
        </is>
      </c>
      <c r="F5942" t="inlineStr">
        <is>
          <t>URDANETA 52 BAJO</t>
        </is>
      </c>
      <c r="G5942" t="n">
        <v>20240</v>
      </c>
      <c r="H5942" t="inlineStr">
        <is>
          <t>ORDIZIA (Guipuzkoa)</t>
        </is>
      </c>
      <c r="I5942" t="n">
        <v>1</v>
      </c>
      <c r="J5942" t="n">
        <v>0</v>
      </c>
      <c r="K5942" t="inlineStr">
        <is>
          <t>infoekonatura@gmail.com</t>
        </is>
      </c>
      <c r="L5942">
        <f>+34688675318</f>
        <v/>
      </c>
      <c r="M5942" t="n">
        <v>1</v>
      </c>
      <c r="N5942" t="n">
        <v>10</v>
      </c>
      <c r="O5942" t="n">
        <v>0</v>
      </c>
      <c r="P5942" t="n">
        <v>10</v>
      </c>
      <c r="Q5942" t="n">
        <v>0</v>
      </c>
      <c r="R5942" t="n">
        <v>0</v>
      </c>
      <c r="S5942" t="inlineStr">
        <is>
          <t>VJ5</t>
        </is>
      </c>
      <c r="T5942" t="b">
        <v>0</v>
      </c>
      <c r="U5942" s="1" t="n">
        <v>45475</v>
      </c>
      <c r="V5942" t="inlineStr">
        <is>
          <t>kotmf1lwei47kc8xjtkotmfcixxg8cvg</t>
        </is>
      </c>
      <c r="W5942" t="inlineStr">
        <is>
          <t>https://docs.google.com/open?id=1cuxYKqx8ixDLEhKhAqhsX2UIWX7bUmzlRsiGFdw-ckQ</t>
        </is>
      </c>
      <c r="X5942" t="inlineStr">
        <is>
          <t>0,00</t>
        </is>
      </c>
      <c r="Y5942" t="n">
        <v>65</v>
      </c>
      <c r="Z5942" t="n">
        <v>65</v>
      </c>
      <c r="AA5942" t="n">
        <v>0</v>
      </c>
      <c r="AB5942" t="inlineStr">
        <is>
          <t>130,00</t>
        </is>
      </c>
      <c r="AC5942" t="inlineStr">
        <is>
          <t>27,30</t>
        </is>
      </c>
      <c r="AD5942" t="inlineStr">
        <is>
          <t>6,76</t>
        </is>
      </c>
      <c r="AE5942" t="inlineStr">
        <is>
          <t>164,06</t>
        </is>
      </c>
      <c r="AF5942" t="n">
        <v>0</v>
      </c>
      <c r="AG5942" t="n">
        <v>0</v>
      </c>
      <c r="AH5942" t="n">
        <v>0</v>
      </c>
      <c r="AI5942" t="inlineStr">
        <is>
          <t>6,5</t>
        </is>
      </c>
      <c r="AJ5942" t="inlineStr">
        <is>
          <t>Transfer</t>
        </is>
      </c>
      <c r="AK5942" t="inlineStr">
        <is>
          <t>4,5</t>
        </is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</row>
    <row r="5946">
      <c r="A5946" t="n">
        <v>1437</v>
      </c>
      <c r="B5946" t="inlineStr">
        <is>
          <t>Llar Textil</t>
        </is>
      </c>
      <c r="C5946" t="inlineStr">
        <is>
          <t>Miguel</t>
        </is>
      </c>
      <c r="D5946" t="inlineStr">
        <is>
          <t>Export Trading Textile s.l.</t>
        </is>
      </c>
      <c r="E5946" t="inlineStr">
        <is>
          <t>B98411846</t>
        </is>
      </c>
      <c r="F5946" t="inlineStr">
        <is>
          <t>Avenida de Valencia, 15</t>
        </is>
      </c>
      <c r="G5946" t="n">
        <v>46891</v>
      </c>
      <c r="H5946" t="inlineStr">
        <is>
          <t>El Palomar</t>
        </is>
      </c>
      <c r="I5946" t="n">
        <v>1</v>
      </c>
      <c r="J5946" t="n">
        <v>0</v>
      </c>
      <c r="K5946" t="inlineStr">
        <is>
          <t>gestion@exporttrading.es</t>
        </is>
      </c>
      <c r="L5946">
        <f>+34620183519</f>
        <v/>
      </c>
      <c r="M5946" t="n">
        <v>0</v>
      </c>
      <c r="N5946" t="n">
        <v>500</v>
      </c>
      <c r="O5946" t="n">
        <v>0</v>
      </c>
      <c r="P5946" t="n">
        <v>500</v>
      </c>
      <c r="Q5946" t="n">
        <v>250</v>
      </c>
      <c r="R5946" t="inlineStr">
        <is>
          <t>PackD250-VJ250</t>
        </is>
      </c>
      <c r="S5946" t="n">
        <v>0</v>
      </c>
      <c r="T5946" t="b">
        <v>0</v>
      </c>
      <c r="U5946" s="1" t="n">
        <v>45475</v>
      </c>
      <c r="V5946" t="inlineStr">
        <is>
          <t>z5sbwjg76hr9h25rz5sbwcagrauvrucj</t>
        </is>
      </c>
      <c r="W5946" t="inlineStr">
        <is>
          <t>https://docs.google.com/open?id=1o8ngnUJdFLXGMzuxolqon4KIblKQjoEb52bHx6CQvw0</t>
        </is>
      </c>
      <c r="X5946" t="inlineStr">
        <is>
          <t>0,00</t>
        </is>
      </c>
      <c r="Y5946" t="n">
        <v>2710</v>
      </c>
      <c r="Z5946" t="n">
        <v>2710</v>
      </c>
      <c r="AA5946" t="n">
        <v>1000</v>
      </c>
      <c r="AB5946" t="inlineStr">
        <is>
          <t>6.420,00</t>
        </is>
      </c>
      <c r="AC5946" t="inlineStr">
        <is>
          <t>1348,20</t>
        </is>
      </c>
      <c r="AD5946" t="inlineStr">
        <is>
          <t>0,00</t>
        </is>
      </c>
      <c r="AE5946" t="inlineStr">
        <is>
          <t>7768,20</t>
        </is>
      </c>
      <c r="AF5946" t="n">
        <v>0</v>
      </c>
      <c r="AG5946" t="n">
        <v>0</v>
      </c>
      <c r="AH5946" t="n">
        <v>0</v>
      </c>
      <c r="AI5946" t="inlineStr">
        <is>
          <t>5,42</t>
        </is>
      </c>
      <c r="AJ5946" t="inlineStr">
        <is>
          <t>Giro 30 días // IBAN: ES60 2100 3959 1702 0006 7011</t>
        </is>
      </c>
      <c r="AK5946" t="n">
        <v>4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</row>
    <row r="5950">
      <c r="A5950" t="n">
        <v>1438</v>
      </c>
      <c r="B5950" t="inlineStr">
        <is>
          <t>Es Granel</t>
        </is>
      </c>
      <c r="C5950" t="inlineStr">
        <is>
          <t>Rebeca Yusta Fernández</t>
        </is>
      </c>
      <c r="D5950" t="inlineStr">
        <is>
          <t>Rebeca Yusta Fernández</t>
        </is>
      </c>
      <c r="E5950" t="inlineStr">
        <is>
          <t>45420232Q</t>
        </is>
      </c>
      <c r="F5950" t="inlineStr">
        <is>
          <t>C/ Las Pozas 151 - local 20 San Lorenzo de El Escorial</t>
        </is>
      </c>
      <c r="G5950" t="n">
        <v>28200</v>
      </c>
      <c r="H5950" t="inlineStr">
        <is>
          <t>Madrid</t>
        </is>
      </c>
      <c r="I5950" t="n">
        <v>1</v>
      </c>
      <c r="J5950" t="n">
        <v>0</v>
      </c>
      <c r="K5950" t="inlineStr">
        <is>
          <t>esgranelescorial@gmail.com</t>
        </is>
      </c>
      <c r="L5950">
        <f>+34606802557</f>
        <v/>
      </c>
      <c r="M5950" t="n">
        <v>1</v>
      </c>
      <c r="N5950" t="n">
        <v>5</v>
      </c>
      <c r="O5950" t="n">
        <v>2</v>
      </c>
      <c r="P5950" t="n">
        <v>10</v>
      </c>
      <c r="Q5950" t="n">
        <v>3</v>
      </c>
      <c r="R5950" t="inlineStr">
        <is>
          <t>LA2 -&gt; bimestral</t>
        </is>
      </c>
      <c r="S5950" t="inlineStr">
        <is>
          <t>VJ5</t>
        </is>
      </c>
      <c r="T5950" t="n">
        <v>1</v>
      </c>
      <c r="U5950" s="1" t="n">
        <v>45475</v>
      </c>
      <c r="V5950" t="n">
        <v>0</v>
      </c>
      <c r="W5950" t="inlineStr">
        <is>
          <t>https://docs.google.com/open?id=1nWtJH9HWSbF627YKgNYe9Id9MiDDo6p_BhEOLl5kwPE</t>
        </is>
      </c>
      <c r="X5950" t="inlineStr">
        <is>
          <t>13,82</t>
        </is>
      </c>
      <c r="Y5950" t="inlineStr">
        <is>
          <t>34,55</t>
        </is>
      </c>
      <c r="Z5950" t="inlineStr">
        <is>
          <t>69,1</t>
        </is>
      </c>
      <c r="AA5950" t="inlineStr">
        <is>
          <t>13,59</t>
        </is>
      </c>
      <c r="AB5950" t="inlineStr">
        <is>
          <t>131,06</t>
        </is>
      </c>
      <c r="AC5950" t="inlineStr">
        <is>
          <t>27,52</t>
        </is>
      </c>
      <c r="AD5950" t="inlineStr">
        <is>
          <t>6,82</t>
        </is>
      </c>
      <c r="AE5950" t="inlineStr">
        <is>
          <t>165,40</t>
        </is>
      </c>
      <c r="AF5950" t="n">
        <v>0</v>
      </c>
      <c r="AG5950" t="n">
        <v>0</v>
      </c>
      <c r="AH5950" t="n">
        <v>0</v>
      </c>
      <c r="AI5950" t="inlineStr">
        <is>
          <t>6,91</t>
        </is>
      </c>
      <c r="AJ5950" t="inlineStr">
        <is>
          <t>Giro 30 días // IBAN: ES5521004074281300595167</t>
        </is>
      </c>
      <c r="AK5950" t="inlineStr">
        <is>
          <t>4,53</t>
        </is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</row>
    <row r="5954">
      <c r="A5954" t="n">
        <v>1439</v>
      </c>
      <c r="B5954" t="inlineStr">
        <is>
          <t>Els girasols</t>
        </is>
      </c>
      <c r="C5954" t="inlineStr">
        <is>
          <t>Lia Borràs</t>
        </is>
      </c>
      <c r="D5954" t="inlineStr">
        <is>
          <t>Lia Borràs Anglès</t>
        </is>
      </c>
      <c r="E5954" t="inlineStr">
        <is>
          <t>39875449G</t>
        </is>
      </c>
      <c r="F5954" t="inlineStr">
        <is>
          <t>Merceria,5</t>
        </is>
      </c>
      <c r="G5954" t="n">
        <v>43003</v>
      </c>
      <c r="H5954" t="inlineStr">
        <is>
          <t>Tarragona</t>
        </is>
      </c>
      <c r="I5954" t="n">
        <v>1</v>
      </c>
      <c r="J5954" t="n">
        <v>0</v>
      </c>
      <c r="K5954" t="inlineStr">
        <is>
          <t>elsgirasols@gmail.com</t>
        </is>
      </c>
      <c r="L5954">
        <f>+34 617 879 901</f>
        <v/>
      </c>
      <c r="M5954" t="n">
        <v>1</v>
      </c>
      <c r="N5954" t="n">
        <v>15</v>
      </c>
      <c r="O5954" t="n">
        <v>10</v>
      </c>
      <c r="P5954" t="n">
        <v>20</v>
      </c>
      <c r="Q5954" t="n">
        <v>0</v>
      </c>
      <c r="R5954" t="n">
        <v>0</v>
      </c>
      <c r="S5954" t="inlineStr">
        <is>
          <t>10% LA</t>
        </is>
      </c>
      <c r="T5954" t="b">
        <v>0</v>
      </c>
      <c r="U5954" s="1" t="n">
        <v>45475</v>
      </c>
      <c r="V5954" t="n">
        <v>0</v>
      </c>
      <c r="W5954" t="inlineStr">
        <is>
          <t>https://docs.google.com/open?id=1LU1R-74So_8V5uwR1swM7sGzLFT_4ENBcyLC0O5sezQ</t>
        </is>
      </c>
      <c r="X5954" t="inlineStr">
        <is>
          <t>65,00</t>
        </is>
      </c>
      <c r="Y5954" t="inlineStr">
        <is>
          <t>97,5</t>
        </is>
      </c>
      <c r="Z5954" t="n">
        <v>130</v>
      </c>
      <c r="AA5954" t="n">
        <v>0</v>
      </c>
      <c r="AB5954" t="inlineStr">
        <is>
          <t>292,50</t>
        </is>
      </c>
      <c r="AC5954" t="inlineStr">
        <is>
          <t>61,43</t>
        </is>
      </c>
      <c r="AD5954" t="inlineStr">
        <is>
          <t>15,21</t>
        </is>
      </c>
      <c r="AE5954" t="inlineStr">
        <is>
          <t>369,14</t>
        </is>
      </c>
      <c r="AF5954" t="n">
        <v>0</v>
      </c>
      <c r="AG5954" t="n">
        <v>0</v>
      </c>
      <c r="AH5954" t="n">
        <v>0</v>
      </c>
      <c r="AI5954" t="inlineStr">
        <is>
          <t>6,5</t>
        </is>
      </c>
      <c r="AJ5954" t="inlineStr">
        <is>
          <t>Transfer</t>
        </is>
      </c>
      <c r="AK5954" t="inlineStr">
        <is>
          <t>4,5</t>
        </is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</row>
    <row r="5958">
      <c r="A5958" t="n">
        <v>1440</v>
      </c>
      <c r="B5958" t="inlineStr">
        <is>
          <t>Mínimo eshop</t>
        </is>
      </c>
      <c r="C5958" t="inlineStr">
        <is>
          <t>Patricia García Zafra</t>
        </is>
      </c>
      <c r="D5958" t="inlineStr">
        <is>
          <t>Patricia García Zafra</t>
        </is>
      </c>
      <c r="E5958" t="inlineStr">
        <is>
          <t>74008601Y</t>
        </is>
      </c>
      <c r="F5958" t="inlineStr">
        <is>
          <t>Av. Finestrat 30 esc 2 - 3ºE</t>
        </is>
      </c>
      <c r="G5958" t="n">
        <v>3570</v>
      </c>
      <c r="H5958" t="inlineStr">
        <is>
          <t>La Vila Joiosa, Alicante</t>
        </is>
      </c>
      <c r="I5958" t="n">
        <v>1</v>
      </c>
      <c r="J5958" t="n">
        <v>0</v>
      </c>
      <c r="K5958" t="inlineStr">
        <is>
          <t>minimo.eshop@gmail.com</t>
        </is>
      </c>
      <c r="L5958">
        <f>+34 656 582 656</f>
        <v/>
      </c>
      <c r="M5958" t="n">
        <v>1</v>
      </c>
      <c r="N5958" t="n">
        <v>7</v>
      </c>
      <c r="O5958" t="n">
        <v>6</v>
      </c>
      <c r="P5958" t="n">
        <v>7</v>
      </c>
      <c r="Q5958" t="n">
        <v>0</v>
      </c>
      <c r="R5958" t="n">
        <v>0</v>
      </c>
      <c r="S5958" t="n">
        <v>0</v>
      </c>
      <c r="T5958" t="n">
        <v>0</v>
      </c>
      <c r="U5958" s="1" t="n">
        <v>45475</v>
      </c>
      <c r="V5958" t="n">
        <v>0</v>
      </c>
      <c r="W5958" t="inlineStr">
        <is>
          <t>https://docs.google.com/open?id=1JtplLiFh_Um5RlJpuDq_bnG3ht2u39Xl50vcnZHFikY</t>
        </is>
      </c>
      <c r="X5958" t="inlineStr">
        <is>
          <t>41,46</t>
        </is>
      </c>
      <c r="Y5958" t="inlineStr">
        <is>
          <t>48,37</t>
        </is>
      </c>
      <c r="Z5958" t="inlineStr">
        <is>
          <t>48,37</t>
        </is>
      </c>
      <c r="AA5958" t="n">
        <v>0</v>
      </c>
      <c r="AB5958" t="inlineStr">
        <is>
          <t>138,20</t>
        </is>
      </c>
      <c r="AC5958" t="inlineStr">
        <is>
          <t>29,02</t>
        </is>
      </c>
      <c r="AD5958" t="inlineStr">
        <is>
          <t>7,19</t>
        </is>
      </c>
      <c r="AE5958" t="inlineStr">
        <is>
          <t>174,41</t>
        </is>
      </c>
      <c r="AF5958" t="n">
        <v>0</v>
      </c>
      <c r="AG5958" t="n">
        <v>0</v>
      </c>
      <c r="AH5958" t="n">
        <v>0</v>
      </c>
      <c r="AI5958" t="inlineStr">
        <is>
          <t>6,91</t>
        </is>
      </c>
      <c r="AJ5958" t="inlineStr">
        <is>
          <t>Transfer</t>
        </is>
      </c>
      <c r="AK5958" t="inlineStr">
        <is>
          <t>4,5</t>
        </is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</row>
    <row r="5962">
      <c r="A5962" t="n">
        <v>1441</v>
      </c>
      <c r="B5962" t="inlineStr">
        <is>
          <t>BON AREA</t>
        </is>
      </c>
      <c r="C5962" t="inlineStr">
        <is>
          <t>Nº PEDIDO: 00015/30346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inlineStr">
        <is>
          <t>SIN ENVIAR FACTURA</t>
        </is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s="2" t="n">
        <v>0</v>
      </c>
      <c r="V5962" t="n">
        <v>0</v>
      </c>
      <c r="W5962" t="n">
        <v>1</v>
      </c>
      <c r="X5962" t="inlineStr">
        <is>
          <t>0,00</t>
        </is>
      </c>
      <c r="Y5962" t="n">
        <v>0</v>
      </c>
      <c r="Z5962" t="n">
        <v>0</v>
      </c>
      <c r="AA5962" t="n">
        <v>0</v>
      </c>
      <c r="AB5962" t="inlineStr">
        <is>
          <t>0,00</t>
        </is>
      </c>
      <c r="AC5962" t="inlineStr">
        <is>
          <t>0,00</t>
        </is>
      </c>
      <c r="AD5962" t="inlineStr">
        <is>
          <t>0,00</t>
        </is>
      </c>
      <c r="AE5962" t="inlineStr">
        <is>
          <t>0,00</t>
        </is>
      </c>
      <c r="AF5962" t="n">
        <v>0</v>
      </c>
      <c r="AG5962" t="n">
        <v>0</v>
      </c>
      <c r="AH5962" t="n">
        <v>0</v>
      </c>
      <c r="AI5962" t="inlineStr">
        <is>
          <t>6,5</t>
        </is>
      </c>
      <c r="AJ5962" t="n">
        <v>0</v>
      </c>
      <c r="AK5962" t="inlineStr">
        <is>
          <t>4,5</t>
        </is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</row>
    <row r="5966">
      <c r="A5966" t="n">
        <v>1442</v>
      </c>
      <c r="B5966" t="inlineStr">
        <is>
          <t>EcoiNet</t>
        </is>
      </c>
      <c r="C5966" t="inlineStr">
        <is>
          <t>Monica Serra</t>
        </is>
      </c>
      <c r="D5966" t="inlineStr">
        <is>
          <t>Monica Serra Sambola</t>
        </is>
      </c>
      <c r="E5966" t="inlineStr">
        <is>
          <t>40326786N</t>
        </is>
      </c>
      <c r="F5966" t="inlineStr">
        <is>
          <t>Cr Sant Joan Baptista la Salle 8</t>
        </is>
      </c>
      <c r="G5966" t="n">
        <v>17002</v>
      </c>
      <c r="H5966" t="inlineStr">
        <is>
          <t>GIRONA</t>
        </is>
      </c>
      <c r="I5966" t="n">
        <v>1</v>
      </c>
      <c r="J5966" t="n">
        <v>0</v>
      </c>
      <c r="K5966" t="inlineStr">
        <is>
          <t>info@ecoinet.cat</t>
        </is>
      </c>
      <c r="L5966">
        <f>+34 610939823</f>
        <v/>
      </c>
      <c r="M5966" t="n">
        <v>1</v>
      </c>
      <c r="N5966" t="n">
        <v>10</v>
      </c>
      <c r="O5966" t="n">
        <v>5</v>
      </c>
      <c r="P5966" t="n">
        <v>10</v>
      </c>
      <c r="Q5966" t="n">
        <v>0</v>
      </c>
      <c r="R5966" t="inlineStr">
        <is>
          <t>VJ10</t>
        </is>
      </c>
      <c r="S5966" t="n">
        <v>0</v>
      </c>
      <c r="T5966" t="b">
        <v>0</v>
      </c>
      <c r="U5966" s="1" t="n">
        <v>45506</v>
      </c>
      <c r="V5966" t="inlineStr">
        <is>
          <t>m6n0cmbj03l25b9snim6n0cmbjp9wfxg</t>
        </is>
      </c>
      <c r="W5966" t="inlineStr">
        <is>
          <t>https://docs.google.com/open?id=1GKGdRaI0uaUSbBiBQjpMAvjbcZPkQIP_EwfdOEbG0Ko</t>
        </is>
      </c>
      <c r="X5966" t="inlineStr">
        <is>
          <t>32,50</t>
        </is>
      </c>
      <c r="Y5966" t="n">
        <v>65</v>
      </c>
      <c r="Z5966" t="n">
        <v>65</v>
      </c>
      <c r="AA5966" t="n">
        <v>0</v>
      </c>
      <c r="AB5966" t="inlineStr">
        <is>
          <t>162,50</t>
        </is>
      </c>
      <c r="AC5966" t="inlineStr">
        <is>
          <t>34,13</t>
        </is>
      </c>
      <c r="AD5966" t="inlineStr">
        <is>
          <t>8,45</t>
        </is>
      </c>
      <c r="AE5966" t="inlineStr">
        <is>
          <t>205,08</t>
        </is>
      </c>
      <c r="AF5966" t="n">
        <v>0</v>
      </c>
      <c r="AG5966" t="n">
        <v>0</v>
      </c>
      <c r="AH5966" t="n">
        <v>0</v>
      </c>
      <c r="AI5966" t="inlineStr">
        <is>
          <t>6,5</t>
        </is>
      </c>
      <c r="AJ5966" t="inlineStr">
        <is>
          <t>Transfer</t>
        </is>
      </c>
      <c r="AK5966" t="inlineStr">
        <is>
          <t>4,5</t>
        </is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</row>
    <row r="5970">
      <c r="A5970" t="n">
        <v>1443</v>
      </c>
      <c r="B5970" t="inlineStr">
        <is>
          <t>Esencia</t>
        </is>
      </c>
      <c r="C5970" t="inlineStr">
        <is>
          <t>David</t>
        </is>
      </c>
      <c r="D5970" t="inlineStr">
        <is>
          <t>Aragonesa de Productos Aromáticos, s.l.</t>
        </is>
      </c>
      <c r="E5970" t="inlineStr">
        <is>
          <t>B22168264</t>
        </is>
      </c>
      <c r="F5970" t="inlineStr">
        <is>
          <t>La Magantina, 36, nave 17 a</t>
        </is>
      </c>
      <c r="G5970" t="n">
        <v>22006</v>
      </c>
      <c r="H5970" t="inlineStr">
        <is>
          <t>Huesca</t>
        </is>
      </c>
      <c r="I5970" t="n">
        <v>1</v>
      </c>
      <c r="J5970" t="n">
        <v>0</v>
      </c>
      <c r="K5970" t="inlineStr">
        <is>
          <t>info@productosaromaticos.com</t>
        </is>
      </c>
      <c r="L5970">
        <f>+34647641703</f>
        <v/>
      </c>
      <c r="M5970" t="n">
        <v>0</v>
      </c>
      <c r="N5970" t="n">
        <v>15</v>
      </c>
      <c r="O5970" t="n">
        <v>5</v>
      </c>
      <c r="P5970" t="n">
        <v>5</v>
      </c>
      <c r="Q5970" t="n">
        <v>10</v>
      </c>
      <c r="R5970" t="inlineStr">
        <is>
          <t>PackD1</t>
        </is>
      </c>
      <c r="S5970" t="n">
        <v>0</v>
      </c>
      <c r="T5970" t="n">
        <v>0</v>
      </c>
      <c r="U5970" s="1" t="n">
        <v>45506</v>
      </c>
      <c r="V5970" t="n">
        <v>0</v>
      </c>
      <c r="W5970" t="inlineStr">
        <is>
          <t>https://docs.google.com/open?id=1ejNFLygQs1DDCyc_qMjD7IVHuF1LxF5VsmRkrF-RrUE</t>
        </is>
      </c>
      <c r="X5970" t="inlineStr">
        <is>
          <t>32,50</t>
        </is>
      </c>
      <c r="Y5970" t="inlineStr">
        <is>
          <t>97,5</t>
        </is>
      </c>
      <c r="Z5970" t="inlineStr">
        <is>
          <t>32,5</t>
        </is>
      </c>
      <c r="AA5970" t="n">
        <v>45</v>
      </c>
      <c r="AB5970" t="inlineStr">
        <is>
          <t>207,50</t>
        </is>
      </c>
      <c r="AC5970" t="inlineStr">
        <is>
          <t>43,58</t>
        </is>
      </c>
      <c r="AD5970" t="inlineStr">
        <is>
          <t>0,00</t>
        </is>
      </c>
      <c r="AE5970" t="inlineStr">
        <is>
          <t>251,08</t>
        </is>
      </c>
      <c r="AF5970" t="n">
        <v>0</v>
      </c>
      <c r="AG5970" t="n">
        <v>0</v>
      </c>
      <c r="AH5970" t="n">
        <v>0</v>
      </c>
      <c r="AI5970" t="inlineStr">
        <is>
          <t>6,5</t>
        </is>
      </c>
      <c r="AJ5970" t="inlineStr">
        <is>
          <t>Transfer</t>
        </is>
      </c>
      <c r="AK5970" t="inlineStr">
        <is>
          <t>4,5</t>
        </is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</row>
    <row r="5974">
      <c r="A5974" t="n">
        <v>1444</v>
      </c>
      <c r="B5974" t="inlineStr">
        <is>
          <t>FERRETERIA SALVIA</t>
        </is>
      </c>
      <c r="C5974" t="inlineStr">
        <is>
          <t>Sonia</t>
        </is>
      </c>
      <c r="D5974" t="inlineStr">
        <is>
          <t>FERRETERIA SALVIA, S.L.</t>
        </is>
      </c>
      <c r="E5974" t="inlineStr">
        <is>
          <t>B12049129</t>
        </is>
      </c>
      <c r="F5974" t="inlineStr">
        <is>
          <t>RAVAL DE SANT JOSEP, 11</t>
        </is>
      </c>
      <c r="G5974" t="n">
        <v>12200</v>
      </c>
      <c r="H5974" t="inlineStr">
        <is>
          <t>ONDA, CASTELLÓN</t>
        </is>
      </c>
      <c r="I5974" t="n">
        <v>1</v>
      </c>
      <c r="J5974" t="n">
        <v>0</v>
      </c>
      <c r="K5974" t="inlineStr">
        <is>
          <t>sonia@ferreteriasalvia.com</t>
        </is>
      </c>
      <c r="L5974" t="n">
        <v>964600003</v>
      </c>
      <c r="M5974" t="n">
        <v>0</v>
      </c>
      <c r="N5974" t="n">
        <v>6</v>
      </c>
      <c r="O5974" t="n">
        <v>6</v>
      </c>
      <c r="P5974" t="n">
        <v>6</v>
      </c>
      <c r="Q5974" t="n">
        <v>6</v>
      </c>
      <c r="R5974" t="inlineStr">
        <is>
          <t>VJ6</t>
        </is>
      </c>
      <c r="S5974" t="n">
        <v>0</v>
      </c>
      <c r="T5974" t="n">
        <v>0</v>
      </c>
      <c r="U5974" s="1" t="n">
        <v>45506</v>
      </c>
      <c r="V5974" t="n">
        <v>0</v>
      </c>
      <c r="W5974" t="inlineStr">
        <is>
          <t>https://docs.google.com/open?id=1u7cBdJcgRyE4-y9fb1vQinTtIW3XIgvDb2lnpGwq-p4</t>
        </is>
      </c>
      <c r="X5974" t="inlineStr">
        <is>
          <t>39,00</t>
        </is>
      </c>
      <c r="Y5974" t="n">
        <v>39</v>
      </c>
      <c r="Z5974" t="n">
        <v>39</v>
      </c>
      <c r="AA5974" t="n">
        <v>27</v>
      </c>
      <c r="AB5974" t="inlineStr">
        <is>
          <t>144,00</t>
        </is>
      </c>
      <c r="AC5974" t="inlineStr">
        <is>
          <t>30,24</t>
        </is>
      </c>
      <c r="AD5974" t="inlineStr">
        <is>
          <t>0,00</t>
        </is>
      </c>
      <c r="AE5974" t="inlineStr">
        <is>
          <t>174,24</t>
        </is>
      </c>
      <c r="AF5974" t="n">
        <v>0</v>
      </c>
      <c r="AG5974" t="n">
        <v>0</v>
      </c>
      <c r="AH5974" t="n">
        <v>0</v>
      </c>
      <c r="AI5974" t="inlineStr">
        <is>
          <t>6,5</t>
        </is>
      </c>
      <c r="AJ5974" t="inlineStr">
        <is>
          <t>Transfer</t>
        </is>
      </c>
      <c r="AK5974" t="inlineStr">
        <is>
          <t>4,5</t>
        </is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</row>
    <row r="5978">
      <c r="A5978" t="n">
        <v>1445</v>
      </c>
      <c r="B5978" t="inlineStr">
        <is>
          <t>autoservicio unide</t>
        </is>
      </c>
      <c r="C5978" t="inlineStr">
        <is>
          <t>Alicia vaina labayen</t>
        </is>
      </c>
      <c r="D5978" t="inlineStr">
        <is>
          <t>Alicia carmona labayen</t>
        </is>
      </c>
      <c r="E5978" t="inlineStr">
        <is>
          <t>72680682s</t>
        </is>
      </c>
      <c r="F5978" t="inlineStr">
        <is>
          <t>mayor,21</t>
        </is>
      </c>
      <c r="G5978" t="n">
        <v>31440</v>
      </c>
      <c r="H5978" t="inlineStr">
        <is>
          <t>lumbier</t>
        </is>
      </c>
      <c r="I5978" t="n">
        <v>1</v>
      </c>
      <c r="J5978" t="n">
        <v>0</v>
      </c>
      <c r="K5978" t="inlineStr">
        <is>
          <t>alicarm36@gmail.com</t>
        </is>
      </c>
      <c r="L5978">
        <f>+34670763844</f>
        <v/>
      </c>
      <c r="M5978" t="n">
        <v>1</v>
      </c>
      <c r="N5978" t="n">
        <v>20</v>
      </c>
      <c r="O5978" t="n">
        <v>20</v>
      </c>
      <c r="P5978" t="n">
        <v>20</v>
      </c>
      <c r="Q5978" t="n">
        <v>15</v>
      </c>
      <c r="R5978" t="inlineStr">
        <is>
          <t>VJ20</t>
        </is>
      </c>
      <c r="S5978" t="n">
        <v>0</v>
      </c>
      <c r="T5978" t="b">
        <v>0</v>
      </c>
      <c r="U5978" s="1" t="n">
        <v>45506</v>
      </c>
      <c r="V5978" t="inlineStr">
        <is>
          <t>n6i1037i3f122kt10r3men6i103jf2fg</t>
        </is>
      </c>
      <c r="W5978" t="inlineStr">
        <is>
          <t>https://docs.google.com/open?id=1KlKtMzWz6EcGsAxM9s0JK1wAnIeNQsbWUOHatZ91yD0</t>
        </is>
      </c>
      <c r="X5978" t="inlineStr">
        <is>
          <t>130,00</t>
        </is>
      </c>
      <c r="Y5978" t="n">
        <v>130</v>
      </c>
      <c r="Z5978" t="n">
        <v>130</v>
      </c>
      <c r="AA5978" t="inlineStr">
        <is>
          <t>67,5</t>
        </is>
      </c>
      <c r="AB5978" t="inlineStr">
        <is>
          <t>457,50</t>
        </is>
      </c>
      <c r="AC5978" t="inlineStr">
        <is>
          <t>96,08</t>
        </is>
      </c>
      <c r="AD5978" t="inlineStr">
        <is>
          <t>23,79</t>
        </is>
      </c>
      <c r="AE5978" t="inlineStr">
        <is>
          <t>577,37</t>
        </is>
      </c>
      <c r="AF5978" t="n">
        <v>0</v>
      </c>
      <c r="AG5978" t="n">
        <v>0</v>
      </c>
      <c r="AH5978" t="n">
        <v>0</v>
      </c>
      <c r="AI5978" t="inlineStr">
        <is>
          <t>6,5</t>
        </is>
      </c>
      <c r="AJ5978" t="inlineStr">
        <is>
          <t>Transfer</t>
        </is>
      </c>
      <c r="AK5978" t="inlineStr">
        <is>
          <t>4,5</t>
        </is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</row>
    <row r="5982">
      <c r="A5982" t="n">
        <v>1446</v>
      </c>
      <c r="B5982" t="inlineStr">
        <is>
          <t>Cooperativa Verdes i Madures</t>
        </is>
      </c>
      <c r="C5982" t="inlineStr">
        <is>
          <t>Marta Margenat Vidal</t>
        </is>
      </c>
      <c r="D5982" t="inlineStr">
        <is>
          <t>Marta Margenat Vidal</t>
        </is>
      </c>
      <c r="E5982" t="inlineStr">
        <is>
          <t>34749754C</t>
        </is>
      </c>
      <c r="F5982" t="inlineStr">
        <is>
          <t>Carretera de Monistrol,76</t>
        </is>
      </c>
      <c r="G5982" t="n">
        <v>8212</v>
      </c>
      <c r="H5982" t="inlineStr">
        <is>
          <t>Sant Llorenç Savall</t>
        </is>
      </c>
      <c r="I5982" t="n">
        <v>1</v>
      </c>
      <c r="J5982" t="n">
        <v>0</v>
      </c>
      <c r="K5982" t="inlineStr">
        <is>
          <t>mmargenat2@gmail.com</t>
        </is>
      </c>
      <c r="L5982">
        <f>+34633326446</f>
        <v/>
      </c>
      <c r="M5982" t="n">
        <v>0</v>
      </c>
      <c r="N5982" t="n">
        <v>8</v>
      </c>
      <c r="O5982" t="n">
        <v>1</v>
      </c>
      <c r="P5982" t="n">
        <v>8</v>
      </c>
      <c r="Q5982" t="n">
        <v>0</v>
      </c>
      <c r="R5982" t="inlineStr">
        <is>
          <t>VJ3</t>
        </is>
      </c>
      <c r="S5982" t="n">
        <v>0</v>
      </c>
      <c r="T5982" t="b">
        <v>0</v>
      </c>
      <c r="U5982" s="1" t="n">
        <v>45506</v>
      </c>
      <c r="V5982" t="inlineStr">
        <is>
          <t>5s1iqc3g1zr97se5s1iqc3t8csuqsulv</t>
        </is>
      </c>
      <c r="W5982" t="inlineStr">
        <is>
          <t>https://docs.google.com/open?id=1lUxsPjSKBk1Vrj1R0s0iFWwZ5EKOqn--zhLUy5a6w6w</t>
        </is>
      </c>
      <c r="X5982" t="inlineStr">
        <is>
          <t>7,02</t>
        </is>
      </c>
      <c r="Y5982" t="inlineStr">
        <is>
          <t>56,16</t>
        </is>
      </c>
      <c r="Z5982" t="inlineStr">
        <is>
          <t>56,16</t>
        </is>
      </c>
      <c r="AA5982" t="n">
        <v>0</v>
      </c>
      <c r="AB5982" t="inlineStr">
        <is>
          <t>119,34</t>
        </is>
      </c>
      <c r="AC5982" t="inlineStr">
        <is>
          <t>25,06</t>
        </is>
      </c>
      <c r="AD5982" t="inlineStr">
        <is>
          <t>0,00</t>
        </is>
      </c>
      <c r="AE5982" t="inlineStr">
        <is>
          <t>144,40</t>
        </is>
      </c>
      <c r="AF5982" t="n">
        <v>0</v>
      </c>
      <c r="AG5982" t="n">
        <v>0</v>
      </c>
      <c r="AH5982" t="n">
        <v>0</v>
      </c>
      <c r="AI5982" t="inlineStr">
        <is>
          <t>7,02</t>
        </is>
      </c>
      <c r="AJ5982" t="inlineStr">
        <is>
          <t>Transfer</t>
        </is>
      </c>
      <c r="AK5982" t="inlineStr">
        <is>
          <t>4,5</t>
        </is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</row>
    <row r="5986">
      <c r="A5986" t="n">
        <v>1447</v>
      </c>
      <c r="B5986" t="inlineStr">
        <is>
          <t>D'Aldea</t>
        </is>
      </c>
      <c r="C5986" t="inlineStr">
        <is>
          <t>Raquel</t>
        </is>
      </c>
      <c r="D5986" t="inlineStr">
        <is>
          <t>D'Aldea Santiago SC</t>
        </is>
      </c>
      <c r="E5986" t="inlineStr">
        <is>
          <t>J16813339</t>
        </is>
      </c>
      <c r="F5986" t="inlineStr">
        <is>
          <t>Avenida Rosalía de Castro, 25. Bajo izda</t>
        </is>
      </c>
      <c r="G5986" t="n">
        <v>15705</v>
      </c>
      <c r="H5986" t="inlineStr">
        <is>
          <t>Santiago de Compostela</t>
        </is>
      </c>
      <c r="I5986" t="n">
        <v>1</v>
      </c>
      <c r="J5986" t="n">
        <v>0</v>
      </c>
      <c r="K5986" t="inlineStr">
        <is>
          <t>daldea.santiago@gmail.com</t>
        </is>
      </c>
      <c r="L5986">
        <f>+34613814621</f>
        <v/>
      </c>
      <c r="M5986" t="n">
        <v>0</v>
      </c>
      <c r="N5986" t="n">
        <v>9</v>
      </c>
      <c r="O5986" t="n">
        <v>9</v>
      </c>
      <c r="P5986" t="n">
        <v>0</v>
      </c>
      <c r="Q5986" t="n">
        <v>0</v>
      </c>
      <c r="R5986" t="inlineStr">
        <is>
          <t>VJ2</t>
        </is>
      </c>
      <c r="S5986" t="n">
        <v>0</v>
      </c>
      <c r="T5986" t="b">
        <v>0</v>
      </c>
      <c r="U5986" s="1" t="n">
        <v>45628</v>
      </c>
      <c r="V5986" t="inlineStr">
        <is>
          <t>x1srurz553eggvwusqhx1sruyd6j9qfk</t>
        </is>
      </c>
      <c r="W5986" t="inlineStr">
        <is>
          <t>https://docs.google.com/open?id=1GBwTKI772BPVMQ5VsEj8qf76JApMriYkYmPATGxDjG0</t>
        </is>
      </c>
      <c r="X5986" t="inlineStr">
        <is>
          <t>58,50</t>
        </is>
      </c>
      <c r="Y5986" t="inlineStr">
        <is>
          <t>58,5</t>
        </is>
      </c>
      <c r="Z5986" t="n">
        <v>0</v>
      </c>
      <c r="AA5986" t="n">
        <v>0</v>
      </c>
      <c r="AB5986" t="inlineStr">
        <is>
          <t>117,00</t>
        </is>
      </c>
      <c r="AC5986" t="inlineStr">
        <is>
          <t>24,57</t>
        </is>
      </c>
      <c r="AD5986" t="inlineStr">
        <is>
          <t>0,00</t>
        </is>
      </c>
      <c r="AE5986" t="inlineStr">
        <is>
          <t>141,57</t>
        </is>
      </c>
      <c r="AF5986" t="n">
        <v>0</v>
      </c>
      <c r="AG5986" t="n">
        <v>0</v>
      </c>
      <c r="AH5986" t="n">
        <v>0</v>
      </c>
      <c r="AI5986" t="inlineStr">
        <is>
          <t>6,5</t>
        </is>
      </c>
      <c r="AJ5986" t="inlineStr">
        <is>
          <t>Transfer</t>
        </is>
      </c>
      <c r="AK5986" t="inlineStr">
        <is>
          <t>4,5</t>
        </is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</row>
    <row r="5990">
      <c r="A5990" t="n">
        <v>1448</v>
      </c>
      <c r="B5990" t="inlineStr">
        <is>
          <t>Ragon Residencial</t>
        </is>
      </c>
      <c r="C5990" t="inlineStr">
        <is>
          <t>RAMÓN GONZÁLEZ FERNÁNDEZ</t>
        </is>
      </c>
      <c r="D5990" t="inlineStr">
        <is>
          <t>RAMÓN GONZÁLEZ FERNÁNDEZ</t>
        </is>
      </c>
      <c r="E5990" t="inlineStr">
        <is>
          <t>38760790 V</t>
        </is>
      </c>
      <c r="F5990" t="inlineStr">
        <is>
          <t>Paseig Ramón Berenguer, 65, 2 A</t>
        </is>
      </c>
      <c r="G5990" t="n">
        <v>8303</v>
      </c>
      <c r="H5990" t="inlineStr">
        <is>
          <t>MATARO, BARCELONA</t>
        </is>
      </c>
      <c r="I5990" t="n">
        <v>1</v>
      </c>
      <c r="J5990" t="n">
        <v>0</v>
      </c>
      <c r="K5990" t="inlineStr">
        <is>
          <t>ragonresidencial@gmail.com</t>
        </is>
      </c>
      <c r="L5990" t="inlineStr">
        <is>
          <t>644 43 42 45</t>
        </is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inlineStr">
        <is>
          <t>VJ6</t>
        </is>
      </c>
      <c r="S5990" t="n">
        <v>0</v>
      </c>
      <c r="T5990" t="n">
        <v>0</v>
      </c>
      <c r="U5990" s="1" t="n">
        <v>45628</v>
      </c>
      <c r="V5990" t="n">
        <v>0</v>
      </c>
      <c r="W5990" t="inlineStr">
        <is>
          <t>https://docs.google.com/open?id=1G2qhEOuaALTTOn16qAdKDvr8Hv9bdwmvy7OMb7Op5Ts</t>
        </is>
      </c>
      <c r="X5990" t="inlineStr">
        <is>
          <t>0,00</t>
        </is>
      </c>
      <c r="Y5990" t="inlineStr">
        <is>
          <t>42,12</t>
        </is>
      </c>
      <c r="Z5990" t="n">
        <v>0</v>
      </c>
      <c r="AA5990" t="n">
        <v>0</v>
      </c>
      <c r="AB5990" t="inlineStr">
        <is>
          <t>42,12</t>
        </is>
      </c>
      <c r="AC5990" t="inlineStr">
        <is>
          <t>8,85</t>
        </is>
      </c>
      <c r="AD5990" t="inlineStr">
        <is>
          <t>0,00</t>
        </is>
      </c>
      <c r="AE5990" t="inlineStr">
        <is>
          <t>50,97</t>
        </is>
      </c>
      <c r="AF5990" t="n">
        <v>0</v>
      </c>
      <c r="AG5990" t="n">
        <v>0</v>
      </c>
      <c r="AH5990" t="n">
        <v>0</v>
      </c>
      <c r="AI5990" t="inlineStr">
        <is>
          <t>7,02</t>
        </is>
      </c>
      <c r="AJ5990" t="inlineStr">
        <is>
          <t>Transfer</t>
        </is>
      </c>
      <c r="AK5990" t="inlineStr">
        <is>
          <t>4,5</t>
        </is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</row>
    <row r="5994">
      <c r="A5994" t="n">
        <v>1449</v>
      </c>
      <c r="B5994" t="inlineStr">
        <is>
          <t>Naturitas</t>
        </is>
      </c>
      <c r="C5994" t="inlineStr">
        <is>
          <t>Sandra Geremias</t>
        </is>
      </c>
      <c r="D5994" t="inlineStr">
        <is>
          <t>AMCORE BALANCE, S.L.</t>
        </is>
      </c>
      <c r="E5994" t="inlineStr">
        <is>
          <t>B66291097</t>
        </is>
      </c>
      <c r="F5994" t="inlineStr">
        <is>
          <t>CALLE POLLANCRE N 10</t>
        </is>
      </c>
      <c r="G5994" t="n">
        <v>17452</v>
      </c>
      <c r="H5994" t="inlineStr">
        <is>
          <t>MASSANES (GIRONA)</t>
        </is>
      </c>
      <c r="I5994" t="n">
        <v>1</v>
      </c>
      <c r="J5994" t="n">
        <v>0</v>
      </c>
      <c r="K5994" t="inlineStr">
        <is>
          <t>sandra.geremias@naturitas.com</t>
        </is>
      </c>
      <c r="L5994" t="inlineStr">
        <is>
          <t>691 390 659</t>
        </is>
      </c>
      <c r="M5994" t="n">
        <v>0</v>
      </c>
      <c r="N5994" t="n">
        <v>0</v>
      </c>
      <c r="O5994" t="n">
        <v>0</v>
      </c>
      <c r="P5994" t="n">
        <v>146</v>
      </c>
      <c r="Q5994" t="n">
        <v>0</v>
      </c>
      <c r="R5994">
        <f>+35FL(50% desc.)</f>
        <v/>
      </c>
      <c r="S5994" t="n">
        <v>0</v>
      </c>
      <c r="T5994" t="n">
        <v>0</v>
      </c>
      <c r="U5994" t="inlineStr">
        <is>
          <t>13/02/2024</t>
        </is>
      </c>
      <c r="V5994" t="n">
        <v>0</v>
      </c>
      <c r="W5994" t="inlineStr">
        <is>
          <t>https://docs.google.com/open?id=1xEVW4ormA04TBL8m9K044TN_lSBluC8k-eQb_tYZduI</t>
        </is>
      </c>
      <c r="X5994" t="inlineStr">
        <is>
          <t>0,00</t>
        </is>
      </c>
      <c r="Y5994" t="n">
        <v>0</v>
      </c>
      <c r="Z5994" t="n">
        <v>949</v>
      </c>
      <c r="AA5994" t="n">
        <v>0</v>
      </c>
      <c r="AB5994" t="inlineStr">
        <is>
          <t>949,00</t>
        </is>
      </c>
      <c r="AC5994" t="inlineStr">
        <is>
          <t>199,29</t>
        </is>
      </c>
      <c r="AD5994" t="inlineStr">
        <is>
          <t>0,00</t>
        </is>
      </c>
      <c r="AE5994" t="inlineStr">
        <is>
          <t>1148,29</t>
        </is>
      </c>
      <c r="AF5994" t="n">
        <v>0</v>
      </c>
      <c r="AG5994" t="n">
        <v>0</v>
      </c>
      <c r="AH5994" t="n">
        <v>0</v>
      </c>
      <c r="AI5994" t="inlineStr">
        <is>
          <t>6,5</t>
        </is>
      </c>
      <c r="AJ5994" t="inlineStr">
        <is>
          <t>Confirming La Caixa (60 días)</t>
        </is>
      </c>
      <c r="AK5994" t="inlineStr">
        <is>
          <t>4,5</t>
        </is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</row>
    <row r="5998">
      <c r="A5998" t="n">
        <v>1450</v>
      </c>
      <c r="B5998" t="inlineStr">
        <is>
          <t>Marcris</t>
        </is>
      </c>
      <c r="C5998" t="inlineStr">
        <is>
          <t>Marino</t>
        </is>
      </c>
      <c r="D5998" t="inlineStr">
        <is>
          <t>Sánchez García Cristina 00280286L S.L.N.E</t>
        </is>
      </c>
      <c r="E5998" t="inlineStr">
        <is>
          <t>B35770528</t>
        </is>
      </c>
      <c r="F5998" t="inlineStr">
        <is>
          <t>Calle Aigües, 11</t>
        </is>
      </c>
      <c r="G5998" t="n">
        <v>8391</v>
      </c>
      <c r="H5998" t="inlineStr">
        <is>
          <t>Tiana</t>
        </is>
      </c>
      <c r="I5998" t="n">
        <v>1</v>
      </c>
      <c r="J5998" t="n">
        <v>0</v>
      </c>
      <c r="K5998" t="inlineStr">
        <is>
          <t>info@marcris.net</t>
        </is>
      </c>
      <c r="L5998">
        <f>+34678868735</f>
        <v/>
      </c>
      <c r="M5998" t="n">
        <v>0</v>
      </c>
      <c r="N5998" t="n">
        <v>412</v>
      </c>
      <c r="O5998" t="n">
        <v>206</v>
      </c>
      <c r="P5998" t="n">
        <v>412</v>
      </c>
      <c r="Q5998" t="n">
        <v>78</v>
      </c>
      <c r="R5998" t="inlineStr">
        <is>
          <t>VJ196-OB57-OC57</t>
        </is>
      </c>
      <c r="S5998" t="inlineStr">
        <is>
          <t>Muestras 8-4-8-2-4-3-3</t>
        </is>
      </c>
      <c r="T5998" t="n">
        <v>0</v>
      </c>
      <c r="U5998" t="inlineStr">
        <is>
          <t>13/02/2024</t>
        </is>
      </c>
      <c r="V5998" t="n">
        <v>0</v>
      </c>
      <c r="W5998" t="inlineStr">
        <is>
          <t>https://docs.google.com/open?id=1d_tVdc56516UKSXO3NFfyHaVktc__ybtPVGReHR1zMY</t>
        </is>
      </c>
      <c r="X5998" t="inlineStr">
        <is>
          <t>896,10</t>
        </is>
      </c>
      <c r="Y5998" t="inlineStr">
        <is>
          <t>1792,2</t>
        </is>
      </c>
      <c r="Z5998" t="inlineStr">
        <is>
          <t>1792,2</t>
        </is>
      </c>
      <c r="AA5998" t="inlineStr">
        <is>
          <t>257,4</t>
        </is>
      </c>
      <c r="AB5998" t="inlineStr">
        <is>
          <t>4.737,90</t>
        </is>
      </c>
      <c r="AC5998" t="inlineStr">
        <is>
          <t>994,96</t>
        </is>
      </c>
      <c r="AD5998" t="inlineStr">
        <is>
          <t>0,00</t>
        </is>
      </c>
      <c r="AE5998" t="inlineStr">
        <is>
          <t>5732,86</t>
        </is>
      </c>
      <c r="AF5998" t="n">
        <v>0</v>
      </c>
      <c r="AG5998" t="n">
        <v>0</v>
      </c>
      <c r="AH5998" t="n">
        <v>0</v>
      </c>
      <c r="AI5998" t="inlineStr">
        <is>
          <t>4,35</t>
        </is>
      </c>
      <c r="AJ5998" t="inlineStr">
        <is>
          <t>Giro 60 días // IBAN: ES03 2100 0877 8502 0021 6962</t>
        </is>
      </c>
      <c r="AK5998" t="inlineStr">
        <is>
          <t>3,3</t>
        </is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</row>
    <row r="6002">
      <c r="A6002" t="n">
        <v>1451</v>
      </c>
      <c r="B6002" t="inlineStr">
        <is>
          <t>ALCAMPO</t>
        </is>
      </c>
      <c r="C6002" t="inlineStr">
        <is>
          <t>Nº PEDIDO: 348.743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inlineStr">
        <is>
          <t>SIN ENVIAR FACTURA</t>
        </is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s="2" t="n">
        <v>0</v>
      </c>
      <c r="V6002" t="n">
        <v>0</v>
      </c>
      <c r="W6002" t="n">
        <v>1</v>
      </c>
      <c r="X6002" t="inlineStr">
        <is>
          <t>0,00</t>
        </is>
      </c>
      <c r="Y6002" t="n">
        <v>0</v>
      </c>
      <c r="Z6002" t="n">
        <v>0</v>
      </c>
      <c r="AA6002" t="n">
        <v>0</v>
      </c>
      <c r="AB6002" t="inlineStr">
        <is>
          <t>0,00</t>
        </is>
      </c>
      <c r="AC6002" t="inlineStr">
        <is>
          <t>0,00</t>
        </is>
      </c>
      <c r="AD6002" t="inlineStr">
        <is>
          <t>0,00</t>
        </is>
      </c>
      <c r="AE6002" t="inlineStr">
        <is>
          <t>0,00</t>
        </is>
      </c>
      <c r="AF6002" t="n">
        <v>0</v>
      </c>
      <c r="AG6002" t="n">
        <v>0</v>
      </c>
      <c r="AH6002" t="n">
        <v>0</v>
      </c>
      <c r="AI6002" t="inlineStr">
        <is>
          <t>6,5</t>
        </is>
      </c>
      <c r="AJ6002" t="n">
        <v>0</v>
      </c>
      <c r="AK6002" t="inlineStr">
        <is>
          <t>4,5</t>
        </is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</row>
    <row r="6006">
      <c r="A6006" t="n">
        <v>1452</v>
      </c>
      <c r="B6006" t="inlineStr">
        <is>
          <t>Planeta Huerto</t>
        </is>
      </c>
      <c r="C6006" t="inlineStr">
        <is>
          <t>Efrén Enguix</t>
        </is>
      </c>
      <c r="D6006" t="inlineStr">
        <is>
          <t>Planeta Huerto S.L.U</t>
        </is>
      </c>
      <c r="E6006" t="inlineStr">
        <is>
          <t>B-53241998</t>
        </is>
      </c>
      <c r="F6006" t="inlineStr">
        <is>
          <t>Avenida de la Industria 21-23</t>
        </is>
      </c>
      <c r="G6006" t="n">
        <v>3690</v>
      </c>
      <c r="H6006" t="inlineStr">
        <is>
          <t>San Vicente del Raspeig</t>
        </is>
      </c>
      <c r="I6006" t="n">
        <v>1</v>
      </c>
      <c r="J6006" t="n">
        <v>0</v>
      </c>
      <c r="K6006" t="inlineStr">
        <is>
          <t>compras@planetahuerto.es</t>
        </is>
      </c>
      <c r="L6006">
        <f>+34635548837</f>
        <v/>
      </c>
      <c r="M6006" t="n">
        <v>0</v>
      </c>
      <c r="N6006" t="n">
        <v>0</v>
      </c>
      <c r="O6006" t="n">
        <v>30</v>
      </c>
      <c r="P6006" t="n">
        <v>48</v>
      </c>
      <c r="Q6006" t="n">
        <v>20</v>
      </c>
      <c r="R6006" t="inlineStr">
        <is>
          <t>PackD30-VJ60</t>
        </is>
      </c>
      <c r="S6006" t="inlineStr">
        <is>
          <t>Pedido 222082</t>
        </is>
      </c>
      <c r="T6006" t="b">
        <v>0</v>
      </c>
      <c r="U6006" t="inlineStr">
        <is>
          <t>13/2/2024</t>
        </is>
      </c>
      <c r="V6006" t="inlineStr">
        <is>
          <t>p2eoho6nc3rzdy3t7kop2eohob1kdw5d</t>
        </is>
      </c>
      <c r="W6006" t="inlineStr">
        <is>
          <t>https://docs.google.com/open?id=1aCzNcovqqvB-cfHcNXPIYxTzmEJaG8xsO8WBqFWpig4</t>
        </is>
      </c>
      <c r="X6006" t="inlineStr">
        <is>
          <t>195,00</t>
        </is>
      </c>
      <c r="Y6006" t="n">
        <v>0</v>
      </c>
      <c r="Z6006" t="n">
        <v>312</v>
      </c>
      <c r="AA6006" t="n">
        <v>90</v>
      </c>
      <c r="AB6006" t="inlineStr">
        <is>
          <t>597,00</t>
        </is>
      </c>
      <c r="AC6006" t="inlineStr">
        <is>
          <t>125,37</t>
        </is>
      </c>
      <c r="AD6006" t="inlineStr">
        <is>
          <t>0,00</t>
        </is>
      </c>
      <c r="AE6006" t="inlineStr">
        <is>
          <t>722,37</t>
        </is>
      </c>
      <c r="AF6006" t="n">
        <v>0</v>
      </c>
      <c r="AG6006" t="n">
        <v>0</v>
      </c>
      <c r="AH6006" t="n">
        <v>0</v>
      </c>
      <c r="AI6006" t="inlineStr">
        <is>
          <t>6,5</t>
        </is>
      </c>
      <c r="AJ6006" t="inlineStr">
        <is>
          <t>Giro 30 días // IBAN: ES6001825645180201571710</t>
        </is>
      </c>
      <c r="AK6006" t="inlineStr">
        <is>
          <t>4,5</t>
        </is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</row>
    <row r="6010">
      <c r="A6010" t="n">
        <v>1453</v>
      </c>
      <c r="B6010" t="inlineStr">
        <is>
          <t>Restore Shop</t>
        </is>
      </c>
      <c r="C6010" t="inlineStr">
        <is>
          <t>Mimi</t>
        </is>
      </c>
      <c r="D6010" t="inlineStr">
        <is>
          <t>Shimu Project S.L.</t>
        </is>
      </c>
      <c r="E6010" t="inlineStr">
        <is>
          <t>B98747298</t>
        </is>
      </c>
      <c r="F6010" t="inlineStr">
        <is>
          <t>C/Vallehermoso 41</t>
        </is>
      </c>
      <c r="G6010" t="n">
        <v>28015</v>
      </c>
      <c r="H6010" t="inlineStr">
        <is>
          <t>Madrid</t>
        </is>
      </c>
      <c r="I6010" t="n">
        <v>0</v>
      </c>
      <c r="J6010" t="inlineStr">
        <is>
          <t>C/San Bernardo 95, 7º Izq.</t>
        </is>
      </c>
      <c r="K6010" t="inlineStr">
        <is>
          <t>hola@restore7.online</t>
        </is>
      </c>
      <c r="L6010">
        <f>+34669649729</f>
        <v/>
      </c>
      <c r="M6010" t="n">
        <v>0</v>
      </c>
      <c r="N6010" t="n">
        <v>0</v>
      </c>
      <c r="O6010" t="n">
        <v>20</v>
      </c>
      <c r="P6010" t="n">
        <v>0</v>
      </c>
      <c r="Q6010" t="n">
        <v>5</v>
      </c>
      <c r="R6010" t="inlineStr">
        <is>
          <t>SU2 (25+2)</t>
        </is>
      </c>
      <c r="S6010" t="inlineStr">
        <is>
          <t>SectorEco</t>
        </is>
      </c>
      <c r="T6010" t="b">
        <v>1</v>
      </c>
      <c r="U6010" t="inlineStr">
        <is>
          <t>13/2/2024</t>
        </is>
      </c>
      <c r="V6010" t="inlineStr">
        <is>
          <t>i6bhbes25erx2i6bhbp5joi095jl5f77</t>
        </is>
      </c>
      <c r="W6010" t="inlineStr">
        <is>
          <t>https://docs.google.com/open?id=1jdFr1M5fhix9WsoTqSOtquzF6vxgOiVYc0D5eqbI4w4</t>
        </is>
      </c>
      <c r="X6010" t="inlineStr">
        <is>
          <t>130,00</t>
        </is>
      </c>
      <c r="Y6010" t="n">
        <v>0</v>
      </c>
      <c r="Z6010" t="n">
        <v>0</v>
      </c>
      <c r="AA6010" t="inlineStr">
        <is>
          <t>22,5</t>
        </is>
      </c>
      <c r="AB6010" t="inlineStr">
        <is>
          <t>152,50</t>
        </is>
      </c>
      <c r="AC6010" t="inlineStr">
        <is>
          <t>32,03</t>
        </is>
      </c>
      <c r="AD6010" t="inlineStr">
        <is>
          <t>0,00</t>
        </is>
      </c>
      <c r="AE6010" t="inlineStr">
        <is>
          <t>184,53</t>
        </is>
      </c>
      <c r="AF6010" t="n">
        <v>0</v>
      </c>
      <c r="AG6010" t="n">
        <v>0</v>
      </c>
      <c r="AH6010" t="n">
        <v>0</v>
      </c>
      <c r="AI6010" t="inlineStr">
        <is>
          <t>6,5</t>
        </is>
      </c>
      <c r="AJ6010" t="inlineStr">
        <is>
          <t>giro 30 días // IBAN: ES8500496114052616283714</t>
        </is>
      </c>
      <c r="AK6010" t="inlineStr">
        <is>
          <t>4,5</t>
        </is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</row>
    <row r="6014">
      <c r="A6014" t="n">
        <v>1454</v>
      </c>
      <c r="B6014" t="inlineStr">
        <is>
          <t>Anangu Biotienda</t>
        </is>
      </c>
      <c r="C6014" t="inlineStr">
        <is>
          <t>Jorge Ibeid Angel</t>
        </is>
      </c>
      <c r="D6014" t="inlineStr">
        <is>
          <t>Jorge Ibeid Angel</t>
        </is>
      </c>
      <c r="E6014" t="inlineStr">
        <is>
          <t>28994793G</t>
        </is>
      </c>
      <c r="F6014" t="inlineStr">
        <is>
          <t>Avda. Arenal 2. Javea 03730-Alicante</t>
        </is>
      </c>
      <c r="G6014" t="n">
        <v>3730</v>
      </c>
      <c r="H6014" t="inlineStr">
        <is>
          <t>Javea</t>
        </is>
      </c>
      <c r="I6014" t="n">
        <v>1</v>
      </c>
      <c r="J6014" t="n">
        <v>0</v>
      </c>
      <c r="K6014" t="inlineStr">
        <is>
          <t>anangu.javea@gmail.com</t>
        </is>
      </c>
      <c r="L6014">
        <f>+34655844675</f>
        <v/>
      </c>
      <c r="M6014" t="n">
        <v>1</v>
      </c>
      <c r="N6014" t="n">
        <v>10</v>
      </c>
      <c r="O6014" t="n">
        <v>10</v>
      </c>
      <c r="P6014" t="n">
        <v>0</v>
      </c>
      <c r="Q6014" t="n">
        <v>0</v>
      </c>
      <c r="R6014" t="n">
        <v>0</v>
      </c>
      <c r="S6014" t="n">
        <v>0</v>
      </c>
      <c r="T6014" t="b">
        <v>1</v>
      </c>
      <c r="U6014" t="inlineStr">
        <is>
          <t>13/2/2024</t>
        </is>
      </c>
      <c r="V6014" t="inlineStr">
        <is>
          <t>5ok0atizwznflrxh95ok0ati64y3apfp</t>
        </is>
      </c>
      <c r="W6014" t="inlineStr">
        <is>
          <t>https://docs.google.com/open?id=1PlDxCOMASwgT-UrFntF4NeVumt16H4kcFswK8P30-ak</t>
        </is>
      </c>
      <c r="X6014" t="inlineStr">
        <is>
          <t>69,10</t>
        </is>
      </c>
      <c r="Y6014" t="inlineStr">
        <is>
          <t>69,1</t>
        </is>
      </c>
      <c r="Z6014" t="n">
        <v>0</v>
      </c>
      <c r="AA6014" t="n">
        <v>0</v>
      </c>
      <c r="AB6014" t="inlineStr">
        <is>
          <t>138,20</t>
        </is>
      </c>
      <c r="AC6014" t="inlineStr">
        <is>
          <t>29,02</t>
        </is>
      </c>
      <c r="AD6014" t="inlineStr">
        <is>
          <t>7,19</t>
        </is>
      </c>
      <c r="AE6014" t="inlineStr">
        <is>
          <t>174,41</t>
        </is>
      </c>
      <c r="AF6014" t="n">
        <v>0</v>
      </c>
      <c r="AG6014" t="n">
        <v>0</v>
      </c>
      <c r="AH6014" t="n">
        <v>0</v>
      </c>
      <c r="AI6014" t="inlineStr">
        <is>
          <t>6,91</t>
        </is>
      </c>
      <c r="AJ6014" t="inlineStr">
        <is>
          <t>Transfer</t>
        </is>
      </c>
      <c r="AK6014" t="inlineStr">
        <is>
          <t>4,5</t>
        </is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</row>
    <row r="6018">
      <c r="A6018" t="n">
        <v>1455</v>
      </c>
      <c r="B6018" t="inlineStr">
        <is>
          <t>María Jabones</t>
        </is>
      </c>
      <c r="C6018" t="inlineStr">
        <is>
          <t>María Jesús Luna Reche</t>
        </is>
      </c>
      <c r="D6018" t="inlineStr">
        <is>
          <t>María Jesús Luna Reche</t>
        </is>
      </c>
      <c r="E6018" t="inlineStr">
        <is>
          <t>17732107g</t>
        </is>
      </c>
      <c r="F6018" t="inlineStr">
        <is>
          <t>Valderribas, 30 (puesto 26)</t>
        </is>
      </c>
      <c r="G6018" t="n">
        <v>28007</v>
      </c>
      <c r="H6018" t="inlineStr">
        <is>
          <t>Madrid</t>
        </is>
      </c>
      <c r="I6018" t="n">
        <v>1</v>
      </c>
      <c r="J6018" t="n">
        <v>0</v>
      </c>
      <c r="K6018" t="inlineStr">
        <is>
          <t>info.mariajabones@gmail.com</t>
        </is>
      </c>
      <c r="L6018">
        <f>+34677450440</f>
        <v/>
      </c>
      <c r="M6018" t="n">
        <v>1</v>
      </c>
      <c r="N6018" t="n">
        <v>8</v>
      </c>
      <c r="O6018" t="n">
        <v>6</v>
      </c>
      <c r="P6018" t="n">
        <v>8</v>
      </c>
      <c r="Q6018" t="n">
        <v>0</v>
      </c>
      <c r="R6018" t="inlineStr">
        <is>
          <t>20 tarjetas</t>
        </is>
      </c>
      <c r="S6018" t="inlineStr">
        <is>
          <t>VJ8-(NA1-FL2-LA2) -&gt; tarjetas selladas</t>
        </is>
      </c>
      <c r="T6018" t="n">
        <v>0</v>
      </c>
      <c r="U6018" t="inlineStr">
        <is>
          <t>14/02/2024</t>
        </is>
      </c>
      <c r="V6018" t="inlineStr">
        <is>
          <t>2rir6srfx4i9k2rir00uocn9gtfcr5al</t>
        </is>
      </c>
      <c r="W6018" t="inlineStr">
        <is>
          <t>https://docs.google.com/open?id=19nHDhimwQ8oA4nUCUtcs8x31C4X5hay3Z03YF1F03Uw</t>
        </is>
      </c>
      <c r="X6018" t="inlineStr">
        <is>
          <t>39,00</t>
        </is>
      </c>
      <c r="Y6018" t="n">
        <v>52</v>
      </c>
      <c r="Z6018" t="n">
        <v>52</v>
      </c>
      <c r="AA6018" t="n">
        <v>0</v>
      </c>
      <c r="AB6018" t="inlineStr">
        <is>
          <t>143,00</t>
        </is>
      </c>
      <c r="AC6018" t="inlineStr">
        <is>
          <t>30,03</t>
        </is>
      </c>
      <c r="AD6018" t="inlineStr">
        <is>
          <t>7,44</t>
        </is>
      </c>
      <c r="AE6018" t="inlineStr">
        <is>
          <t>180,47</t>
        </is>
      </c>
      <c r="AF6018" t="n">
        <v>0</v>
      </c>
      <c r="AG6018" t="n">
        <v>0</v>
      </c>
      <c r="AH6018" t="n">
        <v>0</v>
      </c>
      <c r="AI6018" t="inlineStr">
        <is>
          <t>6,5</t>
        </is>
      </c>
      <c r="AJ6018" t="inlineStr">
        <is>
          <t>Transfer</t>
        </is>
      </c>
      <c r="AK6018" t="inlineStr">
        <is>
          <t>4,5</t>
        </is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</row>
    <row r="6022">
      <c r="A6022" t="n">
        <v>1456</v>
      </c>
      <c r="B6022" t="inlineStr">
        <is>
          <t>YEBIO ECOMERCADOS S.l</t>
        </is>
      </c>
      <c r="C6022" t="inlineStr">
        <is>
          <t>NATALIA</t>
        </is>
      </c>
      <c r="D6022" t="inlineStr">
        <is>
          <t>YEBIO ECOMERCADOS S.l</t>
        </is>
      </c>
      <c r="E6022" t="inlineStr">
        <is>
          <t>B52537263</t>
        </is>
      </c>
      <c r="F6022" t="inlineStr">
        <is>
          <t>C/LUIS ARMIÑÁN 24-26</t>
        </is>
      </c>
      <c r="G6022" t="n">
        <v>33520</v>
      </c>
      <c r="H6022" t="inlineStr">
        <is>
          <t>NAVA</t>
        </is>
      </c>
      <c r="I6022" t="n">
        <v>1</v>
      </c>
      <c r="J6022" t="n">
        <v>0</v>
      </c>
      <c r="K6022" t="inlineStr">
        <is>
          <t>hola@yebio.es</t>
        </is>
      </c>
      <c r="L6022">
        <f>+34610840606</f>
        <v/>
      </c>
      <c r="M6022" t="n">
        <v>0</v>
      </c>
      <c r="N6022" t="n">
        <v>0</v>
      </c>
      <c r="O6022" t="n">
        <v>0</v>
      </c>
      <c r="P6022" t="n">
        <v>20</v>
      </c>
      <c r="Q6022" t="n">
        <v>0</v>
      </c>
      <c r="R6022" t="n">
        <v>0</v>
      </c>
      <c r="S6022" t="n">
        <v>0</v>
      </c>
      <c r="T6022" t="b">
        <v>0</v>
      </c>
      <c r="U6022" t="inlineStr">
        <is>
          <t>14/02/2024</t>
        </is>
      </c>
      <c r="V6022" t="inlineStr">
        <is>
          <t>ahhh8l4s71aownc4scahhh8losaxlje4</t>
        </is>
      </c>
      <c r="W6022" t="inlineStr">
        <is>
          <t>https://docs.google.com/open?id=1wvQAi0pYKWcugV54k2sygVjw4vi_TzoM1niJwK_e3dU</t>
        </is>
      </c>
      <c r="X6022" t="inlineStr">
        <is>
          <t>0,00</t>
        </is>
      </c>
      <c r="Y6022" t="n">
        <v>0</v>
      </c>
      <c r="Z6022" t="n">
        <v>130</v>
      </c>
      <c r="AA6022" t="n">
        <v>0</v>
      </c>
      <c r="AB6022" t="inlineStr">
        <is>
          <t>130,00</t>
        </is>
      </c>
      <c r="AC6022" t="inlineStr">
        <is>
          <t>27,30</t>
        </is>
      </c>
      <c r="AD6022" t="inlineStr">
        <is>
          <t>0,00</t>
        </is>
      </c>
      <c r="AE6022" t="inlineStr">
        <is>
          <t>157,30</t>
        </is>
      </c>
      <c r="AF6022" t="n">
        <v>0</v>
      </c>
      <c r="AG6022" t="n">
        <v>0</v>
      </c>
      <c r="AH6022" t="n">
        <v>0</v>
      </c>
      <c r="AI6022" t="inlineStr">
        <is>
          <t>6,5</t>
        </is>
      </c>
      <c r="AJ6022" t="inlineStr">
        <is>
          <t>Transfer</t>
        </is>
      </c>
      <c r="AK6022" t="inlineStr">
        <is>
          <t>4,5</t>
        </is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</row>
    <row r="6026">
      <c r="A6026" t="n">
        <v>1457</v>
      </c>
      <c r="B6026" t="inlineStr">
        <is>
          <t>Salazones Cabedo, C.B</t>
        </is>
      </c>
      <c r="C6026" t="inlineStr">
        <is>
          <t>Ester Cabedo García</t>
        </is>
      </c>
      <c r="D6026" t="inlineStr">
        <is>
          <t>Salazones Cabedo, C.B.</t>
        </is>
      </c>
      <c r="E6026" t="inlineStr">
        <is>
          <t>E-12.752.648</t>
        </is>
      </c>
      <c r="F6026" t="inlineStr">
        <is>
          <t>C/Ermita, 162</t>
        </is>
      </c>
      <c r="G6026" t="n">
        <v>12540</v>
      </c>
      <c r="H6026" t="inlineStr">
        <is>
          <t>Villareal</t>
        </is>
      </c>
      <c r="I6026" t="n">
        <v>1</v>
      </c>
      <c r="J6026" t="n">
        <v>0</v>
      </c>
      <c r="K6026" t="inlineStr">
        <is>
          <t>salazones_cabedo@hotmail.com</t>
        </is>
      </c>
      <c r="L6026">
        <f>+34964528033</f>
        <v/>
      </c>
      <c r="M6026" t="n">
        <v>1</v>
      </c>
      <c r="N6026" t="n">
        <v>10</v>
      </c>
      <c r="O6026" t="n">
        <v>0</v>
      </c>
      <c r="P6026" t="n">
        <v>10</v>
      </c>
      <c r="Q6026" t="n">
        <v>6</v>
      </c>
      <c r="R6026" t="inlineStr">
        <is>
          <t>VJ6-OB6-OC6</t>
        </is>
      </c>
      <c r="S6026" t="inlineStr">
        <is>
          <t>FL4 -&gt; tarjetas // 20 tarjetas</t>
        </is>
      </c>
      <c r="T6026" t="n">
        <v>0</v>
      </c>
      <c r="U6026" t="inlineStr">
        <is>
          <t>14/02/2024</t>
        </is>
      </c>
      <c r="V6026" t="inlineStr">
        <is>
          <t>pgwqz0iz672lma72lpgwq0lnrr3jen1u</t>
        </is>
      </c>
      <c r="W6026" t="inlineStr">
        <is>
          <t>https://docs.google.com/open?id=1Km9axWRHwpUr28J7JEjtTYb3Qj36wgq4kfJfBLlJFZc</t>
        </is>
      </c>
      <c r="X6026" t="inlineStr">
        <is>
          <t>0,00</t>
        </is>
      </c>
      <c r="Y6026" t="n">
        <v>65</v>
      </c>
      <c r="Z6026" t="n">
        <v>65</v>
      </c>
      <c r="AA6026" t="n">
        <v>27</v>
      </c>
      <c r="AB6026" t="inlineStr">
        <is>
          <t>157,00</t>
        </is>
      </c>
      <c r="AC6026" t="inlineStr">
        <is>
          <t>32,97</t>
        </is>
      </c>
      <c r="AD6026" t="inlineStr">
        <is>
          <t>8,16</t>
        </is>
      </c>
      <c r="AE6026" t="inlineStr">
        <is>
          <t>198,13</t>
        </is>
      </c>
      <c r="AF6026" t="n">
        <v>0</v>
      </c>
      <c r="AG6026" t="n">
        <v>0</v>
      </c>
      <c r="AH6026" t="n">
        <v>0</v>
      </c>
      <c r="AI6026" t="inlineStr">
        <is>
          <t>6,5</t>
        </is>
      </c>
      <c r="AJ6026" t="inlineStr">
        <is>
          <t>Transfer</t>
        </is>
      </c>
      <c r="AK6026" t="inlineStr">
        <is>
          <t>4,5</t>
        </is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</row>
    <row r="6030">
      <c r="A6030" t="n">
        <v>1458</v>
      </c>
      <c r="B6030" t="inlineStr">
        <is>
          <t>Espacio Orgánico</t>
        </is>
      </c>
      <c r="C6030" t="inlineStr">
        <is>
          <t>Blanca</t>
        </is>
      </c>
      <c r="D6030" t="inlineStr">
        <is>
          <t>Proyecto Bio Espacio Orgánico, s.l.</t>
        </is>
      </c>
      <c r="E6030" t="inlineStr">
        <is>
          <t>B86770898</t>
        </is>
      </c>
      <c r="F6030" t="inlineStr">
        <is>
          <t>Centro Comercial Río Norte. Ctra. De fuencarral km 1 local 2A</t>
        </is>
      </c>
      <c r="G6030" t="n">
        <v>28108</v>
      </c>
      <c r="H6030" t="inlineStr">
        <is>
          <t>Alcobendas. Madrid</t>
        </is>
      </c>
      <c r="I6030" t="n">
        <v>1</v>
      </c>
      <c r="J6030" t="n">
        <v>0</v>
      </c>
      <c r="K6030" t="inlineStr">
        <is>
          <t>administracion@espacioorganico.com</t>
        </is>
      </c>
      <c r="L6030">
        <f>+34673953074</f>
        <v/>
      </c>
      <c r="M6030" t="n">
        <v>0</v>
      </c>
      <c r="N6030" t="n">
        <v>10</v>
      </c>
      <c r="O6030" t="n">
        <v>0</v>
      </c>
      <c r="P6030" t="n">
        <v>10</v>
      </c>
      <c r="Q6030" t="n">
        <v>0</v>
      </c>
      <c r="R6030" t="inlineStr">
        <is>
          <t>LA2 (20+2)</t>
        </is>
      </c>
      <c r="S6030" t="inlineStr">
        <is>
          <t>*horario de entrega 07:00 a 14:00</t>
        </is>
      </c>
      <c r="T6030" t="b">
        <v>1</v>
      </c>
      <c r="U6030" t="inlineStr">
        <is>
          <t>14/02/2024</t>
        </is>
      </c>
      <c r="V6030" t="inlineStr">
        <is>
          <t>3tbtqyp6mayaa0a4m43tbtqk3rvi27dp</t>
        </is>
      </c>
      <c r="W6030" t="inlineStr">
        <is>
          <t>https://docs.google.com/open?id=1BETdNnz12ckX5RSFY0GUui6vc06szVQqVbP5b5qgBBs</t>
        </is>
      </c>
      <c r="X6030" t="inlineStr">
        <is>
          <t>0,00</t>
        </is>
      </c>
      <c r="Y6030" t="inlineStr">
        <is>
          <t>69,1</t>
        </is>
      </c>
      <c r="Z6030" t="inlineStr">
        <is>
          <t>69,1</t>
        </is>
      </c>
      <c r="AA6030" t="n">
        <v>0</v>
      </c>
      <c r="AB6030" t="inlineStr">
        <is>
          <t>138,20</t>
        </is>
      </c>
      <c r="AC6030" t="inlineStr">
        <is>
          <t>29,02</t>
        </is>
      </c>
      <c r="AD6030" t="inlineStr">
        <is>
          <t>0,00</t>
        </is>
      </c>
      <c r="AE6030" t="inlineStr">
        <is>
          <t>167,22</t>
        </is>
      </c>
      <c r="AF6030" t="n">
        <v>0</v>
      </c>
      <c r="AG6030" t="n">
        <v>0</v>
      </c>
      <c r="AH6030" t="n">
        <v>0</v>
      </c>
      <c r="AI6030" t="inlineStr">
        <is>
          <t>6,91</t>
        </is>
      </c>
      <c r="AJ6030" t="inlineStr">
        <is>
          <t>Giro 30 días // IBAN: ES88 0081 0309 7900 0163 6965</t>
        </is>
      </c>
      <c r="AK6030" t="inlineStr">
        <is>
          <t>4,5</t>
        </is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</row>
    <row r="6034">
      <c r="A6034" t="n">
        <v>1459</v>
      </c>
      <c r="B6034" t="inlineStr">
        <is>
          <t>DROGUERIA VELLVE</t>
        </is>
      </c>
      <c r="C6034" t="inlineStr">
        <is>
          <t>MONTSE VELLVÉ PINART</t>
        </is>
      </c>
      <c r="D6034" t="inlineStr">
        <is>
          <t>MONTSE VELLVE PINART</t>
        </is>
      </c>
      <c r="E6034" t="inlineStr">
        <is>
          <t>77611027B</t>
        </is>
      </c>
      <c r="F6034" t="inlineStr">
        <is>
          <t>DR.SAMSÓ, 21</t>
        </is>
      </c>
      <c r="G6034" t="n">
        <v>8310</v>
      </c>
      <c r="H6034" t="inlineStr">
        <is>
          <t>ARGENTONA</t>
        </is>
      </c>
      <c r="I6034" t="n">
        <v>1</v>
      </c>
      <c r="J6034" t="n">
        <v>0</v>
      </c>
      <c r="K6034" t="inlineStr">
        <is>
          <t>MVELLVEP@HOTMAIL.COM</t>
        </is>
      </c>
      <c r="L6034">
        <f>+34656847276</f>
        <v/>
      </c>
      <c r="M6034" t="n">
        <v>1</v>
      </c>
      <c r="N6034" t="n">
        <v>15</v>
      </c>
      <c r="O6034" t="n">
        <v>0</v>
      </c>
      <c r="P6034" t="n">
        <v>6</v>
      </c>
      <c r="Q6034" t="n">
        <v>0</v>
      </c>
      <c r="R6034" t="n">
        <v>0</v>
      </c>
      <c r="S6034" t="inlineStr">
        <is>
          <t>enviar en CAT</t>
        </is>
      </c>
      <c r="T6034" t="b">
        <v>0</v>
      </c>
      <c r="U6034" t="inlineStr">
        <is>
          <t>14/02/2024</t>
        </is>
      </c>
      <c r="V6034" t="inlineStr">
        <is>
          <t>vv5hqicwm5jb1yluvv5hqo2nlrwtsoqc</t>
        </is>
      </c>
      <c r="W6034" t="inlineStr">
        <is>
          <t>https://docs.google.com/open?id=16wT9Z94Twc4OJtAqxROBqpesG37odKES-qkbwuVawts</t>
        </is>
      </c>
      <c r="X6034" t="inlineStr">
        <is>
          <t>0,00</t>
        </is>
      </c>
      <c r="Y6034" t="inlineStr">
        <is>
          <t>97,5</t>
        </is>
      </c>
      <c r="Z6034" t="n">
        <v>39</v>
      </c>
      <c r="AA6034" t="n">
        <v>0</v>
      </c>
      <c r="AB6034" t="inlineStr">
        <is>
          <t>136,50</t>
        </is>
      </c>
      <c r="AC6034" t="inlineStr">
        <is>
          <t>28,67</t>
        </is>
      </c>
      <c r="AD6034" t="inlineStr">
        <is>
          <t>7,10</t>
        </is>
      </c>
      <c r="AE6034" t="inlineStr">
        <is>
          <t>172,26</t>
        </is>
      </c>
      <c r="AF6034" t="n">
        <v>0</v>
      </c>
      <c r="AG6034" t="n">
        <v>0</v>
      </c>
      <c r="AH6034" t="n">
        <v>0</v>
      </c>
      <c r="AI6034" t="inlineStr">
        <is>
          <t>6,5</t>
        </is>
      </c>
      <c r="AJ6034" t="inlineStr">
        <is>
          <t>Transfer</t>
        </is>
      </c>
      <c r="AK6034" t="inlineStr">
        <is>
          <t>4,5</t>
        </is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</row>
    <row r="6038">
      <c r="A6038" t="n">
        <v>1460</v>
      </c>
      <c r="B6038" t="inlineStr">
        <is>
          <t>Espacio Orgánico</t>
        </is>
      </c>
      <c r="C6038" t="inlineStr">
        <is>
          <t>Blanca</t>
        </is>
      </c>
      <c r="D6038" t="inlineStr">
        <is>
          <t>Proyecto Bio Espacio Orgánico, s.l.</t>
        </is>
      </c>
      <c r="E6038" t="inlineStr">
        <is>
          <t>B86770898</t>
        </is>
      </c>
      <c r="F6038" t="inlineStr">
        <is>
          <t>C/Fresa 2. C.C. Equinocio Park</t>
        </is>
      </c>
      <c r="G6038" t="n">
        <v>28222</v>
      </c>
      <c r="H6038" t="inlineStr">
        <is>
          <t>Majadahonda, Madrid</t>
        </is>
      </c>
      <c r="I6038" t="n">
        <v>0</v>
      </c>
      <c r="J6038" t="inlineStr">
        <is>
          <t>Centro Comercial Río Norte. Ctra. De fuencarral km 1 local 2A</t>
        </is>
      </c>
      <c r="K6038" t="inlineStr">
        <is>
          <t>administracion@espacioorganico.com</t>
        </is>
      </c>
      <c r="L6038">
        <f>+34673953074</f>
        <v/>
      </c>
      <c r="M6038" t="n">
        <v>0</v>
      </c>
      <c r="N6038" t="n">
        <v>10</v>
      </c>
      <c r="O6038" t="n">
        <v>10</v>
      </c>
      <c r="P6038" t="n">
        <v>10</v>
      </c>
      <c r="Q6038" t="n">
        <v>0</v>
      </c>
      <c r="R6038" t="inlineStr">
        <is>
          <t>LA2 (20+2)</t>
        </is>
      </c>
      <c r="S6038" t="n">
        <v>0</v>
      </c>
      <c r="T6038" t="b">
        <v>1</v>
      </c>
      <c r="U6038" t="inlineStr">
        <is>
          <t>14/02/2024</t>
        </is>
      </c>
      <c r="V6038" t="inlineStr">
        <is>
          <t>3tbtqyp6mayaa0a4m43tbtqk3rvi27dp</t>
        </is>
      </c>
      <c r="W6038" t="inlineStr">
        <is>
          <t>https://docs.google.com/open?id=1JtkSJbKGrluRznL8u_QvTlVzMNPvWbQqQU486oefQAY</t>
        </is>
      </c>
      <c r="X6038" t="inlineStr">
        <is>
          <t>69,10</t>
        </is>
      </c>
      <c r="Y6038" t="inlineStr">
        <is>
          <t>69,1</t>
        </is>
      </c>
      <c r="Z6038" t="inlineStr">
        <is>
          <t>69,1</t>
        </is>
      </c>
      <c r="AA6038" t="n">
        <v>0</v>
      </c>
      <c r="AB6038" t="inlineStr">
        <is>
          <t>207,30</t>
        </is>
      </c>
      <c r="AC6038" t="inlineStr">
        <is>
          <t>43,53</t>
        </is>
      </c>
      <c r="AD6038" t="inlineStr">
        <is>
          <t>0,00</t>
        </is>
      </c>
      <c r="AE6038" t="inlineStr">
        <is>
          <t>250,83</t>
        </is>
      </c>
      <c r="AF6038" t="n">
        <v>0</v>
      </c>
      <c r="AG6038" t="n">
        <v>0</v>
      </c>
      <c r="AH6038" t="n">
        <v>0</v>
      </c>
      <c r="AI6038" t="inlineStr">
        <is>
          <t>6,91</t>
        </is>
      </c>
      <c r="AJ6038" t="inlineStr">
        <is>
          <t>Giro 30 días // IBAN: ES88 0081 0309 7900 0163 6965</t>
        </is>
      </c>
      <c r="AK6038" t="inlineStr">
        <is>
          <t>4,5</t>
        </is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</row>
    <row r="6042">
      <c r="A6042" t="n">
        <v>1461</v>
      </c>
      <c r="B6042" t="inlineStr">
        <is>
          <t>Orgánica Palencia</t>
        </is>
      </c>
      <c r="C6042" t="inlineStr">
        <is>
          <t>Mirian Frontela</t>
        </is>
      </c>
      <c r="D6042" t="inlineStr">
        <is>
          <t>MIRIAN FRONTELA SERNA</t>
        </is>
      </c>
      <c r="E6042" t="inlineStr">
        <is>
          <t>71943552N</t>
        </is>
      </c>
      <c r="F6042" t="inlineStr">
        <is>
          <t>CALLE BURGOS 2 PALENCIA</t>
        </is>
      </c>
      <c r="G6042" t="n">
        <v>34001</v>
      </c>
      <c r="H6042" t="inlineStr">
        <is>
          <t>Burgos</t>
        </is>
      </c>
      <c r="I6042" t="n">
        <v>1</v>
      </c>
      <c r="J6042" t="n">
        <v>0</v>
      </c>
      <c r="K6042" t="inlineStr">
        <is>
          <t>organicapalencia@gmail.com</t>
        </is>
      </c>
      <c r="L6042">
        <f>+34606570301</f>
        <v/>
      </c>
      <c r="M6042" t="n">
        <v>1</v>
      </c>
      <c r="N6042" t="n">
        <v>10</v>
      </c>
      <c r="O6042" t="n">
        <v>10</v>
      </c>
      <c r="P6042" t="n">
        <v>5</v>
      </c>
      <c r="Q6042" t="n">
        <v>0</v>
      </c>
      <c r="R6042" t="inlineStr">
        <is>
          <t>VJ15</t>
        </is>
      </c>
      <c r="S6042" t="inlineStr">
        <is>
          <t>SE Castilla León</t>
        </is>
      </c>
      <c r="T6042" t="b">
        <v>1</v>
      </c>
      <c r="U6042" t="inlineStr">
        <is>
          <t>14/02/2024</t>
        </is>
      </c>
      <c r="V6042" t="inlineStr">
        <is>
          <t>c7q4c115ilh868l80ewc7q4c178q0apy</t>
        </is>
      </c>
      <c r="W6042" t="inlineStr">
        <is>
          <t>https://docs.google.com/open?id=1aXyz8pFYJSJKwUMZ5Ynby2zUnZXGmzhCTxMS8sKPdds</t>
        </is>
      </c>
      <c r="X6042" t="inlineStr">
        <is>
          <t>69,10</t>
        </is>
      </c>
      <c r="Y6042" t="inlineStr">
        <is>
          <t>69,1</t>
        </is>
      </c>
      <c r="Z6042" t="inlineStr">
        <is>
          <t>34,55</t>
        </is>
      </c>
      <c r="AA6042" t="n">
        <v>0</v>
      </c>
      <c r="AB6042" t="inlineStr">
        <is>
          <t>172,75</t>
        </is>
      </c>
      <c r="AC6042" t="inlineStr">
        <is>
          <t>36,28</t>
        </is>
      </c>
      <c r="AD6042" t="inlineStr">
        <is>
          <t>8,98</t>
        </is>
      </c>
      <c r="AE6042" t="inlineStr">
        <is>
          <t>218,01</t>
        </is>
      </c>
      <c r="AF6042" t="n">
        <v>0</v>
      </c>
      <c r="AG6042" t="n">
        <v>0</v>
      </c>
      <c r="AH6042" t="n">
        <v>0</v>
      </c>
      <c r="AI6042" t="inlineStr">
        <is>
          <t>6,91</t>
        </is>
      </c>
      <c r="AJ6042" t="inlineStr">
        <is>
          <t>Giro 30 días // IBAN: ES75 0182 0496 6702 0174 7628</t>
        </is>
      </c>
      <c r="AK6042" t="inlineStr">
        <is>
          <t>4,5</t>
        </is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</row>
    <row r="6046">
      <c r="A6046" t="n">
        <v>1462</v>
      </c>
      <c r="B6046" t="inlineStr">
        <is>
          <t>Dietisur</t>
        </is>
      </c>
      <c r="C6046" t="inlineStr">
        <is>
          <t>Umar Jimenez</t>
        </is>
      </c>
      <c r="D6046" t="inlineStr">
        <is>
          <t>Dietisur SL</t>
        </is>
      </c>
      <c r="E6046" t="inlineStr">
        <is>
          <t>B41478298</t>
        </is>
      </c>
      <c r="F6046" t="inlineStr">
        <is>
          <t>Ctra.Sevilla-Cádiz Km.555-7</t>
        </is>
      </c>
      <c r="G6046" t="n">
        <v>41703</v>
      </c>
      <c r="H6046" t="inlineStr">
        <is>
          <t>Dos Hermanas - Sevilla</t>
        </is>
      </c>
      <c r="I6046" t="n">
        <v>1</v>
      </c>
      <c r="J6046" t="n">
        <v>0</v>
      </c>
      <c r="K6046" t="inlineStr">
        <is>
          <t>dietisur@dietisur.es</t>
        </is>
      </c>
      <c r="L6046">
        <f>+34954692158</f>
        <v/>
      </c>
      <c r="M6046" t="n">
        <v>0</v>
      </c>
      <c r="N6046" t="n">
        <v>36</v>
      </c>
      <c r="O6046" t="n">
        <v>12</v>
      </c>
      <c r="P6046" t="n">
        <v>12</v>
      </c>
      <c r="Q6046" t="n">
        <v>24</v>
      </c>
      <c r="R6046" t="n">
        <v>0</v>
      </c>
      <c r="S6046" t="n">
        <v>0</v>
      </c>
      <c r="T6046" t="b">
        <v>0</v>
      </c>
      <c r="U6046" t="inlineStr">
        <is>
          <t>14/02/2024</t>
        </is>
      </c>
      <c r="V6046" t="inlineStr">
        <is>
          <t>13ydar6w7iss6zls13ydard40b67m4zr</t>
        </is>
      </c>
      <c r="W6046" t="inlineStr">
        <is>
          <t>https://docs.google.com/open?id=1COMK_cpz4FSkFysRhQYpY3tgXTNlVwXcsPVPrbIyZHc</t>
        </is>
      </c>
      <c r="X6046" t="inlineStr">
        <is>
          <t>60,00</t>
        </is>
      </c>
      <c r="Y6046" t="n">
        <v>180</v>
      </c>
      <c r="Z6046" t="n">
        <v>60</v>
      </c>
      <c r="AA6046" t="inlineStr">
        <is>
          <t>87,6</t>
        </is>
      </c>
      <c r="AB6046" t="inlineStr">
        <is>
          <t>387,60</t>
        </is>
      </c>
      <c r="AC6046" t="inlineStr">
        <is>
          <t>81,40</t>
        </is>
      </c>
      <c r="AD6046" t="inlineStr">
        <is>
          <t>0,00</t>
        </is>
      </c>
      <c r="AE6046" t="inlineStr">
        <is>
          <t>469,00</t>
        </is>
      </c>
      <c r="AF6046" t="n">
        <v>0</v>
      </c>
      <c r="AG6046" t="n">
        <v>0</v>
      </c>
      <c r="AH6046" t="n">
        <v>0</v>
      </c>
      <c r="AI6046" t="n">
        <v>5</v>
      </c>
      <c r="AJ6046" t="inlineStr">
        <is>
          <t>Giro 30 días // IBAN: ES44 0128 0701 1601 0003 8604</t>
        </is>
      </c>
      <c r="AK6046" t="inlineStr">
        <is>
          <t>3,65</t>
        </is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</row>
    <row r="6050">
      <c r="A6050" t="n">
        <v>1463</v>
      </c>
      <c r="B6050" t="inlineStr">
        <is>
          <t>TinaNatur</t>
        </is>
      </c>
      <c r="C6050" t="inlineStr">
        <is>
          <t>Tina Peñalver</t>
        </is>
      </c>
      <c r="D6050" t="inlineStr">
        <is>
          <t>Tina Peñalver Valverde</t>
        </is>
      </c>
      <c r="E6050" t="inlineStr">
        <is>
          <t>34819880L</t>
        </is>
      </c>
      <c r="F6050" t="inlineStr">
        <is>
          <t>Tercera travesía del azarbe 10</t>
        </is>
      </c>
      <c r="G6050" t="n">
        <v>30564</v>
      </c>
      <c r="H6050" t="inlineStr">
        <is>
          <t>Lorquí</t>
        </is>
      </c>
      <c r="I6050" t="n">
        <v>1</v>
      </c>
      <c r="J6050" t="n">
        <v>0</v>
      </c>
      <c r="K6050" t="inlineStr">
        <is>
          <t>tinanatur.tkunde@gmail.com</t>
        </is>
      </c>
      <c r="L6050">
        <f>+34670791244</f>
        <v/>
      </c>
      <c r="M6050" t="n">
        <v>1</v>
      </c>
      <c r="N6050" t="n">
        <v>0</v>
      </c>
      <c r="O6050" t="n">
        <v>0</v>
      </c>
      <c r="P6050" t="n">
        <v>50</v>
      </c>
      <c r="Q6050" t="n">
        <v>0</v>
      </c>
      <c r="R6050" t="n">
        <v>0</v>
      </c>
      <c r="S6050" t="n">
        <v>0</v>
      </c>
      <c r="T6050" t="b">
        <v>0</v>
      </c>
      <c r="U6050" t="inlineStr">
        <is>
          <t>14/02/2024</t>
        </is>
      </c>
      <c r="V6050" t="inlineStr">
        <is>
          <t>2rwgwh41mhgi68239ylpzcaziundvj1u</t>
        </is>
      </c>
      <c r="W6050" t="inlineStr">
        <is>
          <t>https://docs.google.com/open?id=1XrpLf8-cj5dq_J8DaBqGVfS5Bp4gnY3LB5Q3nWFGHOs</t>
        </is>
      </c>
      <c r="X6050" t="inlineStr">
        <is>
          <t>0,00</t>
        </is>
      </c>
      <c r="Y6050" t="n">
        <v>0</v>
      </c>
      <c r="Z6050" t="n">
        <v>225</v>
      </c>
      <c r="AA6050" t="n">
        <v>0</v>
      </c>
      <c r="AB6050" t="inlineStr">
        <is>
          <t>225,00</t>
        </is>
      </c>
      <c r="AC6050" t="inlineStr">
        <is>
          <t>47,25</t>
        </is>
      </c>
      <c r="AD6050" t="inlineStr">
        <is>
          <t>11,70</t>
        </is>
      </c>
      <c r="AE6050" t="inlineStr">
        <is>
          <t>283,95</t>
        </is>
      </c>
      <c r="AF6050" t="n">
        <v>0</v>
      </c>
      <c r="AG6050" t="n">
        <v>0</v>
      </c>
      <c r="AH6050" t="n">
        <v>0</v>
      </c>
      <c r="AI6050" t="inlineStr">
        <is>
          <t>4,5</t>
        </is>
      </c>
      <c r="AJ6050" t="inlineStr">
        <is>
          <t>Transfer</t>
        </is>
      </c>
      <c r="AK6050" t="inlineStr">
        <is>
          <t>4,5</t>
        </is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</row>
    <row r="6054">
      <c r="A6054" t="n">
        <v>1464</v>
      </c>
      <c r="B6054" t="inlineStr">
        <is>
          <t>MORENSIMA S.L.</t>
        </is>
      </c>
      <c r="C6054" t="inlineStr">
        <is>
          <t>Juan Simarro Vacas</t>
        </is>
      </c>
      <c r="D6054" t="inlineStr">
        <is>
          <t>MORENSIMA S.L.</t>
        </is>
      </c>
      <c r="E6054" t="inlineStr">
        <is>
          <t>B67485565</t>
        </is>
      </c>
      <c r="F6054" t="inlineStr">
        <is>
          <t>Jacint Verdaguer, 4 Herbodietetica Flor Del Sol</t>
        </is>
      </c>
      <c r="G6054" t="n">
        <v>8760</v>
      </c>
      <c r="H6054" t="inlineStr">
        <is>
          <t>Martorell</t>
        </is>
      </c>
      <c r="I6054" t="n">
        <v>1</v>
      </c>
      <c r="J6054" t="n">
        <v>0</v>
      </c>
      <c r="K6054" t="inlineStr">
        <is>
          <t>morensimasl@outlook.es</t>
        </is>
      </c>
      <c r="L6054">
        <f>+34699109387</f>
        <v/>
      </c>
      <c r="M6054" t="n">
        <v>0</v>
      </c>
      <c r="N6054" t="n">
        <v>5</v>
      </c>
      <c r="O6054" t="n">
        <v>0</v>
      </c>
      <c r="P6054" t="n">
        <v>9</v>
      </c>
      <c r="Q6054" t="n">
        <v>0</v>
      </c>
      <c r="R6054" t="inlineStr">
        <is>
          <t>PackD3-VJ3</t>
        </is>
      </c>
      <c r="S6054" t="n">
        <v>0</v>
      </c>
      <c r="T6054" t="n">
        <v>0</v>
      </c>
      <c r="U6054" t="inlineStr">
        <is>
          <t>14/02/2024</t>
        </is>
      </c>
      <c r="V6054" t="n">
        <v>0</v>
      </c>
      <c r="W6054" t="inlineStr">
        <is>
          <t>https://docs.google.com/open?id=1cnygrz6XUsjQrPGZvuID3Ce9geYovyTIo8Y9zISND5g</t>
        </is>
      </c>
      <c r="X6054" t="inlineStr">
        <is>
          <t>0,00</t>
        </is>
      </c>
      <c r="Y6054" t="inlineStr">
        <is>
          <t>32,5</t>
        </is>
      </c>
      <c r="Z6054" t="inlineStr">
        <is>
          <t>58,5</t>
        </is>
      </c>
      <c r="AA6054" t="n">
        <v>0</v>
      </c>
      <c r="AB6054" t="inlineStr">
        <is>
          <t>91,00</t>
        </is>
      </c>
      <c r="AC6054" t="inlineStr">
        <is>
          <t>19,11</t>
        </is>
      </c>
      <c r="AD6054" t="inlineStr">
        <is>
          <t>0,00</t>
        </is>
      </c>
      <c r="AE6054" t="inlineStr">
        <is>
          <t>110,11</t>
        </is>
      </c>
      <c r="AF6054" t="n">
        <v>0</v>
      </c>
      <c r="AG6054" t="n">
        <v>0</v>
      </c>
      <c r="AH6054" t="n">
        <v>0</v>
      </c>
      <c r="AI6054" t="inlineStr">
        <is>
          <t>6,5</t>
        </is>
      </c>
      <c r="AJ6054" t="inlineStr">
        <is>
          <t>Transfer</t>
        </is>
      </c>
      <c r="AK6054" t="inlineStr">
        <is>
          <t>4,5</t>
        </is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</row>
    <row r="6058">
      <c r="A6058" t="n">
        <v>1465</v>
      </c>
      <c r="B6058" t="inlineStr">
        <is>
          <t>López García Distribuciones</t>
        </is>
      </c>
      <c r="C6058" t="inlineStr">
        <is>
          <t>Pilar Tebar Diaz</t>
        </is>
      </c>
      <c r="D6058" t="inlineStr">
        <is>
          <t>Cifuentes SL</t>
        </is>
      </c>
      <c r="E6058" t="inlineStr">
        <is>
          <t>B19231034</t>
        </is>
      </c>
      <c r="F6058" t="inlineStr">
        <is>
          <t>C/ Guadalajara 5</t>
        </is>
      </c>
      <c r="G6058" t="n">
        <v>19420</v>
      </c>
      <c r="H6058" t="inlineStr">
        <is>
          <t>Cifuentes</t>
        </is>
      </c>
      <c r="I6058" t="n">
        <v>1</v>
      </c>
      <c r="J6058" t="n">
        <v>0</v>
      </c>
      <c r="K6058" t="inlineStr">
        <is>
          <t>lopezgarciadc@yahoo.es</t>
        </is>
      </c>
      <c r="L6058">
        <f>+34606147675</f>
        <v/>
      </c>
      <c r="M6058" t="n">
        <v>0</v>
      </c>
      <c r="N6058" t="n">
        <v>2</v>
      </c>
      <c r="O6058" t="n">
        <v>2</v>
      </c>
      <c r="P6058" t="n">
        <v>9</v>
      </c>
      <c r="Q6058" t="n">
        <v>2</v>
      </c>
      <c r="R6058" t="inlineStr">
        <is>
          <t>VJ8</t>
        </is>
      </c>
      <c r="S6058" t="n">
        <v>0</v>
      </c>
      <c r="T6058" t="n">
        <v>0</v>
      </c>
      <c r="U6058" t="inlineStr">
        <is>
          <t>14/02/2024</t>
        </is>
      </c>
      <c r="V6058" t="n">
        <v>0</v>
      </c>
      <c r="W6058" t="inlineStr">
        <is>
          <t>https://docs.google.com/open?id=1sa84cICnNLYfNuTDqbLEGsurO6KtTUMc3sK1eYzyK90</t>
        </is>
      </c>
      <c r="X6058" t="inlineStr">
        <is>
          <t>13,00</t>
        </is>
      </c>
      <c r="Y6058" t="n">
        <v>13</v>
      </c>
      <c r="Z6058" t="inlineStr">
        <is>
          <t>58,5</t>
        </is>
      </c>
      <c r="AA6058" t="n">
        <v>9</v>
      </c>
      <c r="AB6058" t="inlineStr">
        <is>
          <t>93,50</t>
        </is>
      </c>
      <c r="AC6058" t="inlineStr">
        <is>
          <t>19,64</t>
        </is>
      </c>
      <c r="AD6058" t="inlineStr">
        <is>
          <t>0,00</t>
        </is>
      </c>
      <c r="AE6058" t="inlineStr">
        <is>
          <t>113,14</t>
        </is>
      </c>
      <c r="AF6058" t="n">
        <v>0</v>
      </c>
      <c r="AG6058" t="n">
        <v>0</v>
      </c>
      <c r="AH6058" t="n">
        <v>0</v>
      </c>
      <c r="AI6058" t="inlineStr">
        <is>
          <t>6,5</t>
        </is>
      </c>
      <c r="AJ6058" t="inlineStr">
        <is>
          <t>Transfer</t>
        </is>
      </c>
      <c r="AK6058" t="inlineStr">
        <is>
          <t>4,5</t>
        </is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</row>
    <row r="6062">
      <c r="A6062" t="n">
        <v>1466</v>
      </c>
      <c r="B6062" t="inlineStr">
        <is>
          <t>ANA MARTINEZ FERNANDEZ</t>
        </is>
      </c>
      <c r="C6062" t="inlineStr">
        <is>
          <t>ANA MARTINEZ FERNANDEZ</t>
        </is>
      </c>
      <c r="D6062" t="inlineStr">
        <is>
          <t>ANA MARTINEZ FERNANDEZ</t>
        </is>
      </c>
      <c r="E6062" t="inlineStr">
        <is>
          <t>39339826M</t>
        </is>
      </c>
      <c r="F6062" t="inlineStr">
        <is>
          <t>PASSEIG RAMON VALL 64</t>
        </is>
      </c>
      <c r="G6062" t="n">
        <v>8670</v>
      </c>
      <c r="H6062" t="inlineStr">
        <is>
          <t>NAVÁS (BCN)</t>
        </is>
      </c>
      <c r="I6062" t="n">
        <v>1</v>
      </c>
      <c r="J6062" t="n">
        <v>0</v>
      </c>
      <c r="K6062" t="inlineStr">
        <is>
          <t>info@navassenca.com</t>
        </is>
      </c>
      <c r="L6062">
        <f>+34938204210</f>
        <v/>
      </c>
      <c r="M6062" t="n">
        <v>0</v>
      </c>
      <c r="N6062" t="n">
        <v>10</v>
      </c>
      <c r="O6062" t="n">
        <v>0</v>
      </c>
      <c r="P6062" t="n">
        <v>0</v>
      </c>
      <c r="Q6062" t="n">
        <v>5</v>
      </c>
      <c r="R6062" t="inlineStr">
        <is>
          <t>PackD5-VJ6</t>
        </is>
      </c>
      <c r="S6062" t="n">
        <v>0</v>
      </c>
      <c r="T6062" t="b">
        <v>0</v>
      </c>
      <c r="U6062" t="inlineStr">
        <is>
          <t>14/02/2024</t>
        </is>
      </c>
      <c r="V6062" t="inlineStr">
        <is>
          <t>qi2tovzdf5m5851l8qqi2ts6etu42qkz</t>
        </is>
      </c>
      <c r="W6062" t="inlineStr">
        <is>
          <t>https://docs.google.com/open?id=1u2Xk95clGp8I4KQA01Sd23cEQxgQmnb-QhbmI8BIjlQ</t>
        </is>
      </c>
      <c r="X6062" t="inlineStr">
        <is>
          <t>0,00</t>
        </is>
      </c>
      <c r="Y6062" t="n">
        <v>65</v>
      </c>
      <c r="Z6062" t="n">
        <v>0</v>
      </c>
      <c r="AA6062" t="inlineStr">
        <is>
          <t>22,5</t>
        </is>
      </c>
      <c r="AB6062" t="inlineStr">
        <is>
          <t>87,50</t>
        </is>
      </c>
      <c r="AC6062" t="inlineStr">
        <is>
          <t>18,38</t>
        </is>
      </c>
      <c r="AD6062" t="inlineStr">
        <is>
          <t>0,00</t>
        </is>
      </c>
      <c r="AE6062" t="inlineStr">
        <is>
          <t>105,88</t>
        </is>
      </c>
      <c r="AF6062" t="n">
        <v>0</v>
      </c>
      <c r="AG6062" t="n">
        <v>0</v>
      </c>
      <c r="AH6062" t="n">
        <v>0</v>
      </c>
      <c r="AI6062" t="inlineStr">
        <is>
          <t>6,5</t>
        </is>
      </c>
      <c r="AJ6062" t="inlineStr">
        <is>
          <t>Transfer</t>
        </is>
      </c>
      <c r="AK6062" t="inlineStr">
        <is>
          <t>4,5</t>
        </is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</row>
    <row r="6066">
      <c r="A6066" t="n">
        <v>1467</v>
      </c>
      <c r="B6066" t="inlineStr">
        <is>
          <t>HERBOLARIO FLOR DE LOTO</t>
        </is>
      </c>
      <c r="C6066" t="inlineStr">
        <is>
          <t>Estela</t>
        </is>
      </c>
      <c r="D6066" t="inlineStr">
        <is>
          <t>Flor de loto C.B.</t>
        </is>
      </c>
      <c r="E6066" t="inlineStr">
        <is>
          <t>E34233338</t>
        </is>
      </c>
      <c r="F6066" t="inlineStr">
        <is>
          <t>Calle marqués de albaida 2</t>
        </is>
      </c>
      <c r="G6066" t="n">
        <v>34005</v>
      </c>
      <c r="H6066" t="inlineStr">
        <is>
          <t>Palencia</t>
        </is>
      </c>
      <c r="I6066" t="n">
        <v>1</v>
      </c>
      <c r="J6066" t="n">
        <v>0</v>
      </c>
      <c r="K6066" t="inlineStr">
        <is>
          <t>flordelotocb@gmail.com</t>
        </is>
      </c>
      <c r="L6066" t="inlineStr">
        <is>
          <t>979 726 522</t>
        </is>
      </c>
      <c r="M6066" t="n">
        <v>1</v>
      </c>
      <c r="N6066" t="n">
        <v>0</v>
      </c>
      <c r="O6066" t="n">
        <v>5</v>
      </c>
      <c r="P6066" t="n">
        <v>15</v>
      </c>
      <c r="Q6066" t="n">
        <v>5</v>
      </c>
      <c r="R6066" t="inlineStr">
        <is>
          <t>PackD2-VJ5</t>
        </is>
      </c>
      <c r="S6066" t="n">
        <v>0</v>
      </c>
      <c r="T6066" t="n">
        <v>0</v>
      </c>
      <c r="U6066" t="inlineStr">
        <is>
          <t>14/02/2024</t>
        </is>
      </c>
      <c r="V6066" t="n">
        <v>0</v>
      </c>
      <c r="W6066" t="inlineStr">
        <is>
          <t>https://docs.google.com/open?id=127NQyhkQ1OBNx3hvaC0xCus3kCCVluQSisvbv4Dx560</t>
        </is>
      </c>
      <c r="X6066" t="inlineStr">
        <is>
          <t>32,50</t>
        </is>
      </c>
      <c r="Y6066" t="n">
        <v>0</v>
      </c>
      <c r="Z6066" t="inlineStr">
        <is>
          <t>97,5</t>
        </is>
      </c>
      <c r="AA6066" t="inlineStr">
        <is>
          <t>22,5</t>
        </is>
      </c>
      <c r="AB6066" t="inlineStr">
        <is>
          <t>152,50</t>
        </is>
      </c>
      <c r="AC6066" t="inlineStr">
        <is>
          <t>32,03</t>
        </is>
      </c>
      <c r="AD6066" t="inlineStr">
        <is>
          <t>7,93</t>
        </is>
      </c>
      <c r="AE6066" t="inlineStr">
        <is>
          <t>192,46</t>
        </is>
      </c>
      <c r="AF6066" t="n">
        <v>0</v>
      </c>
      <c r="AG6066" t="n">
        <v>0</v>
      </c>
      <c r="AH6066" t="n">
        <v>0</v>
      </c>
      <c r="AI6066" t="inlineStr">
        <is>
          <t>6,5</t>
        </is>
      </c>
      <c r="AJ6066" t="inlineStr">
        <is>
          <t>Transfer</t>
        </is>
      </c>
      <c r="AK6066" t="inlineStr">
        <is>
          <t>4,5</t>
        </is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</row>
    <row r="6070">
      <c r="A6070" t="n">
        <v>1468</v>
      </c>
      <c r="B6070" t="inlineStr">
        <is>
          <t>Verdesperanza</t>
        </is>
      </c>
      <c r="C6070" t="inlineStr">
        <is>
          <t>Esperanza Barrera Verdugo</t>
        </is>
      </c>
      <c r="D6070" t="inlineStr">
        <is>
          <t>Esperanza Barrera Verdugo</t>
        </is>
      </c>
      <c r="E6070" t="inlineStr">
        <is>
          <t>52629217L</t>
        </is>
      </c>
      <c r="F6070" t="inlineStr">
        <is>
          <t>Carrer General O'Donnell 31</t>
        </is>
      </c>
      <c r="G6070" t="n">
        <v>8830</v>
      </c>
      <c r="H6070" t="inlineStr">
        <is>
          <t>Sant Boi</t>
        </is>
      </c>
      <c r="I6070" t="n">
        <v>1</v>
      </c>
      <c r="J6070" t="n">
        <v>0</v>
      </c>
      <c r="K6070" t="inlineStr">
        <is>
          <t>espebarrera@gmail.com</t>
        </is>
      </c>
      <c r="L6070">
        <f>+34609382326</f>
        <v/>
      </c>
      <c r="M6070" t="n">
        <v>1</v>
      </c>
      <c r="N6070" t="n">
        <v>10</v>
      </c>
      <c r="O6070" t="n">
        <v>0</v>
      </c>
      <c r="P6070" t="n">
        <v>10</v>
      </c>
      <c r="Q6070" t="n">
        <v>0</v>
      </c>
      <c r="R6070" t="n">
        <v>0</v>
      </c>
      <c r="S6070" t="n">
        <v>0</v>
      </c>
      <c r="T6070" t="b">
        <v>0</v>
      </c>
      <c r="U6070" t="inlineStr">
        <is>
          <t>14/02/2024</t>
        </is>
      </c>
      <c r="V6070" t="inlineStr">
        <is>
          <t>dda6k8jwesrwfyo4tdda6k8qh0ri2lhg</t>
        </is>
      </c>
      <c r="W6070" t="inlineStr">
        <is>
          <t>https://docs.google.com/open?id=1IwqwSYXV_yq6TS9qSz4s8On9iCGDpzdGNrMMEDbPGkM</t>
        </is>
      </c>
      <c r="X6070" t="inlineStr">
        <is>
          <t>0,00</t>
        </is>
      </c>
      <c r="Y6070" t="n">
        <v>65</v>
      </c>
      <c r="Z6070" t="n">
        <v>65</v>
      </c>
      <c r="AA6070" t="n">
        <v>0</v>
      </c>
      <c r="AB6070" t="inlineStr">
        <is>
          <t>130,00</t>
        </is>
      </c>
      <c r="AC6070" t="inlineStr">
        <is>
          <t>27,30</t>
        </is>
      </c>
      <c r="AD6070" t="inlineStr">
        <is>
          <t>6,76</t>
        </is>
      </c>
      <c r="AE6070" t="inlineStr">
        <is>
          <t>164,06</t>
        </is>
      </c>
      <c r="AF6070" t="n">
        <v>0</v>
      </c>
      <c r="AG6070" t="n">
        <v>0</v>
      </c>
      <c r="AH6070" t="n">
        <v>0</v>
      </c>
      <c r="AI6070" t="inlineStr">
        <is>
          <t>6,5</t>
        </is>
      </c>
      <c r="AJ6070" t="inlineStr">
        <is>
          <t>Transfer</t>
        </is>
      </c>
      <c r="AK6070" t="inlineStr">
        <is>
          <t>4,5</t>
        </is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</row>
    <row r="6074">
      <c r="A6074" t="n">
        <v>1469</v>
      </c>
      <c r="B6074" t="inlineStr">
        <is>
          <t>PROGRAVIEDO S.L.</t>
        </is>
      </c>
      <c r="C6074" t="inlineStr">
        <is>
          <t>Antonio</t>
        </is>
      </c>
      <c r="D6074" t="inlineStr">
        <is>
          <t>EL GRANEL DE MASIP</t>
        </is>
      </c>
      <c r="E6074" t="inlineStr">
        <is>
          <t>B74396359</t>
        </is>
      </c>
      <c r="F6074" t="inlineStr">
        <is>
          <t>Avda Valentin Masip 24 bajo</t>
        </is>
      </c>
      <c r="G6074" t="n">
        <v>33013</v>
      </c>
      <c r="H6074" t="inlineStr">
        <is>
          <t>Oviedo</t>
        </is>
      </c>
      <c r="I6074" t="n">
        <v>1</v>
      </c>
      <c r="J6074" t="n">
        <v>0</v>
      </c>
      <c r="K6074" t="inlineStr">
        <is>
          <t>elgraneldemasip@gmail.com</t>
        </is>
      </c>
      <c r="L6074">
        <f>+34683633591</f>
        <v/>
      </c>
      <c r="M6074" t="n">
        <v>0</v>
      </c>
      <c r="N6074" t="n">
        <v>6</v>
      </c>
      <c r="O6074" t="n">
        <v>6</v>
      </c>
      <c r="P6074" t="n">
        <v>6</v>
      </c>
      <c r="Q6074" t="n">
        <v>6</v>
      </c>
      <c r="R6074" t="inlineStr">
        <is>
          <t>VJ6</t>
        </is>
      </c>
      <c r="S6074" t="n">
        <v>0</v>
      </c>
      <c r="T6074" t="b">
        <v>0</v>
      </c>
      <c r="U6074" t="inlineStr">
        <is>
          <t>14/02/2024</t>
        </is>
      </c>
      <c r="V6074" t="n">
        <v>0</v>
      </c>
      <c r="W6074" t="inlineStr">
        <is>
          <t>https://docs.google.com/open?id=19-iMSp9IaajHcEnhpk4qNRk0RUjvaJQJ_jXk9Tv8Cwg</t>
        </is>
      </c>
      <c r="X6074" t="inlineStr">
        <is>
          <t>39,00</t>
        </is>
      </c>
      <c r="Y6074" t="n">
        <v>39</v>
      </c>
      <c r="Z6074" t="n">
        <v>39</v>
      </c>
      <c r="AA6074" t="n">
        <v>27</v>
      </c>
      <c r="AB6074" t="inlineStr">
        <is>
          <t>144,00</t>
        </is>
      </c>
      <c r="AC6074" t="inlineStr">
        <is>
          <t>30,24</t>
        </is>
      </c>
      <c r="AD6074" t="inlineStr">
        <is>
          <t>0,00</t>
        </is>
      </c>
      <c r="AE6074" t="inlineStr">
        <is>
          <t>174,24</t>
        </is>
      </c>
      <c r="AF6074" t="n">
        <v>0</v>
      </c>
      <c r="AG6074" t="n">
        <v>0</v>
      </c>
      <c r="AH6074" t="n">
        <v>0</v>
      </c>
      <c r="AI6074" t="inlineStr">
        <is>
          <t>6,5</t>
        </is>
      </c>
      <c r="AJ6074" t="inlineStr">
        <is>
          <t>Transfer</t>
        </is>
      </c>
      <c r="AK6074" t="inlineStr">
        <is>
          <t>4,5</t>
        </is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</row>
    <row r="6078">
      <c r="A6078" t="n">
        <v>1470</v>
      </c>
      <c r="B6078" t="inlineStr">
        <is>
          <t>Cuarto de Kilo Granel</t>
        </is>
      </c>
      <c r="C6078" t="inlineStr">
        <is>
          <t>Amaia Basilio Daubagna</t>
        </is>
      </c>
      <c r="D6078" t="inlineStr">
        <is>
          <t>Amaia Basilio Daubagna</t>
        </is>
      </c>
      <c r="E6078" t="inlineStr">
        <is>
          <t>72830718E</t>
        </is>
      </c>
      <c r="F6078" t="inlineStr">
        <is>
          <t>Calle Santa Lucía, 4</t>
        </is>
      </c>
      <c r="G6078" t="n">
        <v>1003</v>
      </c>
      <c r="H6078" t="inlineStr">
        <is>
          <t>Vitoria-Gasteiz</t>
        </is>
      </c>
      <c r="I6078" t="n">
        <v>1</v>
      </c>
      <c r="J6078" t="n">
        <v>0</v>
      </c>
      <c r="K6078" t="inlineStr">
        <is>
          <t>cuartodekilogranel@gmail.com</t>
        </is>
      </c>
      <c r="L6078">
        <f>+34685184018</f>
        <v/>
      </c>
      <c r="M6078" t="n">
        <v>1</v>
      </c>
      <c r="N6078" t="n">
        <v>6</v>
      </c>
      <c r="O6078" t="n">
        <v>8</v>
      </c>
      <c r="P6078" t="n">
        <v>6</v>
      </c>
      <c r="Q6078" t="n">
        <v>0</v>
      </c>
      <c r="R6078" t="inlineStr">
        <is>
          <t>VJ5</t>
        </is>
      </c>
      <c r="S6078" t="n">
        <v>0</v>
      </c>
      <c r="T6078" t="b">
        <v>0</v>
      </c>
      <c r="U6078" t="inlineStr">
        <is>
          <t>14/02/2024</t>
        </is>
      </c>
      <c r="V6078" t="inlineStr">
        <is>
          <t>en0zdwda4eiwv6xkk5nen0zdghqgae3m</t>
        </is>
      </c>
      <c r="W6078" t="inlineStr">
        <is>
          <t>https://docs.google.com/open?id=1RBLKUGOOhj_j8npEsSbx9LCgCp9ScSl8UFfCK--HW4s</t>
        </is>
      </c>
      <c r="X6078" t="inlineStr">
        <is>
          <t>52,00</t>
        </is>
      </c>
      <c r="Y6078" t="n">
        <v>39</v>
      </c>
      <c r="Z6078" t="n">
        <v>39</v>
      </c>
      <c r="AA6078" t="n">
        <v>0</v>
      </c>
      <c r="AB6078" t="inlineStr">
        <is>
          <t>130,00</t>
        </is>
      </c>
      <c r="AC6078" t="inlineStr">
        <is>
          <t>27,30</t>
        </is>
      </c>
      <c r="AD6078" t="inlineStr">
        <is>
          <t>6,76</t>
        </is>
      </c>
      <c r="AE6078" t="inlineStr">
        <is>
          <t>164,06</t>
        </is>
      </c>
      <c r="AF6078" t="n">
        <v>0</v>
      </c>
      <c r="AG6078" t="n">
        <v>0</v>
      </c>
      <c r="AH6078" t="n">
        <v>0</v>
      </c>
      <c r="AI6078" t="inlineStr">
        <is>
          <t>6,5</t>
        </is>
      </c>
      <c r="AJ6078" t="inlineStr">
        <is>
          <t>Transfer</t>
        </is>
      </c>
      <c r="AK6078" t="inlineStr">
        <is>
          <t>4,5</t>
        </is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</row>
    <row r="6082">
      <c r="A6082" t="n">
        <v>1471</v>
      </c>
      <c r="B6082" t="inlineStr">
        <is>
          <t>Ecobe</t>
        </is>
      </c>
      <c r="C6082" t="inlineStr">
        <is>
          <t>Dolors de la Torre Mezcua</t>
        </is>
      </c>
      <c r="D6082" t="inlineStr">
        <is>
          <t>Ecobe Alimentació</t>
        </is>
      </c>
      <c r="E6082" t="inlineStr">
        <is>
          <t>78090171L</t>
        </is>
      </c>
      <c r="F6082" t="inlineStr">
        <is>
          <t>Av. Catalunya, 18</t>
        </is>
      </c>
      <c r="G6082" t="n">
        <v>25250</v>
      </c>
      <c r="H6082" t="inlineStr">
        <is>
          <t>Bellpuig</t>
        </is>
      </c>
      <c r="I6082" t="n">
        <v>1</v>
      </c>
      <c r="J6082" t="n">
        <v>0</v>
      </c>
      <c r="K6082" t="inlineStr">
        <is>
          <t>ecobealimentacio@gmail.com</t>
        </is>
      </c>
      <c r="L6082">
        <f>+34657816045</f>
        <v/>
      </c>
      <c r="M6082" t="n">
        <v>1</v>
      </c>
      <c r="N6082" t="n">
        <v>10</v>
      </c>
      <c r="O6082" t="n">
        <v>0</v>
      </c>
      <c r="P6082" t="n">
        <v>10</v>
      </c>
      <c r="Q6082" t="n">
        <v>0</v>
      </c>
      <c r="R6082" t="inlineStr">
        <is>
          <t>PackD2</t>
        </is>
      </c>
      <c r="S6082" t="n">
        <v>0</v>
      </c>
      <c r="T6082" t="b">
        <v>0</v>
      </c>
      <c r="U6082" t="inlineStr">
        <is>
          <t>14/02/2024</t>
        </is>
      </c>
      <c r="V6082" t="inlineStr">
        <is>
          <t>nvmlss7rma5wruvsnvmr9feyxq8qgp6x</t>
        </is>
      </c>
      <c r="W6082" t="inlineStr">
        <is>
          <t>https://docs.google.com/open?id=1hN1rWa0bRArnEiyTFGwG7wQjs5cgepbKv4Aa8pAkDNQ</t>
        </is>
      </c>
      <c r="X6082" t="inlineStr">
        <is>
          <t>0,00</t>
        </is>
      </c>
      <c r="Y6082" t="n">
        <v>65</v>
      </c>
      <c r="Z6082" t="n">
        <v>65</v>
      </c>
      <c r="AA6082" t="n">
        <v>0</v>
      </c>
      <c r="AB6082" t="inlineStr">
        <is>
          <t>130,00</t>
        </is>
      </c>
      <c r="AC6082" t="inlineStr">
        <is>
          <t>27,30</t>
        </is>
      </c>
      <c r="AD6082" t="inlineStr">
        <is>
          <t>6,76</t>
        </is>
      </c>
      <c r="AE6082" t="inlineStr">
        <is>
          <t>164,06</t>
        </is>
      </c>
      <c r="AF6082" t="n">
        <v>0</v>
      </c>
      <c r="AG6082" t="n">
        <v>0</v>
      </c>
      <c r="AH6082" t="n">
        <v>0</v>
      </c>
      <c r="AI6082" t="inlineStr">
        <is>
          <t>6,5</t>
        </is>
      </c>
      <c r="AJ6082" t="inlineStr">
        <is>
          <t>Transfer</t>
        </is>
      </c>
      <c r="AK6082" t="inlineStr">
        <is>
          <t>4,5</t>
        </is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</row>
    <row r="6086">
      <c r="A6086" t="n">
        <v>1472</v>
      </c>
      <c r="B6086" t="inlineStr">
        <is>
          <t>Casa Solans Valero</t>
        </is>
      </c>
      <c r="C6086" t="inlineStr">
        <is>
          <t>Paula</t>
        </is>
      </c>
      <c r="D6086" t="inlineStr">
        <is>
          <t>Solans Valero S.L</t>
        </is>
      </c>
      <c r="E6086" t="inlineStr">
        <is>
          <t>B22422893</t>
        </is>
      </c>
      <c r="F6086" t="inlineStr">
        <is>
          <t>Medio 10</t>
        </is>
      </c>
      <c r="G6086" t="n">
        <v>22510</v>
      </c>
      <c r="H6086" t="inlineStr">
        <is>
          <t>Binaced</t>
        </is>
      </c>
      <c r="I6086" t="n">
        <v>1</v>
      </c>
      <c r="J6086" t="n">
        <v>0</v>
      </c>
      <c r="K6086" t="inlineStr">
        <is>
          <t>casasolansbinaced@gmail.com</t>
        </is>
      </c>
      <c r="L6086">
        <f>+34687968110</f>
        <v/>
      </c>
      <c r="M6086" t="n">
        <v>0</v>
      </c>
      <c r="N6086" t="n">
        <v>6</v>
      </c>
      <c r="O6086" t="n">
        <v>0</v>
      </c>
      <c r="P6086" t="n">
        <v>6</v>
      </c>
      <c r="Q6086" t="n">
        <v>6</v>
      </c>
      <c r="R6086" t="inlineStr">
        <is>
          <t>VJ6-PackD2</t>
        </is>
      </c>
      <c r="S6086" t="n">
        <v>0</v>
      </c>
      <c r="T6086" t="b">
        <v>0</v>
      </c>
      <c r="U6086" t="inlineStr">
        <is>
          <t>14/02/2024</t>
        </is>
      </c>
      <c r="V6086" t="n">
        <v>0</v>
      </c>
      <c r="W6086" t="inlineStr">
        <is>
          <t>https://docs.google.com/open?id=1IFDTAQUyDGlEzc8DbFg2D6wHdKDGgVOVTQMbtFG5fEQ</t>
        </is>
      </c>
      <c r="X6086" t="inlineStr">
        <is>
          <t>0,00</t>
        </is>
      </c>
      <c r="Y6086" t="n">
        <v>39</v>
      </c>
      <c r="Z6086" t="n">
        <v>39</v>
      </c>
      <c r="AA6086" t="n">
        <v>27</v>
      </c>
      <c r="AB6086" t="inlineStr">
        <is>
          <t>105,00</t>
        </is>
      </c>
      <c r="AC6086" t="inlineStr">
        <is>
          <t>22,05</t>
        </is>
      </c>
      <c r="AD6086" t="inlineStr">
        <is>
          <t>0,00</t>
        </is>
      </c>
      <c r="AE6086" t="inlineStr">
        <is>
          <t>127,05</t>
        </is>
      </c>
      <c r="AF6086" t="n">
        <v>0</v>
      </c>
      <c r="AG6086" t="n">
        <v>0</v>
      </c>
      <c r="AH6086" t="n">
        <v>0</v>
      </c>
      <c r="AI6086" t="inlineStr">
        <is>
          <t>6,5</t>
        </is>
      </c>
      <c r="AJ6086" t="inlineStr">
        <is>
          <t>Transfer</t>
        </is>
      </c>
      <c r="AK6086" t="inlineStr">
        <is>
          <t>4,5</t>
        </is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</row>
    <row r="6090">
      <c r="A6090" t="n">
        <v>1473</v>
      </c>
      <c r="B6090" t="inlineStr">
        <is>
          <t>Can Sixte Alzina</t>
        </is>
      </c>
      <c r="C6090" t="inlineStr">
        <is>
          <t>Maria Coll Sala</t>
        </is>
      </c>
      <c r="D6090" t="inlineStr">
        <is>
          <t>SIXTEALSINA SL</t>
        </is>
      </c>
      <c r="E6090" t="inlineStr">
        <is>
          <t>B01794759</t>
        </is>
      </c>
      <c r="F6090" t="inlineStr">
        <is>
          <t>Carretera de Juià, 55</t>
        </is>
      </c>
      <c r="G6090" t="n">
        <v>17460</v>
      </c>
      <c r="H6090" t="inlineStr">
        <is>
          <t>Celrà, Girona</t>
        </is>
      </c>
      <c r="I6090" t="n">
        <v>1</v>
      </c>
      <c r="J6090" t="n">
        <v>0</v>
      </c>
      <c r="K6090" t="inlineStr">
        <is>
          <t>sixtealzina@gmail.com</t>
        </is>
      </c>
      <c r="L6090">
        <f>+34669291457</f>
        <v/>
      </c>
      <c r="M6090" t="n">
        <v>0</v>
      </c>
      <c r="N6090" t="n">
        <v>0</v>
      </c>
      <c r="O6090" t="n">
        <v>10</v>
      </c>
      <c r="P6090" t="n">
        <v>6</v>
      </c>
      <c r="Q6090" t="n">
        <v>8</v>
      </c>
      <c r="R6090" t="n">
        <v>0</v>
      </c>
      <c r="S6090" t="n">
        <v>0</v>
      </c>
      <c r="T6090" t="b">
        <v>0</v>
      </c>
      <c r="U6090" t="inlineStr">
        <is>
          <t>14/02/2024</t>
        </is>
      </c>
      <c r="V6090" t="inlineStr">
        <is>
          <t>yy7jye53m3ovnxk9786syy7jyeg0py67</t>
        </is>
      </c>
      <c r="W6090" t="inlineStr">
        <is>
          <t>https://docs.google.com/open?id=10YnVRcKGT5xP1i0GLV1tLkkrc0GG4bxsUcsmOxxWyEo</t>
        </is>
      </c>
      <c r="X6090" t="inlineStr">
        <is>
          <t>65,00</t>
        </is>
      </c>
      <c r="Y6090" t="n">
        <v>0</v>
      </c>
      <c r="Z6090" t="n">
        <v>39</v>
      </c>
      <c r="AA6090" t="n">
        <v>36</v>
      </c>
      <c r="AB6090" t="inlineStr">
        <is>
          <t>140,00</t>
        </is>
      </c>
      <c r="AC6090" t="inlineStr">
        <is>
          <t>29,40</t>
        </is>
      </c>
      <c r="AD6090" t="inlineStr">
        <is>
          <t>0,00</t>
        </is>
      </c>
      <c r="AE6090" t="inlineStr">
        <is>
          <t>169,40</t>
        </is>
      </c>
      <c r="AF6090" t="n">
        <v>0</v>
      </c>
      <c r="AG6090" t="n">
        <v>0</v>
      </c>
      <c r="AH6090" t="n">
        <v>0</v>
      </c>
      <c r="AI6090" t="inlineStr">
        <is>
          <t>6,5</t>
        </is>
      </c>
      <c r="AJ6090" t="inlineStr">
        <is>
          <t>Transfer</t>
        </is>
      </c>
      <c r="AK6090" t="inlineStr">
        <is>
          <t>4,5</t>
        </is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</row>
    <row r="6094">
      <c r="A6094" t="n">
        <v>1474</v>
      </c>
      <c r="B6094" t="inlineStr">
        <is>
          <t>De la dehesa</t>
        </is>
      </c>
      <c r="C6094" t="inlineStr">
        <is>
          <t>Luisa María Pardo González</t>
        </is>
      </c>
      <c r="D6094" t="inlineStr">
        <is>
          <t>De la dehesa</t>
        </is>
      </c>
      <c r="E6094" t="inlineStr">
        <is>
          <t>08811803C</t>
        </is>
      </c>
      <c r="F6094" t="inlineStr">
        <is>
          <t>Calle López de Ayala 25</t>
        </is>
      </c>
      <c r="G6094" t="n">
        <v>6100</v>
      </c>
      <c r="H6094" t="inlineStr">
        <is>
          <t>Olivenza, Badajoz</t>
        </is>
      </c>
      <c r="I6094" t="n">
        <v>1</v>
      </c>
      <c r="J6094" t="n">
        <v>0</v>
      </c>
      <c r="K6094" t="inlineStr">
        <is>
          <t>limboempresas@gmail.com</t>
        </is>
      </c>
      <c r="L6094">
        <f>+34625145866</f>
        <v/>
      </c>
      <c r="M6094" t="n">
        <v>1</v>
      </c>
      <c r="N6094" t="n">
        <v>4</v>
      </c>
      <c r="O6094" t="n">
        <v>4</v>
      </c>
      <c r="P6094" t="n">
        <v>5</v>
      </c>
      <c r="Q6094" t="n">
        <v>6</v>
      </c>
      <c r="R6094" t="inlineStr">
        <is>
          <t>VJ3</t>
        </is>
      </c>
      <c r="S6094" t="n">
        <v>0</v>
      </c>
      <c r="T6094" t="b">
        <v>0</v>
      </c>
      <c r="U6094" t="inlineStr">
        <is>
          <t>14/02/2024</t>
        </is>
      </c>
      <c r="V6094" t="n">
        <v>0</v>
      </c>
      <c r="W6094" t="inlineStr">
        <is>
          <t>https://docs.google.com/open?id=1O-iDjEvNbBQYth_bnX9H_tO75N0Ch6sYuIQAkql26M8</t>
        </is>
      </c>
      <c r="X6094" t="inlineStr">
        <is>
          <t>26,00</t>
        </is>
      </c>
      <c r="Y6094" t="n">
        <v>26</v>
      </c>
      <c r="Z6094" t="inlineStr">
        <is>
          <t>32,5</t>
        </is>
      </c>
      <c r="AA6094" t="n">
        <v>27</v>
      </c>
      <c r="AB6094" t="inlineStr">
        <is>
          <t>111,50</t>
        </is>
      </c>
      <c r="AC6094" t="inlineStr">
        <is>
          <t>23,42</t>
        </is>
      </c>
      <c r="AD6094" t="inlineStr">
        <is>
          <t>5,80</t>
        </is>
      </c>
      <c r="AE6094" t="inlineStr">
        <is>
          <t>140,71</t>
        </is>
      </c>
      <c r="AF6094" t="n">
        <v>0</v>
      </c>
      <c r="AG6094" t="n">
        <v>0</v>
      </c>
      <c r="AH6094" t="n">
        <v>0</v>
      </c>
      <c r="AI6094" t="inlineStr">
        <is>
          <t>6,5</t>
        </is>
      </c>
      <c r="AJ6094" t="inlineStr">
        <is>
          <t>Transfer</t>
        </is>
      </c>
      <c r="AK6094" t="inlineStr">
        <is>
          <t>4,5</t>
        </is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</row>
    <row r="6098">
      <c r="A6098" t="n">
        <v>1475</v>
      </c>
      <c r="B6098" t="inlineStr">
        <is>
          <t>Jose Luis Pinto Rubio</t>
        </is>
      </c>
      <c r="C6098" t="inlineStr">
        <is>
          <t>Jose Luis Pinto Rubio</t>
        </is>
      </c>
      <c r="D6098" t="inlineStr">
        <is>
          <t>Happy Vegetal</t>
        </is>
      </c>
      <c r="E6098" t="inlineStr">
        <is>
          <t>48569212C</t>
        </is>
      </c>
      <c r="F6098" t="inlineStr">
        <is>
          <t>Plaza Músico Óscar Tordera Iñesta, 2, Local</t>
        </is>
      </c>
      <c r="G6098" t="n">
        <v>3004</v>
      </c>
      <c r="H6098" t="inlineStr">
        <is>
          <t>Alicante</t>
        </is>
      </c>
      <c r="I6098" t="n">
        <v>1</v>
      </c>
      <c r="J6098" t="n">
        <v>0</v>
      </c>
      <c r="K6098" t="inlineStr">
        <is>
          <t>happyvegetal@happyvegetal.es</t>
        </is>
      </c>
      <c r="L6098">
        <f>+34627104044</f>
        <v/>
      </c>
      <c r="M6098" t="n">
        <v>1</v>
      </c>
      <c r="N6098" t="n">
        <v>5</v>
      </c>
      <c r="O6098" t="n">
        <v>5</v>
      </c>
      <c r="P6098" t="n">
        <v>5</v>
      </c>
      <c r="Q6098" t="n">
        <v>4</v>
      </c>
      <c r="R6098" t="inlineStr">
        <is>
          <t>VJ3</t>
        </is>
      </c>
      <c r="S6098" t="n">
        <v>0</v>
      </c>
      <c r="T6098" t="n">
        <v>0</v>
      </c>
      <c r="U6098" t="inlineStr">
        <is>
          <t>14/02/2024</t>
        </is>
      </c>
      <c r="V6098" t="inlineStr">
        <is>
          <t>7aengkps5tsstdzno57aeng9933c2ncc</t>
        </is>
      </c>
      <c r="W6098" t="inlineStr">
        <is>
          <t>https://docs.google.com/open?id=1_2VN3vfa56l1_JGvtezklI2tihcaUuZwMO9vudZ9fsc</t>
        </is>
      </c>
      <c r="X6098" t="inlineStr">
        <is>
          <t>32,50</t>
        </is>
      </c>
      <c r="Y6098" t="inlineStr">
        <is>
          <t>32,5</t>
        </is>
      </c>
      <c r="Z6098" t="inlineStr">
        <is>
          <t>32,5</t>
        </is>
      </c>
      <c r="AA6098" t="n">
        <v>18</v>
      </c>
      <c r="AB6098" t="inlineStr">
        <is>
          <t>115,50</t>
        </is>
      </c>
      <c r="AC6098" t="inlineStr">
        <is>
          <t>24,26</t>
        </is>
      </c>
      <c r="AD6098" t="inlineStr">
        <is>
          <t>6,01</t>
        </is>
      </c>
      <c r="AE6098" t="inlineStr">
        <is>
          <t>145,76</t>
        </is>
      </c>
      <c r="AF6098" t="n">
        <v>0</v>
      </c>
      <c r="AG6098" t="n">
        <v>0</v>
      </c>
      <c r="AH6098" t="n">
        <v>0</v>
      </c>
      <c r="AI6098" t="inlineStr">
        <is>
          <t>6,5</t>
        </is>
      </c>
      <c r="AJ6098" t="inlineStr">
        <is>
          <t>Transfer</t>
        </is>
      </c>
      <c r="AK6098" t="inlineStr">
        <is>
          <t>4,5</t>
        </is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</row>
    <row r="6102">
      <c r="A6102" t="n">
        <v>1476</v>
      </c>
      <c r="B6102" t="inlineStr">
        <is>
          <t>Hipercongel Xativa</t>
        </is>
      </c>
      <c r="C6102" t="inlineStr">
        <is>
          <t>Francesc Perez Fernandez</t>
        </is>
      </c>
      <c r="D6102" t="inlineStr">
        <is>
          <t>Hipercongel Xativa</t>
        </is>
      </c>
      <c r="E6102" t="inlineStr">
        <is>
          <t>20440259K</t>
        </is>
      </c>
      <c r="F6102" t="inlineStr">
        <is>
          <t>Carrer de la Reina 34</t>
        </is>
      </c>
      <c r="G6102" t="n">
        <v>46800</v>
      </c>
      <c r="H6102" t="inlineStr">
        <is>
          <t>Xàtiva, Valencia</t>
        </is>
      </c>
      <c r="I6102" t="n">
        <v>1</v>
      </c>
      <c r="J6102" t="n">
        <v>0</v>
      </c>
      <c r="K6102" t="inlineStr">
        <is>
          <t>hipercongel@hotmail.com</t>
        </is>
      </c>
      <c r="L6102">
        <f>+34675950459</f>
        <v/>
      </c>
      <c r="M6102" t="n">
        <v>0</v>
      </c>
      <c r="N6102" t="n">
        <v>10</v>
      </c>
      <c r="O6102" t="n">
        <v>0</v>
      </c>
      <c r="P6102" t="n">
        <v>0</v>
      </c>
      <c r="Q6102" t="n">
        <v>0</v>
      </c>
      <c r="R6102" t="inlineStr">
        <is>
          <t>VJ12</t>
        </is>
      </c>
      <c r="S6102" t="n">
        <v>0</v>
      </c>
      <c r="T6102" t="n">
        <v>0</v>
      </c>
      <c r="U6102" t="inlineStr">
        <is>
          <t>14/02/2024</t>
        </is>
      </c>
      <c r="V6102" t="n">
        <v>0</v>
      </c>
      <c r="W6102" t="inlineStr">
        <is>
          <t>https://docs.google.com/open?id=1rMI1wjfV1IFUh9r-YuuWkBRvw-s3JOhETf3IP_2Idbo</t>
        </is>
      </c>
      <c r="X6102" t="inlineStr">
        <is>
          <t>0,00</t>
        </is>
      </c>
      <c r="Y6102" t="n">
        <v>65</v>
      </c>
      <c r="Z6102" t="n">
        <v>0</v>
      </c>
      <c r="AA6102" t="n">
        <v>0</v>
      </c>
      <c r="AB6102" t="inlineStr">
        <is>
          <t>65,00</t>
        </is>
      </c>
      <c r="AC6102" t="inlineStr">
        <is>
          <t>13,65</t>
        </is>
      </c>
      <c r="AD6102" t="inlineStr">
        <is>
          <t>0,00</t>
        </is>
      </c>
      <c r="AE6102" t="inlineStr">
        <is>
          <t>78,65</t>
        </is>
      </c>
      <c r="AF6102" t="n">
        <v>0</v>
      </c>
      <c r="AG6102" t="n">
        <v>0</v>
      </c>
      <c r="AH6102" t="n">
        <v>0</v>
      </c>
      <c r="AI6102" t="inlineStr">
        <is>
          <t>6,5</t>
        </is>
      </c>
      <c r="AJ6102" t="inlineStr">
        <is>
          <t>Transfer</t>
        </is>
      </c>
      <c r="AK6102" t="inlineStr">
        <is>
          <t>4,5</t>
        </is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</row>
    <row r="6106">
      <c r="A6106" t="n">
        <v>1477</v>
      </c>
      <c r="B6106" t="inlineStr">
        <is>
          <t>Cabanas Comesano S.L</t>
        </is>
      </c>
      <c r="C6106" t="inlineStr">
        <is>
          <t>Pamela Painceiras Feal</t>
        </is>
      </c>
      <c r="D6106" t="inlineStr">
        <is>
          <t>Cabanas Comesano S.L</t>
        </is>
      </c>
      <c r="E6106" t="inlineStr">
        <is>
          <t>B70409107</t>
        </is>
      </c>
      <c r="F6106" t="inlineStr">
        <is>
          <t>Avenida del Arenal N°42 Edificio el sol (bajo) COMESANO</t>
        </is>
      </c>
      <c r="G6106" t="n">
        <v>15621</v>
      </c>
      <c r="H6106" t="inlineStr">
        <is>
          <t>Cabanas, La Coruña</t>
        </is>
      </c>
      <c r="I6106" t="n">
        <v>1</v>
      </c>
      <c r="J6106" t="n">
        <v>0</v>
      </c>
      <c r="K6106" t="inlineStr">
        <is>
          <t>jpmbermu@hotmail.com</t>
        </is>
      </c>
      <c r="L6106">
        <f>+34679833382</f>
        <v/>
      </c>
      <c r="M6106" t="n">
        <v>0</v>
      </c>
      <c r="N6106" t="n">
        <v>8</v>
      </c>
      <c r="O6106" t="n">
        <v>0</v>
      </c>
      <c r="P6106" t="n">
        <v>8</v>
      </c>
      <c r="Q6106" t="n">
        <v>8</v>
      </c>
      <c r="R6106" t="inlineStr">
        <is>
          <t>VJ8</t>
        </is>
      </c>
      <c r="S6106" t="n">
        <v>0</v>
      </c>
      <c r="T6106" t="n">
        <v>0</v>
      </c>
      <c r="U6106" t="inlineStr">
        <is>
          <t>14/02/2024</t>
        </is>
      </c>
      <c r="V6106" t="n">
        <v>0</v>
      </c>
      <c r="W6106" t="inlineStr">
        <is>
          <t>https://docs.google.com/open?id=1rONqN_lt4zQ-MEqeassmYPaOywTuR1jGzG-B5f372sg</t>
        </is>
      </c>
      <c r="X6106" t="inlineStr">
        <is>
          <t>0,00</t>
        </is>
      </c>
      <c r="Y6106" t="n">
        <v>52</v>
      </c>
      <c r="Z6106" t="n">
        <v>52</v>
      </c>
      <c r="AA6106" t="n">
        <v>36</v>
      </c>
      <c r="AB6106" t="inlineStr">
        <is>
          <t>140,00</t>
        </is>
      </c>
      <c r="AC6106" t="inlineStr">
        <is>
          <t>29,40</t>
        </is>
      </c>
      <c r="AD6106" t="inlineStr">
        <is>
          <t>0,00</t>
        </is>
      </c>
      <c r="AE6106" t="inlineStr">
        <is>
          <t>169,40</t>
        </is>
      </c>
      <c r="AF6106" t="n">
        <v>0</v>
      </c>
      <c r="AG6106" t="n">
        <v>0</v>
      </c>
      <c r="AH6106" t="n">
        <v>0</v>
      </c>
      <c r="AI6106" t="inlineStr">
        <is>
          <t>6,5</t>
        </is>
      </c>
      <c r="AJ6106" t="inlineStr">
        <is>
          <t>Transfer</t>
        </is>
      </c>
      <c r="AK6106" t="inlineStr">
        <is>
          <t>4,5</t>
        </is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</row>
    <row r="6110">
      <c r="A6110" t="n">
        <v>1478</v>
      </c>
      <c r="B6110" t="inlineStr">
        <is>
          <t>ADREDE</t>
        </is>
      </c>
      <c r="C6110" t="inlineStr">
        <is>
          <t>Patricia Oriol García</t>
        </is>
      </c>
      <c r="D6110" t="inlineStr">
        <is>
          <t>Patricia Oriol García</t>
        </is>
      </c>
      <c r="E6110" t="inlineStr">
        <is>
          <t>18040615J</t>
        </is>
      </c>
      <c r="F6110" t="inlineStr">
        <is>
          <t>Calle Loreto 13 local b (esquina)</t>
        </is>
      </c>
      <c r="G6110" t="n">
        <v>22003</v>
      </c>
      <c r="H6110" t="inlineStr">
        <is>
          <t>Huesca</t>
        </is>
      </c>
      <c r="I6110" t="n">
        <v>1</v>
      </c>
      <c r="J6110" t="n">
        <v>0</v>
      </c>
      <c r="K6110" t="inlineStr">
        <is>
          <t>patricia@adrede.es</t>
        </is>
      </c>
      <c r="L6110">
        <f>+34699396122</f>
        <v/>
      </c>
      <c r="M6110" t="n">
        <v>1</v>
      </c>
      <c r="N6110" t="n">
        <v>15</v>
      </c>
      <c r="O6110" t="n">
        <v>5</v>
      </c>
      <c r="P6110" t="n">
        <v>0</v>
      </c>
      <c r="Q6110" t="n">
        <v>0</v>
      </c>
      <c r="R6110" t="inlineStr">
        <is>
          <t>PackD3</t>
        </is>
      </c>
      <c r="S6110" t="n">
        <v>0</v>
      </c>
      <c r="T6110" t="n">
        <v>0</v>
      </c>
      <c r="U6110" t="inlineStr">
        <is>
          <t>14/02/2024</t>
        </is>
      </c>
      <c r="V6110" t="inlineStr">
        <is>
          <t>3puq7eqoqgkczklqev3puq7erhgnvp15</t>
        </is>
      </c>
      <c r="W6110" t="inlineStr">
        <is>
          <t>https://docs.google.com/open?id=1-v4BuDJYFRIDUDVVP2DaG95oSr8yk3DC9Zwjw62Ozv8</t>
        </is>
      </c>
      <c r="X6110" t="inlineStr">
        <is>
          <t>32,50</t>
        </is>
      </c>
      <c r="Y6110" t="inlineStr">
        <is>
          <t>97,5</t>
        </is>
      </c>
      <c r="Z6110" t="n">
        <v>0</v>
      </c>
      <c r="AA6110" t="n">
        <v>0</v>
      </c>
      <c r="AB6110" t="inlineStr">
        <is>
          <t>130,00</t>
        </is>
      </c>
      <c r="AC6110" t="inlineStr">
        <is>
          <t>27,30</t>
        </is>
      </c>
      <c r="AD6110" t="inlineStr">
        <is>
          <t>6,76</t>
        </is>
      </c>
      <c r="AE6110" t="inlineStr">
        <is>
          <t>164,06</t>
        </is>
      </c>
      <c r="AF6110" t="n">
        <v>0</v>
      </c>
      <c r="AG6110" t="n">
        <v>0</v>
      </c>
      <c r="AH6110" t="n">
        <v>0</v>
      </c>
      <c r="AI6110" t="inlineStr">
        <is>
          <t>6,5</t>
        </is>
      </c>
      <c r="AJ6110" t="inlineStr">
        <is>
          <t>Transfer</t>
        </is>
      </c>
      <c r="AK6110" t="inlineStr">
        <is>
          <t>4,5</t>
        </is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</row>
    <row r="6114">
      <c r="A6114" t="n">
        <v>1479</v>
      </c>
      <c r="B6114" t="inlineStr">
        <is>
          <t>HERBOLARIO ÁRBOL DE TÉ</t>
        </is>
      </c>
      <c r="C6114" t="inlineStr">
        <is>
          <t>Bárbara Garrido Abad</t>
        </is>
      </c>
      <c r="D6114" t="inlineStr">
        <is>
          <t>ARBOL DE TÉ, C.B.</t>
        </is>
      </c>
      <c r="E6114" t="inlineStr">
        <is>
          <t>E16661993</t>
        </is>
      </c>
      <c r="F6114" t="inlineStr">
        <is>
          <t>Avda San Agustín 147 local 1</t>
        </is>
      </c>
      <c r="G6114" t="n">
        <v>7829</v>
      </c>
      <c r="H6114" t="inlineStr">
        <is>
          <t>San Jose</t>
        </is>
      </c>
      <c r="I6114" t="n">
        <v>1</v>
      </c>
      <c r="J6114" t="n">
        <v>0</v>
      </c>
      <c r="K6114" t="inlineStr">
        <is>
          <t>info@herbolarioarboldete.com</t>
        </is>
      </c>
      <c r="L6114">
        <f>+34665123556</f>
        <v/>
      </c>
      <c r="M6114" t="n">
        <v>1</v>
      </c>
      <c r="N6114" t="n">
        <v>0</v>
      </c>
      <c r="O6114" t="n">
        <v>0</v>
      </c>
      <c r="P6114" t="n">
        <v>11</v>
      </c>
      <c r="Q6114" t="n">
        <v>0</v>
      </c>
      <c r="R6114" t="inlineStr">
        <is>
          <t>VJ10</t>
        </is>
      </c>
      <c r="S6114" t="n">
        <v>0</v>
      </c>
      <c r="T6114" t="n">
        <v>0</v>
      </c>
      <c r="U6114" t="inlineStr">
        <is>
          <t>14/02/2024</t>
        </is>
      </c>
      <c r="V6114" t="inlineStr">
        <is>
          <t>wuanmjounuvmfw34wuanh5khpapon9ih</t>
        </is>
      </c>
      <c r="W6114" t="inlineStr">
        <is>
          <t>https://docs.google.com/open?id=1MblTI_cvrmua6avn_dkTDs8f29z0DPaVKVxMHHnK6j8</t>
        </is>
      </c>
      <c r="X6114" t="inlineStr">
        <is>
          <t>0,00</t>
        </is>
      </c>
      <c r="Y6114" t="n">
        <v>0</v>
      </c>
      <c r="Z6114" t="inlineStr">
        <is>
          <t>71,5</t>
        </is>
      </c>
      <c r="AA6114" t="n">
        <v>0</v>
      </c>
      <c r="AB6114" t="inlineStr">
        <is>
          <t>71,50</t>
        </is>
      </c>
      <c r="AC6114" t="inlineStr">
        <is>
          <t>15,02</t>
        </is>
      </c>
      <c r="AD6114" t="inlineStr">
        <is>
          <t>3,72</t>
        </is>
      </c>
      <c r="AE6114" t="inlineStr">
        <is>
          <t>90,23</t>
        </is>
      </c>
      <c r="AF6114" t="n">
        <v>0</v>
      </c>
      <c r="AG6114" t="n">
        <v>0</v>
      </c>
      <c r="AH6114" t="n">
        <v>0</v>
      </c>
      <c r="AI6114" t="inlineStr">
        <is>
          <t>6,5</t>
        </is>
      </c>
      <c r="AJ6114" t="inlineStr">
        <is>
          <t>Transfer</t>
        </is>
      </c>
      <c r="AK6114" t="inlineStr">
        <is>
          <t>4,5</t>
        </is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</row>
    <row r="6118">
      <c r="A6118" t="n">
        <v>1480</v>
      </c>
      <c r="B6118" t="inlineStr">
        <is>
          <t>BALKO</t>
        </is>
      </c>
      <c r="C6118" t="inlineStr">
        <is>
          <t>Montserrat Salayet Prat</t>
        </is>
      </c>
      <c r="D6118" t="inlineStr">
        <is>
          <t>BALKO</t>
        </is>
      </c>
      <c r="E6118" t="inlineStr">
        <is>
          <t>47808650E</t>
        </is>
      </c>
      <c r="F6118" t="inlineStr">
        <is>
          <t>Carrer Muntaner, 173 3-2</t>
        </is>
      </c>
      <c r="G6118" t="n">
        <v>8036</v>
      </c>
      <c r="H6118" t="inlineStr">
        <is>
          <t>Barcelona</t>
        </is>
      </c>
      <c r="I6118" t="n">
        <v>1</v>
      </c>
      <c r="J6118" t="n">
        <v>0</v>
      </c>
      <c r="K6118" t="inlineStr">
        <is>
          <t>munsa.salayet@thebalko.com</t>
        </is>
      </c>
      <c r="L6118">
        <f>+34680487010</f>
        <v/>
      </c>
      <c r="M6118" t="n">
        <v>0</v>
      </c>
      <c r="N6118" t="n">
        <v>4</v>
      </c>
      <c r="O6118" t="n">
        <v>3</v>
      </c>
      <c r="P6118" t="n">
        <v>4</v>
      </c>
      <c r="Q6118" t="n">
        <v>4</v>
      </c>
      <c r="R6118" t="inlineStr">
        <is>
          <t>VJ4-PackD1</t>
        </is>
      </c>
      <c r="S6118" t="inlineStr">
        <is>
          <t>Cobramos portes</t>
        </is>
      </c>
      <c r="T6118" t="n">
        <v>0</v>
      </c>
      <c r="U6118" t="inlineStr">
        <is>
          <t>14/02/2024</t>
        </is>
      </c>
      <c r="V6118" t="n">
        <v>0</v>
      </c>
      <c r="W6118" t="inlineStr">
        <is>
          <t>https://docs.google.com/open?id=1iNfnUHTnxlLkRBFZEhs9tu1O7TUQYUd_KUpg6YqNqVM</t>
        </is>
      </c>
      <c r="X6118" t="inlineStr">
        <is>
          <t>19,50</t>
        </is>
      </c>
      <c r="Y6118" t="n">
        <v>26</v>
      </c>
      <c r="Z6118" t="n">
        <v>26</v>
      </c>
      <c r="AA6118" t="n">
        <v>18</v>
      </c>
      <c r="AB6118" t="inlineStr">
        <is>
          <t>89,50</t>
        </is>
      </c>
      <c r="AC6118" t="inlineStr">
        <is>
          <t>18,80</t>
        </is>
      </c>
      <c r="AD6118" t="inlineStr">
        <is>
          <t>0,00</t>
        </is>
      </c>
      <c r="AE6118" t="inlineStr">
        <is>
          <t>108,30</t>
        </is>
      </c>
      <c r="AF6118" t="n">
        <v>0</v>
      </c>
      <c r="AG6118" t="n">
        <v>0</v>
      </c>
      <c r="AH6118" t="n">
        <v>0</v>
      </c>
      <c r="AI6118" t="inlineStr">
        <is>
          <t>6,5</t>
        </is>
      </c>
      <c r="AJ6118" t="inlineStr">
        <is>
          <t>Transfer</t>
        </is>
      </c>
      <c r="AK6118" t="inlineStr">
        <is>
          <t>4,5</t>
        </is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</row>
    <row r="6122">
      <c r="A6122" t="n">
        <v>1481</v>
      </c>
      <c r="B6122" t="inlineStr">
        <is>
          <t>Ereindajan Bergara, Koop. Elk. Txikia</t>
        </is>
      </c>
      <c r="C6122" t="inlineStr">
        <is>
          <t>Ereindajan Bergara</t>
        </is>
      </c>
      <c r="D6122" t="inlineStr">
        <is>
          <t>Ereindajan Bergara, Koop. Elk. Txikia</t>
        </is>
      </c>
      <c r="E6122" t="inlineStr">
        <is>
          <t>F75196220</t>
        </is>
      </c>
      <c r="F6122" t="inlineStr">
        <is>
          <t>Joan XXIII plaza s/n</t>
        </is>
      </c>
      <c r="G6122" t="n">
        <v>20570</v>
      </c>
      <c r="H6122" t="inlineStr">
        <is>
          <t>Bergara, Guipúzcoa</t>
        </is>
      </c>
      <c r="I6122" t="n">
        <v>1</v>
      </c>
      <c r="J6122" t="n">
        <v>0</v>
      </c>
      <c r="K6122" t="inlineStr">
        <is>
          <t>bergara@ereindajan.eus</t>
        </is>
      </c>
      <c r="L6122">
        <f>+34681660863</f>
        <v/>
      </c>
      <c r="M6122" t="n">
        <v>0</v>
      </c>
      <c r="N6122" t="n">
        <v>10</v>
      </c>
      <c r="O6122" t="n">
        <v>10</v>
      </c>
      <c r="P6122" t="n">
        <v>10</v>
      </c>
      <c r="Q6122" t="n">
        <v>12</v>
      </c>
      <c r="R6122" t="inlineStr">
        <is>
          <t>VJ10-PackD6</t>
        </is>
      </c>
      <c r="S6122" t="n">
        <v>0</v>
      </c>
      <c r="T6122" t="n">
        <v>0</v>
      </c>
      <c r="U6122" t="inlineStr">
        <is>
          <t>14/02/2024</t>
        </is>
      </c>
      <c r="V6122" t="n">
        <v>0</v>
      </c>
      <c r="W6122" t="inlineStr">
        <is>
          <t>https://docs.google.com/open?id=18uK6OoBCToP9ddJVh9Q_Nh0EEBO_khRc_Xd7IFv9arI</t>
        </is>
      </c>
      <c r="X6122" t="inlineStr">
        <is>
          <t>65,00</t>
        </is>
      </c>
      <c r="Y6122" t="n">
        <v>65</v>
      </c>
      <c r="Z6122" t="n">
        <v>65</v>
      </c>
      <c r="AA6122" t="n">
        <v>54</v>
      </c>
      <c r="AB6122" t="inlineStr">
        <is>
          <t>249,00</t>
        </is>
      </c>
      <c r="AC6122" t="inlineStr">
        <is>
          <t>52,29</t>
        </is>
      </c>
      <c r="AD6122" t="inlineStr">
        <is>
          <t>0,00</t>
        </is>
      </c>
      <c r="AE6122" t="inlineStr">
        <is>
          <t>301,29</t>
        </is>
      </c>
      <c r="AF6122" t="n">
        <v>0</v>
      </c>
      <c r="AG6122" t="n">
        <v>0</v>
      </c>
      <c r="AH6122" t="n">
        <v>0</v>
      </c>
      <c r="AI6122" t="inlineStr">
        <is>
          <t>6,5</t>
        </is>
      </c>
      <c r="AJ6122" t="inlineStr">
        <is>
          <t>Transfer</t>
        </is>
      </c>
      <c r="AK6122" t="inlineStr">
        <is>
          <t>4,5</t>
        </is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</row>
    <row r="6126">
      <c r="A6126" t="n">
        <v>1482</v>
      </c>
      <c r="B6126" t="inlineStr">
        <is>
          <t>Herboristería Ginkgo Biloba</t>
        </is>
      </c>
      <c r="C6126" t="inlineStr">
        <is>
          <t>Loren Carrasco Alarcón</t>
        </is>
      </c>
      <c r="D6126" t="inlineStr">
        <is>
          <t>Lorenza Carrasco Alarcón</t>
        </is>
      </c>
      <c r="E6126" t="inlineStr">
        <is>
          <t>06222949T</t>
        </is>
      </c>
      <c r="F6126" t="inlineStr">
        <is>
          <t>Don Juan de Austria,5</t>
        </is>
      </c>
      <c r="G6126" t="n">
        <v>13630</v>
      </c>
      <c r="H6126" t="inlineStr">
        <is>
          <t>Socuéllamos</t>
        </is>
      </c>
      <c r="I6126" t="n">
        <v>1</v>
      </c>
      <c r="J6126" t="n">
        <v>0</v>
      </c>
      <c r="K6126" t="inlineStr">
        <is>
          <t>loren-carrasco@herboristeriaginkgobiloba.com</t>
        </is>
      </c>
      <c r="L6126">
        <f>+34667607761</f>
        <v/>
      </c>
      <c r="M6126" t="n">
        <v>1</v>
      </c>
      <c r="N6126" t="n">
        <v>0</v>
      </c>
      <c r="O6126" t="n">
        <v>20</v>
      </c>
      <c r="P6126" t="n">
        <v>0</v>
      </c>
      <c r="Q6126" t="n">
        <v>0</v>
      </c>
      <c r="R6126" t="n">
        <v>0</v>
      </c>
      <c r="S6126" t="n">
        <v>0</v>
      </c>
      <c r="T6126" t="b">
        <v>0</v>
      </c>
      <c r="U6126" t="inlineStr">
        <is>
          <t>14/02/2024</t>
        </is>
      </c>
      <c r="V6126" t="inlineStr">
        <is>
          <t>93q3xcaug69i1r08u40s93q3xcosaddr</t>
        </is>
      </c>
      <c r="W6126" t="inlineStr">
        <is>
          <t>https://docs.google.com/open?id=1jU02XK9rwMGsyyVKML42zdvVN34ERODpXD9I_OxGaMA</t>
        </is>
      </c>
      <c r="X6126" t="inlineStr">
        <is>
          <t>130,00</t>
        </is>
      </c>
      <c r="Y6126" t="n">
        <v>0</v>
      </c>
      <c r="Z6126" t="n">
        <v>0</v>
      </c>
      <c r="AA6126" t="n">
        <v>0</v>
      </c>
      <c r="AB6126" t="inlineStr">
        <is>
          <t>130,00</t>
        </is>
      </c>
      <c r="AC6126" t="inlineStr">
        <is>
          <t>27,30</t>
        </is>
      </c>
      <c r="AD6126" t="inlineStr">
        <is>
          <t>6,76</t>
        </is>
      </c>
      <c r="AE6126" t="inlineStr">
        <is>
          <t>164,06</t>
        </is>
      </c>
      <c r="AF6126" t="n">
        <v>0</v>
      </c>
      <c r="AG6126" t="n">
        <v>0</v>
      </c>
      <c r="AH6126" t="n">
        <v>0</v>
      </c>
      <c r="AI6126" t="inlineStr">
        <is>
          <t>6,5</t>
        </is>
      </c>
      <c r="AJ6126" t="inlineStr">
        <is>
          <t>Transfer</t>
        </is>
      </c>
      <c r="AK6126" t="inlineStr">
        <is>
          <t>4,5</t>
        </is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</row>
    <row r="6130">
      <c r="A6130" t="n">
        <v>1483</v>
      </c>
      <c r="B6130" t="inlineStr">
        <is>
          <t>Cuarto de Kilo Granel</t>
        </is>
      </c>
      <c r="C6130" t="inlineStr">
        <is>
          <t>Amaia Basilio Daubagna</t>
        </is>
      </c>
      <c r="D6130" t="inlineStr">
        <is>
          <t>Amaia Basilio Daubagna</t>
        </is>
      </c>
      <c r="E6130" t="inlineStr">
        <is>
          <t>72830718E</t>
        </is>
      </c>
      <c r="F6130" t="inlineStr">
        <is>
          <t>Calle Santa Lucía, 4</t>
        </is>
      </c>
      <c r="G6130" t="n">
        <v>1003</v>
      </c>
      <c r="H6130" t="inlineStr">
        <is>
          <t>Vitoria-Gasteiz</t>
        </is>
      </c>
      <c r="I6130" t="n">
        <v>1</v>
      </c>
      <c r="J6130" t="n">
        <v>0</v>
      </c>
      <c r="K6130" t="inlineStr">
        <is>
          <t>cuartodekilogranel@gmail.com</t>
        </is>
      </c>
      <c r="L6130">
        <f>+34685184018</f>
        <v/>
      </c>
      <c r="M6130" t="n">
        <v>1</v>
      </c>
      <c r="N6130" t="n">
        <v>10</v>
      </c>
      <c r="O6130" t="n">
        <v>0</v>
      </c>
      <c r="P6130" t="n">
        <v>8</v>
      </c>
      <c r="Q6130" t="n">
        <v>0</v>
      </c>
      <c r="R6130" t="inlineStr">
        <is>
          <t>VJ3</t>
        </is>
      </c>
      <c r="S6130" t="n">
        <v>0</v>
      </c>
      <c r="T6130" t="b">
        <v>0</v>
      </c>
      <c r="U6130" t="inlineStr">
        <is>
          <t>14/02/2024</t>
        </is>
      </c>
      <c r="V6130" t="inlineStr">
        <is>
          <t>en0zdwda4eiwv6xkk5nen0zdghqgae3m</t>
        </is>
      </c>
      <c r="W6130" t="inlineStr">
        <is>
          <t>https://docs.google.com/open?id=1EvuEHRZovKsswMDI_Fc1UxkS8CpTkExyttavF-MUjeA</t>
        </is>
      </c>
      <c r="X6130" t="inlineStr">
        <is>
          <t>0,00</t>
        </is>
      </c>
      <c r="Y6130" t="n">
        <v>65</v>
      </c>
      <c r="Z6130" t="n">
        <v>52</v>
      </c>
      <c r="AA6130" t="n">
        <v>0</v>
      </c>
      <c r="AB6130" t="inlineStr">
        <is>
          <t>117,00</t>
        </is>
      </c>
      <c r="AC6130" t="inlineStr">
        <is>
          <t>24,57</t>
        </is>
      </c>
      <c r="AD6130" t="inlineStr">
        <is>
          <t>6,08</t>
        </is>
      </c>
      <c r="AE6130" t="inlineStr">
        <is>
          <t>147,65</t>
        </is>
      </c>
      <c r="AF6130" t="n">
        <v>0</v>
      </c>
      <c r="AG6130" t="n">
        <v>0</v>
      </c>
      <c r="AH6130" t="n">
        <v>0</v>
      </c>
      <c r="AI6130" t="inlineStr">
        <is>
          <t>6,5</t>
        </is>
      </c>
      <c r="AJ6130" t="inlineStr">
        <is>
          <t>Transfer</t>
        </is>
      </c>
      <c r="AK6130" t="inlineStr">
        <is>
          <t>4,5</t>
        </is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</row>
    <row r="6134">
      <c r="A6134" t="n">
        <v>1484</v>
      </c>
      <c r="B6134" t="inlineStr">
        <is>
          <t>DROGUERIA VELLVE</t>
        </is>
      </c>
      <c r="C6134" t="inlineStr">
        <is>
          <t>MONTSE VELLVÉ PINART</t>
        </is>
      </c>
      <c r="D6134" t="inlineStr">
        <is>
          <t>MONTSE VELLVE PINART</t>
        </is>
      </c>
      <c r="E6134" t="inlineStr">
        <is>
          <t>77611027B</t>
        </is>
      </c>
      <c r="F6134" t="inlineStr">
        <is>
          <t>DR.SAMSÓ, 21</t>
        </is>
      </c>
      <c r="G6134" t="n">
        <v>8310</v>
      </c>
      <c r="H6134" t="inlineStr">
        <is>
          <t>ARGENTONA</t>
        </is>
      </c>
      <c r="I6134" t="n">
        <v>1</v>
      </c>
      <c r="J6134" t="n">
        <v>0</v>
      </c>
      <c r="K6134" t="inlineStr">
        <is>
          <t>MVELLVEP@HOTMAIL.COM</t>
        </is>
      </c>
      <c r="L6134">
        <f>+34656847276</f>
        <v/>
      </c>
      <c r="M6134" t="n">
        <v>1</v>
      </c>
      <c r="N6134" t="n">
        <v>10</v>
      </c>
      <c r="O6134" t="n">
        <v>2</v>
      </c>
      <c r="P6134" t="n">
        <v>10</v>
      </c>
      <c r="Q6134" t="n">
        <v>0</v>
      </c>
      <c r="R6134" t="n">
        <v>0</v>
      </c>
      <c r="S6134" t="inlineStr">
        <is>
          <t>enviar en CAT</t>
        </is>
      </c>
      <c r="T6134" t="b">
        <v>0</v>
      </c>
      <c r="U6134" t="inlineStr">
        <is>
          <t>14/02/2024</t>
        </is>
      </c>
      <c r="V6134" t="inlineStr">
        <is>
          <t>vv5hqicwm5jb1yluvv5hqo2nlrwtsoqc</t>
        </is>
      </c>
      <c r="W6134" t="inlineStr">
        <is>
          <t>https://docs.google.com/open?id=1v9u0OE22APVlJpkGGgxcI4MgVbxi6QXK6oBrfGeRmJg</t>
        </is>
      </c>
      <c r="X6134" t="inlineStr">
        <is>
          <t>13,00</t>
        </is>
      </c>
      <c r="Y6134" t="n">
        <v>65</v>
      </c>
      <c r="Z6134" t="n">
        <v>65</v>
      </c>
      <c r="AA6134" t="n">
        <v>0</v>
      </c>
      <c r="AB6134" t="inlineStr">
        <is>
          <t>143,00</t>
        </is>
      </c>
      <c r="AC6134" t="inlineStr">
        <is>
          <t>30,03</t>
        </is>
      </c>
      <c r="AD6134" t="inlineStr">
        <is>
          <t>7,44</t>
        </is>
      </c>
      <c r="AE6134" t="inlineStr">
        <is>
          <t>180,47</t>
        </is>
      </c>
      <c r="AF6134" t="n">
        <v>0</v>
      </c>
      <c r="AG6134" t="n">
        <v>0</v>
      </c>
      <c r="AH6134" t="n">
        <v>0</v>
      </c>
      <c r="AI6134" t="inlineStr">
        <is>
          <t>6,5</t>
        </is>
      </c>
      <c r="AJ6134" t="inlineStr">
        <is>
          <t>Transfer</t>
        </is>
      </c>
      <c r="AK6134" t="inlineStr">
        <is>
          <t>4,5</t>
        </is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</row>
    <row r="6138">
      <c r="A6138" t="n">
        <v>1485</v>
      </c>
      <c r="B6138" t="inlineStr">
        <is>
          <t>ZeroWasteMad</t>
        </is>
      </c>
      <c r="C6138" t="inlineStr">
        <is>
          <t>Juanjo Leza</t>
        </is>
      </c>
      <c r="D6138" t="inlineStr">
        <is>
          <t>Juan José Leza Sánchez</t>
        </is>
      </c>
      <c r="E6138" t="inlineStr">
        <is>
          <t>44677416P</t>
        </is>
      </c>
      <c r="F6138" t="inlineStr">
        <is>
          <t>García de Paredes 35</t>
        </is>
      </c>
      <c r="G6138" t="n">
        <v>28010</v>
      </c>
      <c r="H6138" t="inlineStr">
        <is>
          <t>Madrid</t>
        </is>
      </c>
      <c r="I6138" t="n">
        <v>0</v>
      </c>
      <c r="J6138" t="inlineStr">
        <is>
          <t>Calle Rodas 5 5 3</t>
        </is>
      </c>
      <c r="K6138" t="inlineStr">
        <is>
          <t>juanjoleza@hotmail.com</t>
        </is>
      </c>
      <c r="L6138">
        <f>+34626800346</f>
        <v/>
      </c>
      <c r="M6138" t="n">
        <v>1</v>
      </c>
      <c r="N6138" t="n">
        <v>15</v>
      </c>
      <c r="O6138" t="n">
        <v>12</v>
      </c>
      <c r="P6138" t="n">
        <v>8</v>
      </c>
      <c r="Q6138" t="n">
        <v>0</v>
      </c>
      <c r="R6138" t="n">
        <v>0</v>
      </c>
      <c r="S6138" t="n">
        <v>0</v>
      </c>
      <c r="T6138" t="b">
        <v>0</v>
      </c>
      <c r="U6138" t="inlineStr">
        <is>
          <t>15/02/2024</t>
        </is>
      </c>
      <c r="V6138" t="inlineStr">
        <is>
          <t>x6psez7xknw0n3h2u3jxkix6pse49229</t>
        </is>
      </c>
      <c r="W6138" t="inlineStr">
        <is>
          <t>https://docs.google.com/open?id=1d3KOHKNSMAtVZPH6ZxcCSr4jA2HxZTq_BpVQmyZRhNs</t>
        </is>
      </c>
      <c r="X6138" t="inlineStr">
        <is>
          <t>78,00</t>
        </is>
      </c>
      <c r="Y6138" t="inlineStr">
        <is>
          <t>97,5</t>
        </is>
      </c>
      <c r="Z6138" t="n">
        <v>52</v>
      </c>
      <c r="AA6138" t="n">
        <v>0</v>
      </c>
      <c r="AB6138" t="inlineStr">
        <is>
          <t>227,50</t>
        </is>
      </c>
      <c r="AC6138" t="inlineStr">
        <is>
          <t>47,78</t>
        </is>
      </c>
      <c r="AD6138" t="inlineStr">
        <is>
          <t>11,83</t>
        </is>
      </c>
      <c r="AE6138" t="inlineStr">
        <is>
          <t>287,11</t>
        </is>
      </c>
      <c r="AF6138" t="n">
        <v>0</v>
      </c>
      <c r="AG6138" t="n">
        <v>0</v>
      </c>
      <c r="AH6138" t="n">
        <v>0</v>
      </c>
      <c r="AI6138" t="inlineStr">
        <is>
          <t>6,5</t>
        </is>
      </c>
      <c r="AJ6138" t="inlineStr">
        <is>
          <t>Giro 30 días // IBAN: ES44 2100 2503 1113 0149 4107</t>
        </is>
      </c>
      <c r="AK6138" t="inlineStr">
        <is>
          <t>4,5</t>
        </is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</row>
    <row r="6142">
      <c r="A6142" t="n">
        <v>1486</v>
      </c>
      <c r="B6142" t="inlineStr">
        <is>
          <t>Gu Zu Bio</t>
        </is>
      </c>
      <c r="C6142" t="inlineStr">
        <is>
          <t>Edurne Zulueta Aranguena</t>
        </is>
      </c>
      <c r="D6142" t="inlineStr">
        <is>
          <t>Edurne Zulueta Aranguena</t>
        </is>
      </c>
      <c r="E6142" t="inlineStr">
        <is>
          <t>78880457W</t>
        </is>
      </c>
      <c r="F6142" t="inlineStr">
        <is>
          <t>Nekazari 7 bajo</t>
        </is>
      </c>
      <c r="G6142" t="n">
        <v>48370</v>
      </c>
      <c r="H6142" t="inlineStr">
        <is>
          <t>Bermeo, Bizkaia</t>
        </is>
      </c>
      <c r="I6142" t="n">
        <v>1</v>
      </c>
      <c r="J6142" t="n">
        <v>0</v>
      </c>
      <c r="K6142" t="inlineStr">
        <is>
          <t>guzubio@gmail.com</t>
        </is>
      </c>
      <c r="L6142" t="n">
        <v>647294101</v>
      </c>
      <c r="M6142" t="n">
        <v>1</v>
      </c>
      <c r="N6142" t="n">
        <v>3</v>
      </c>
      <c r="O6142" t="n">
        <v>2</v>
      </c>
      <c r="P6142" t="n">
        <v>5</v>
      </c>
      <c r="Q6142" t="n">
        <v>3</v>
      </c>
      <c r="R6142" t="inlineStr">
        <is>
          <t>PackD3-VJ3-OB6-OC6</t>
        </is>
      </c>
      <c r="S6142" t="n">
        <v>0</v>
      </c>
      <c r="T6142" t="n">
        <v>0</v>
      </c>
      <c r="U6142" t="inlineStr">
        <is>
          <t>15/02/2024</t>
        </is>
      </c>
      <c r="V6142" t="n">
        <v>0</v>
      </c>
      <c r="W6142" t="inlineStr">
        <is>
          <t>https://docs.google.com/open?id=1mCxqBahteZnQQX-YVzvzErU9dmv_sHhWJUCFZbNStiM</t>
        </is>
      </c>
      <c r="X6142" t="inlineStr">
        <is>
          <t>13,00</t>
        </is>
      </c>
      <c r="Y6142" t="inlineStr">
        <is>
          <t>19,5</t>
        </is>
      </c>
      <c r="Z6142" t="inlineStr">
        <is>
          <t>32,5</t>
        </is>
      </c>
      <c r="AA6142" t="inlineStr">
        <is>
          <t>13,5</t>
        </is>
      </c>
      <c r="AB6142" t="inlineStr">
        <is>
          <t>78,50</t>
        </is>
      </c>
      <c r="AC6142" t="inlineStr">
        <is>
          <t>16,49</t>
        </is>
      </c>
      <c r="AD6142" t="inlineStr">
        <is>
          <t>4,08</t>
        </is>
      </c>
      <c r="AE6142" t="inlineStr">
        <is>
          <t>99,07</t>
        </is>
      </c>
      <c r="AF6142" t="n">
        <v>0</v>
      </c>
      <c r="AG6142" t="n">
        <v>0</v>
      </c>
      <c r="AH6142" t="n">
        <v>0</v>
      </c>
      <c r="AI6142" t="inlineStr">
        <is>
          <t>6,5</t>
        </is>
      </c>
      <c r="AJ6142" t="inlineStr">
        <is>
          <t>Transfer</t>
        </is>
      </c>
      <c r="AK6142" t="inlineStr">
        <is>
          <t>4,5</t>
        </is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</row>
    <row r="6146">
      <c r="A6146" t="n">
        <v>1487</v>
      </c>
      <c r="B6146" t="inlineStr">
        <is>
          <t>Herbolario Centro Dietético</t>
        </is>
      </c>
      <c r="C6146" t="inlineStr">
        <is>
          <t>GENMA GARCIA MATARRANZ</t>
        </is>
      </c>
      <c r="D6146" t="inlineStr">
        <is>
          <t>GENMA GARCIA MATARRANZ</t>
        </is>
      </c>
      <c r="E6146" t="inlineStr">
        <is>
          <t>03447105A</t>
        </is>
      </c>
      <c r="F6146" t="inlineStr">
        <is>
          <t>PLAZA DE SOMORROSTRO 7</t>
        </is>
      </c>
      <c r="G6146" t="n">
        <v>40005</v>
      </c>
      <c r="H6146" t="inlineStr">
        <is>
          <t>SEGOVIA</t>
        </is>
      </c>
      <c r="I6146" t="n">
        <v>0</v>
      </c>
      <c r="J6146" t="inlineStr">
        <is>
          <t>C/ CANTARRANAS 86 BIS, 40400, EL ESPINAR, SEGOVIA</t>
        </is>
      </c>
      <c r="K6146" t="inlineStr">
        <is>
          <t>segovia.vida@centrodietetico.es</t>
        </is>
      </c>
      <c r="L6146" t="n">
        <v>689514159</v>
      </c>
      <c r="M6146" t="n">
        <v>0</v>
      </c>
      <c r="N6146" t="n">
        <v>7</v>
      </c>
      <c r="O6146" t="n">
        <v>6</v>
      </c>
      <c r="P6146" t="n">
        <v>7</v>
      </c>
      <c r="Q6146" t="n">
        <v>0</v>
      </c>
      <c r="R6146" t="inlineStr">
        <is>
          <t>VJ20</t>
        </is>
      </c>
      <c r="S6146" t="n">
        <v>0</v>
      </c>
      <c r="T6146" t="n">
        <v>0</v>
      </c>
      <c r="U6146" t="inlineStr">
        <is>
          <t>15/02/2024</t>
        </is>
      </c>
      <c r="V6146" t="n">
        <v>0</v>
      </c>
      <c r="W6146" t="inlineStr">
        <is>
          <t>https://docs.google.com/open?id=1fCCUOsCtnnF2T9bAWdUD_y2NOWRuo8RhyONzqa3ZXC8</t>
        </is>
      </c>
      <c r="X6146" t="inlineStr">
        <is>
          <t>39,00</t>
        </is>
      </c>
      <c r="Y6146" t="inlineStr">
        <is>
          <t>45,5</t>
        </is>
      </c>
      <c r="Z6146" t="inlineStr">
        <is>
          <t>45,5</t>
        </is>
      </c>
      <c r="AA6146" t="n">
        <v>0</v>
      </c>
      <c r="AB6146" t="inlineStr">
        <is>
          <t>130,00</t>
        </is>
      </c>
      <c r="AC6146" t="inlineStr">
        <is>
          <t>27,30</t>
        </is>
      </c>
      <c r="AD6146" t="inlineStr">
        <is>
          <t>0,00</t>
        </is>
      </c>
      <c r="AE6146" t="inlineStr">
        <is>
          <t>157,30</t>
        </is>
      </c>
      <c r="AF6146" t="n">
        <v>0</v>
      </c>
      <c r="AG6146" t="n">
        <v>0</v>
      </c>
      <c r="AH6146" t="n">
        <v>0</v>
      </c>
      <c r="AI6146" t="inlineStr">
        <is>
          <t>6,5</t>
        </is>
      </c>
      <c r="AJ6146" t="inlineStr">
        <is>
          <t>Transfer</t>
        </is>
      </c>
      <c r="AK6146" t="inlineStr">
        <is>
          <t>4,5</t>
        </is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</row>
    <row r="6150">
      <c r="A6150" t="n">
        <v>1488</v>
      </c>
      <c r="B6150" t="inlineStr">
        <is>
          <t>Kalmabio</t>
        </is>
      </c>
      <c r="C6150" t="inlineStr">
        <is>
          <t>MªJesús Cucó Bella</t>
        </is>
      </c>
      <c r="D6150" t="inlineStr">
        <is>
          <t>Mª Jesús Cucó Bella</t>
        </is>
      </c>
      <c r="E6150" t="inlineStr">
        <is>
          <t>39892274Q</t>
        </is>
      </c>
      <c r="F6150" t="inlineStr">
        <is>
          <t>C/ Montserrat Roig 42</t>
        </is>
      </c>
      <c r="G6150" t="n">
        <v>43850</v>
      </c>
      <c r="H6150" t="inlineStr">
        <is>
          <t>Cambrils</t>
        </is>
      </c>
      <c r="I6150" t="n">
        <v>1</v>
      </c>
      <c r="J6150" t="n">
        <v>0</v>
      </c>
      <c r="K6150" t="inlineStr">
        <is>
          <t>kalma@hotmail.com</t>
        </is>
      </c>
      <c r="L6150">
        <f>+34636058981</f>
        <v/>
      </c>
      <c r="M6150" t="n">
        <v>1</v>
      </c>
      <c r="N6150" t="n">
        <v>5</v>
      </c>
      <c r="O6150" t="n">
        <v>0</v>
      </c>
      <c r="P6150" t="n">
        <v>5</v>
      </c>
      <c r="Q6150" t="n">
        <v>5</v>
      </c>
      <c r="R6150" t="inlineStr">
        <is>
          <t>VJ5</t>
        </is>
      </c>
      <c r="S6150" t="n">
        <v>0</v>
      </c>
      <c r="T6150" t="b">
        <v>0</v>
      </c>
      <c r="U6150" t="inlineStr">
        <is>
          <t>15/2/2024</t>
        </is>
      </c>
      <c r="V6150" t="inlineStr">
        <is>
          <t>gxq0knj3aldlf90mzmlgxq0knjodot1q</t>
        </is>
      </c>
      <c r="W6150" t="inlineStr">
        <is>
          <t>https://docs.google.com/open?id=1Ig63an52dEZSHE_V4jTAEhIP2Ctj2EAy_RjzizY_wvs</t>
        </is>
      </c>
      <c r="X6150" t="inlineStr">
        <is>
          <t>0,00</t>
        </is>
      </c>
      <c r="Y6150" t="inlineStr">
        <is>
          <t>32,5</t>
        </is>
      </c>
      <c r="Z6150" t="inlineStr">
        <is>
          <t>32,5</t>
        </is>
      </c>
      <c r="AA6150" t="inlineStr">
        <is>
          <t>22,5</t>
        </is>
      </c>
      <c r="AB6150" t="inlineStr">
        <is>
          <t>87,50</t>
        </is>
      </c>
      <c r="AC6150" t="inlineStr">
        <is>
          <t>18,38</t>
        </is>
      </c>
      <c r="AD6150" t="inlineStr">
        <is>
          <t>4,55</t>
        </is>
      </c>
      <c r="AE6150" t="inlineStr">
        <is>
          <t>110,43</t>
        </is>
      </c>
      <c r="AF6150" t="n">
        <v>0</v>
      </c>
      <c r="AG6150" t="n">
        <v>0</v>
      </c>
      <c r="AH6150" t="n">
        <v>0</v>
      </c>
      <c r="AI6150" t="inlineStr">
        <is>
          <t>6,5</t>
        </is>
      </c>
      <c r="AJ6150" t="inlineStr">
        <is>
          <t>Transfer</t>
        </is>
      </c>
      <c r="AK6150" t="inlineStr">
        <is>
          <t>4,5</t>
        </is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</row>
    <row r="6154">
      <c r="A6154" t="n">
        <v>1489</v>
      </c>
      <c r="B6154" t="inlineStr">
        <is>
          <t>PEBROT VERMELL</t>
        </is>
      </c>
      <c r="C6154" t="inlineStr">
        <is>
          <t>Anna Arcos Segura</t>
        </is>
      </c>
      <c r="D6154" t="inlineStr">
        <is>
          <t>Anna Arcos Segura</t>
        </is>
      </c>
      <c r="E6154" t="inlineStr">
        <is>
          <t>79280605L</t>
        </is>
      </c>
      <c r="F6154" t="inlineStr">
        <is>
          <t>ANGEL GUIMERA 2</t>
        </is>
      </c>
      <c r="G6154" t="n">
        <v>8620</v>
      </c>
      <c r="H6154" t="inlineStr">
        <is>
          <t>SANT VICENÇ DELS HORTS</t>
        </is>
      </c>
      <c r="I6154" t="n">
        <v>1</v>
      </c>
      <c r="J6154" t="n">
        <v>0</v>
      </c>
      <c r="K6154" t="inlineStr">
        <is>
          <t>annaarcos@gmail.com</t>
        </is>
      </c>
      <c r="L6154">
        <f>+34607193642</f>
        <v/>
      </c>
      <c r="M6154" t="n">
        <v>0</v>
      </c>
      <c r="N6154" t="n">
        <v>26</v>
      </c>
      <c r="O6154" t="n">
        <v>2</v>
      </c>
      <c r="P6154" t="n">
        <v>28</v>
      </c>
      <c r="Q6154" t="n">
        <v>0</v>
      </c>
      <c r="R6154" t="inlineStr">
        <is>
          <t>VJ9</t>
        </is>
      </c>
      <c r="S6154" t="n">
        <v>0</v>
      </c>
      <c r="T6154" t="b">
        <v>0</v>
      </c>
      <c r="U6154" t="inlineStr">
        <is>
          <t>15/02/2024</t>
        </is>
      </c>
      <c r="V6154" t="inlineStr">
        <is>
          <t>q9o74rqmcg8hx2j88rfnq9o74r9pyd6z</t>
        </is>
      </c>
      <c r="W6154" t="inlineStr">
        <is>
          <t>https://docs.google.com/open?id=1DCZPW2NeXq0_pk3dmJHnF-bjCV65a55hmOL2TRaG44U</t>
        </is>
      </c>
      <c r="X6154" t="inlineStr">
        <is>
          <t>14,04</t>
        </is>
      </c>
      <c r="Y6154" t="inlineStr">
        <is>
          <t>182,52</t>
        </is>
      </c>
      <c r="Z6154" t="inlineStr">
        <is>
          <t>196,56</t>
        </is>
      </c>
      <c r="AA6154" t="n">
        <v>0</v>
      </c>
      <c r="AB6154" t="inlineStr">
        <is>
          <t>393,12</t>
        </is>
      </c>
      <c r="AC6154" t="inlineStr">
        <is>
          <t>82,56</t>
        </is>
      </c>
      <c r="AD6154" t="inlineStr">
        <is>
          <t>0,00</t>
        </is>
      </c>
      <c r="AE6154" t="inlineStr">
        <is>
          <t>475,68</t>
        </is>
      </c>
      <c r="AF6154" t="n">
        <v>0</v>
      </c>
      <c r="AG6154" t="n">
        <v>0</v>
      </c>
      <c r="AH6154" t="n">
        <v>0</v>
      </c>
      <c r="AI6154" t="inlineStr">
        <is>
          <t>7,02</t>
        </is>
      </c>
      <c r="AJ6154" t="inlineStr">
        <is>
          <t>Transfer</t>
        </is>
      </c>
      <c r="AK6154" t="inlineStr">
        <is>
          <t>4,5</t>
        </is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</row>
    <row r="6158">
      <c r="A6158" t="inlineStr">
        <is>
          <t>PT_14</t>
        </is>
      </c>
      <c r="B6158" t="inlineStr">
        <is>
          <t>Cantinho de Milfontes</t>
        </is>
      </c>
      <c r="C6158" t="inlineStr">
        <is>
          <t>Maria Valk</t>
        </is>
      </c>
      <c r="D6158" t="inlineStr">
        <is>
          <t>Travessa dos Amadores 6</t>
        </is>
      </c>
      <c r="E6158" t="n">
        <v>232641846</v>
      </c>
      <c r="F6158" t="inlineStr">
        <is>
          <t>Travessa dos Amadores 6</t>
        </is>
      </c>
      <c r="G6158" t="inlineStr">
        <is>
          <t>7645-219</t>
        </is>
      </c>
      <c r="H6158" t="inlineStr">
        <is>
          <t>Vila Nova de Milfontes, Portugal</t>
        </is>
      </c>
      <c r="I6158" t="n">
        <v>0</v>
      </c>
      <c r="J6158" t="inlineStr">
        <is>
          <t>Rua das Caravelas 4 - 7°B, 1990-608, Lisboa</t>
        </is>
      </c>
      <c r="K6158" t="inlineStr">
        <is>
          <t>meike@sapo.pt</t>
        </is>
      </c>
      <c r="L6158" t="n">
        <v>926437508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inlineStr">
        <is>
          <t>2Pack360 Floral</t>
        </is>
      </c>
      <c r="S6158" t="n">
        <v>0</v>
      </c>
      <c r="T6158" t="n">
        <v>0</v>
      </c>
      <c r="U6158" t="inlineStr">
        <is>
          <t>15/2/2024</t>
        </is>
      </c>
      <c r="V6158" t="n">
        <v>0</v>
      </c>
      <c r="W6158" t="inlineStr">
        <is>
          <t>https://docs.google.com/open?id=1oWRG_v-2rJ8wyFVggtSbDHDLDehLe5dNX7KN5zdi2zg</t>
        </is>
      </c>
      <c r="X6158" t="inlineStr">
        <is>
          <t>0,00</t>
        </is>
      </c>
      <c r="Y6158" t="n">
        <v>0</v>
      </c>
      <c r="Z6158" t="n">
        <v>0</v>
      </c>
      <c r="AA6158" t="n">
        <v>0</v>
      </c>
      <c r="AB6158" t="inlineStr">
        <is>
          <t>0,00</t>
        </is>
      </c>
      <c r="AC6158" t="inlineStr">
        <is>
          <t>0,00</t>
        </is>
      </c>
      <c r="AD6158" t="inlineStr">
        <is>
          <t>0,00</t>
        </is>
      </c>
      <c r="AE6158" t="inlineStr">
        <is>
          <t>0,00</t>
        </is>
      </c>
      <c r="AF6158" t="n">
        <v>0</v>
      </c>
      <c r="AG6158" t="n">
        <v>0</v>
      </c>
      <c r="AH6158" t="n">
        <v>0</v>
      </c>
      <c r="AI6158" t="inlineStr">
        <is>
          <t>6,5</t>
        </is>
      </c>
      <c r="AJ6158" t="n">
        <v>0</v>
      </c>
      <c r="AK6158" t="inlineStr">
        <is>
          <t>4,5</t>
        </is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</row>
    <row r="6162">
      <c r="A6162" t="n">
        <v>1490</v>
      </c>
      <c r="B6162" t="inlineStr">
        <is>
          <t>Mercao Social La Rendija</t>
        </is>
      </c>
      <c r="C6162" t="inlineStr">
        <is>
          <t>Carmela</t>
        </is>
      </c>
      <c r="D6162" t="inlineStr">
        <is>
          <t>Mercao Social La Rendija</t>
        </is>
      </c>
      <c r="E6162" t="inlineStr">
        <is>
          <t>G90030792</t>
        </is>
      </c>
      <c r="F6162" t="inlineStr">
        <is>
          <t>C/ San Hermenegildo, 1</t>
        </is>
      </c>
      <c r="G6162" t="n">
        <v>41003</v>
      </c>
      <c r="H6162" t="inlineStr">
        <is>
          <t>Sevilla</t>
        </is>
      </c>
      <c r="I6162" t="n">
        <v>1</v>
      </c>
      <c r="J6162" t="n">
        <v>0</v>
      </c>
      <c r="K6162" t="inlineStr">
        <is>
          <t>info@larendija.eu</t>
        </is>
      </c>
      <c r="L6162">
        <f>+34658766470</f>
        <v/>
      </c>
      <c r="M6162" t="n">
        <v>0</v>
      </c>
      <c r="N6162" t="n">
        <v>8</v>
      </c>
      <c r="O6162" t="n">
        <v>0</v>
      </c>
      <c r="P6162" t="n">
        <v>0</v>
      </c>
      <c r="Q6162" t="n">
        <v>4</v>
      </c>
      <c r="R6162" t="inlineStr">
        <is>
          <t>VJ8</t>
        </is>
      </c>
      <c r="S6162" t="n">
        <v>0</v>
      </c>
      <c r="T6162" t="b">
        <v>0</v>
      </c>
      <c r="U6162" t="inlineStr">
        <is>
          <t>15/2/2024</t>
        </is>
      </c>
      <c r="V6162" t="inlineStr">
        <is>
          <t>yyk1dy3aj6boxks4n4yykis3xnv2uv3b</t>
        </is>
      </c>
      <c r="W6162" t="inlineStr">
        <is>
          <t>https://docs.google.com/open?id=12s-8SNm3SnIyPRLpg6eP608vrX_VV8BJSVb2xVG2RSA</t>
        </is>
      </c>
      <c r="X6162" t="inlineStr">
        <is>
          <t>0,00</t>
        </is>
      </c>
      <c r="Y6162" t="n">
        <v>52</v>
      </c>
      <c r="Z6162" t="n">
        <v>0</v>
      </c>
      <c r="AA6162" t="n">
        <v>18</v>
      </c>
      <c r="AB6162" t="inlineStr">
        <is>
          <t>70,00</t>
        </is>
      </c>
      <c r="AC6162" t="inlineStr">
        <is>
          <t>14,70</t>
        </is>
      </c>
      <c r="AD6162" t="inlineStr">
        <is>
          <t>0,00</t>
        </is>
      </c>
      <c r="AE6162" t="inlineStr">
        <is>
          <t>84,70</t>
        </is>
      </c>
      <c r="AF6162" t="n">
        <v>0</v>
      </c>
      <c r="AG6162" t="n">
        <v>0</v>
      </c>
      <c r="AH6162" t="n">
        <v>0</v>
      </c>
      <c r="AI6162" t="inlineStr">
        <is>
          <t>6,5</t>
        </is>
      </c>
      <c r="AJ6162" t="inlineStr">
        <is>
          <t>Transfer</t>
        </is>
      </c>
      <c r="AK6162" t="inlineStr">
        <is>
          <t>4,5</t>
        </is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</row>
    <row r="6166">
      <c r="A6166" t="n">
        <v>1491</v>
      </c>
      <c r="B6166" t="inlineStr">
        <is>
          <t>Palleira Vegan Shop</t>
        </is>
      </c>
      <c r="C6166" t="inlineStr">
        <is>
          <t>Paula</t>
        </is>
      </c>
      <c r="D6166" t="inlineStr">
        <is>
          <t>Álvar Ulloa Peteiro</t>
        </is>
      </c>
      <c r="E6166" t="inlineStr">
        <is>
          <t>53197125B</t>
        </is>
      </c>
      <c r="F6166" t="inlineStr">
        <is>
          <t>Palleira Vegan Shop. San Xulian n° 1</t>
        </is>
      </c>
      <c r="G6166" t="n">
        <v>36202</v>
      </c>
      <c r="H6166" t="inlineStr">
        <is>
          <t>Vigo</t>
        </is>
      </c>
      <c r="I6166" t="n">
        <v>1</v>
      </c>
      <c r="J6166" t="n">
        <v>0</v>
      </c>
      <c r="K6166" t="inlineStr">
        <is>
          <t>palleiravegana@gmail.com</t>
        </is>
      </c>
      <c r="L6166">
        <f>+34634842977</f>
        <v/>
      </c>
      <c r="M6166" t="n">
        <v>1</v>
      </c>
      <c r="N6166" t="n">
        <v>12</v>
      </c>
      <c r="O6166" t="n">
        <v>10</v>
      </c>
      <c r="P6166" t="n">
        <v>12</v>
      </c>
      <c r="Q6166" t="n">
        <v>12</v>
      </c>
      <c r="R6166" t="inlineStr">
        <is>
          <t>VJ10</t>
        </is>
      </c>
      <c r="S6166" t="n">
        <v>0</v>
      </c>
      <c r="T6166" t="b">
        <v>0</v>
      </c>
      <c r="U6166" t="inlineStr">
        <is>
          <t>15/02/2024</t>
        </is>
      </c>
      <c r="V6166" t="inlineStr">
        <is>
          <t>5eubc080v7vptq5eubvshoutjajdfxup</t>
        </is>
      </c>
      <c r="W6166" t="inlineStr">
        <is>
          <t>https://docs.google.com/open?id=1AlI7sTDftJh0CZ14L0Gq7dFkgb_FDb6n73iCDa5bQTg</t>
        </is>
      </c>
      <c r="X6166" t="inlineStr">
        <is>
          <t>65,00</t>
        </is>
      </c>
      <c r="Y6166" t="n">
        <v>78</v>
      </c>
      <c r="Z6166" t="n">
        <v>78</v>
      </c>
      <c r="AA6166" t="n">
        <v>54</v>
      </c>
      <c r="AB6166" t="inlineStr">
        <is>
          <t>275,00</t>
        </is>
      </c>
      <c r="AC6166" t="inlineStr">
        <is>
          <t>57,75</t>
        </is>
      </c>
      <c r="AD6166" t="inlineStr">
        <is>
          <t>14,30</t>
        </is>
      </c>
      <c r="AE6166" t="inlineStr">
        <is>
          <t>347,05</t>
        </is>
      </c>
      <c r="AF6166" t="n">
        <v>0</v>
      </c>
      <c r="AG6166" t="n">
        <v>0</v>
      </c>
      <c r="AH6166" t="n">
        <v>0</v>
      </c>
      <c r="AI6166" t="inlineStr">
        <is>
          <t>6,5</t>
        </is>
      </c>
      <c r="AJ6166" t="inlineStr">
        <is>
          <t>Transfer</t>
        </is>
      </c>
      <c r="AK6166" t="inlineStr">
        <is>
          <t>4,5</t>
        </is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</row>
    <row r="6170">
      <c r="A6170" t="n">
        <v>1492</v>
      </c>
      <c r="B6170" t="inlineStr">
        <is>
          <t>Can Sixte Alzina</t>
        </is>
      </c>
      <c r="C6170" t="inlineStr">
        <is>
          <t>Maria Coll Sala</t>
        </is>
      </c>
      <c r="D6170" t="inlineStr">
        <is>
          <t>SIXTEALSINA SL</t>
        </is>
      </c>
      <c r="E6170" t="inlineStr">
        <is>
          <t>B01794759</t>
        </is>
      </c>
      <c r="F6170" t="inlineStr">
        <is>
          <t>Carretera de Juià, 55</t>
        </is>
      </c>
      <c r="G6170" t="n">
        <v>17460</v>
      </c>
      <c r="H6170" t="inlineStr">
        <is>
          <t>Celrà, Girona</t>
        </is>
      </c>
      <c r="I6170" t="n">
        <v>1</v>
      </c>
      <c r="J6170" t="n">
        <v>0</v>
      </c>
      <c r="K6170" t="inlineStr">
        <is>
          <t>sixtealzina@gmail.com</t>
        </is>
      </c>
      <c r="L6170">
        <f>+34669291457</f>
        <v/>
      </c>
      <c r="M6170" t="n">
        <v>0</v>
      </c>
      <c r="N6170" t="n">
        <v>12</v>
      </c>
      <c r="O6170" t="n">
        <v>0</v>
      </c>
      <c r="P6170" t="n">
        <v>12</v>
      </c>
      <c r="Q6170" t="n">
        <v>0</v>
      </c>
      <c r="R6170" t="inlineStr">
        <is>
          <t>OB6-OC6</t>
        </is>
      </c>
      <c r="S6170" t="n">
        <v>0</v>
      </c>
      <c r="T6170" t="b">
        <v>0</v>
      </c>
      <c r="U6170" t="inlineStr">
        <is>
          <t>16/02/2024</t>
        </is>
      </c>
      <c r="V6170" t="inlineStr">
        <is>
          <t>yy7jye53m3ovnxk9786syy7jyeg0py67</t>
        </is>
      </c>
      <c r="W6170" t="inlineStr">
        <is>
          <t>https://docs.google.com/open?id=1wuE3azw29UUKH6GgWiw8lnWzabb3eGq8i2nHMHXVGyo</t>
        </is>
      </c>
      <c r="X6170" t="inlineStr">
        <is>
          <t>0,00</t>
        </is>
      </c>
      <c r="Y6170" t="n">
        <v>78</v>
      </c>
      <c r="Z6170" t="n">
        <v>78</v>
      </c>
      <c r="AA6170" t="n">
        <v>0</v>
      </c>
      <c r="AB6170" t="inlineStr">
        <is>
          <t>156,00</t>
        </is>
      </c>
      <c r="AC6170" t="inlineStr">
        <is>
          <t>32,76</t>
        </is>
      </c>
      <c r="AD6170" t="inlineStr">
        <is>
          <t>0,00</t>
        </is>
      </c>
      <c r="AE6170" t="inlineStr">
        <is>
          <t>188,76</t>
        </is>
      </c>
      <c r="AF6170" t="n">
        <v>0</v>
      </c>
      <c r="AG6170" t="n">
        <v>0</v>
      </c>
      <c r="AH6170" t="n">
        <v>0</v>
      </c>
      <c r="AI6170" t="inlineStr">
        <is>
          <t>6,5</t>
        </is>
      </c>
      <c r="AJ6170" t="inlineStr">
        <is>
          <t>Transfer</t>
        </is>
      </c>
      <c r="AK6170" t="inlineStr">
        <is>
          <t>4,5</t>
        </is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</row>
    <row r="6174">
      <c r="A6174" t="n">
        <v>1493</v>
      </c>
      <c r="B6174" t="inlineStr">
        <is>
          <t>ADREDE</t>
        </is>
      </c>
      <c r="C6174" t="inlineStr">
        <is>
          <t>Patricia Oriol García</t>
        </is>
      </c>
      <c r="D6174" t="inlineStr">
        <is>
          <t>Patricia Oriol García</t>
        </is>
      </c>
      <c r="E6174" t="inlineStr">
        <is>
          <t>18040615J</t>
        </is>
      </c>
      <c r="F6174" t="inlineStr">
        <is>
          <t>Calle Loreto 13 local b (esquina)</t>
        </is>
      </c>
      <c r="G6174" t="n">
        <v>22003</v>
      </c>
      <c r="H6174" t="inlineStr">
        <is>
          <t>Huesca</t>
        </is>
      </c>
      <c r="I6174" t="n">
        <v>1</v>
      </c>
      <c r="J6174" t="n">
        <v>0</v>
      </c>
      <c r="K6174" t="inlineStr">
        <is>
          <t>patricia@adrede.es</t>
        </is>
      </c>
      <c r="L6174">
        <f>+34699396122</f>
        <v/>
      </c>
      <c r="M6174" t="n">
        <v>1</v>
      </c>
      <c r="N6174" t="n">
        <v>10</v>
      </c>
      <c r="O6174" t="n">
        <v>6</v>
      </c>
      <c r="P6174" t="n">
        <v>10</v>
      </c>
      <c r="Q6174" t="n">
        <v>0</v>
      </c>
      <c r="R6174" t="inlineStr">
        <is>
          <t>VJ5</t>
        </is>
      </c>
      <c r="S6174" t="inlineStr">
        <is>
          <t>Enviar 1 esponjas que teníamos pendientes</t>
        </is>
      </c>
      <c r="T6174" t="n">
        <v>0</v>
      </c>
      <c r="U6174" t="inlineStr">
        <is>
          <t>16/02/2024</t>
        </is>
      </c>
      <c r="V6174" t="inlineStr">
        <is>
          <t>3puq7eqoqgkczklqev3puq7erhgnvp15</t>
        </is>
      </c>
      <c r="W6174" t="inlineStr">
        <is>
          <t>https://docs.google.com/open?id=17mMLQAKWen5OtdLx7OXqlS3o6OIsM7X6aS_rYa8YVpM</t>
        </is>
      </c>
      <c r="X6174" t="inlineStr">
        <is>
          <t>39,00</t>
        </is>
      </c>
      <c r="Y6174" t="n">
        <v>65</v>
      </c>
      <c r="Z6174" t="n">
        <v>65</v>
      </c>
      <c r="AA6174" t="n">
        <v>0</v>
      </c>
      <c r="AB6174" t="inlineStr">
        <is>
          <t>169,00</t>
        </is>
      </c>
      <c r="AC6174" t="inlineStr">
        <is>
          <t>35,49</t>
        </is>
      </c>
      <c r="AD6174" t="inlineStr">
        <is>
          <t>8,79</t>
        </is>
      </c>
      <c r="AE6174" t="inlineStr">
        <is>
          <t>213,28</t>
        </is>
      </c>
      <c r="AF6174" t="n">
        <v>0</v>
      </c>
      <c r="AG6174" t="n">
        <v>0</v>
      </c>
      <c r="AH6174" t="n">
        <v>0</v>
      </c>
      <c r="AI6174" t="inlineStr">
        <is>
          <t>6,5</t>
        </is>
      </c>
      <c r="AJ6174" t="inlineStr">
        <is>
          <t>Transfer</t>
        </is>
      </c>
      <c r="AK6174" t="inlineStr">
        <is>
          <t>4,5</t>
        </is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</row>
    <row r="6178">
      <c r="A6178" t="n">
        <v>1494</v>
      </c>
      <c r="B6178" t="inlineStr">
        <is>
          <t>ACTIVA'T ECO</t>
        </is>
      </c>
      <c r="C6178" t="inlineStr">
        <is>
          <t>NÚRIA BERGÉ PEIRÓ</t>
        </is>
      </c>
      <c r="D6178" t="inlineStr">
        <is>
          <t>Nuria Luisa Bergé Peiró</t>
        </is>
      </c>
      <c r="E6178" t="inlineStr">
        <is>
          <t>35029810M</t>
        </is>
      </c>
      <c r="F6178" t="inlineStr">
        <is>
          <t>Taquígraf Garriga, n. 21 Local</t>
        </is>
      </c>
      <c r="G6178" t="n">
        <v>8292</v>
      </c>
      <c r="H6178" t="inlineStr">
        <is>
          <t>ESPARREGUERA, Barcelona</t>
        </is>
      </c>
      <c r="I6178" t="n">
        <v>1</v>
      </c>
      <c r="J6178" t="n">
        <v>0</v>
      </c>
      <c r="K6178" t="inlineStr">
        <is>
          <t>activateco.esparreguera@gmail.com</t>
        </is>
      </c>
      <c r="L6178">
        <f>+34610309050</f>
        <v/>
      </c>
      <c r="M6178" t="n">
        <v>1</v>
      </c>
      <c r="N6178" t="n">
        <v>10</v>
      </c>
      <c r="O6178" t="n">
        <v>0</v>
      </c>
      <c r="P6178" t="n">
        <v>0</v>
      </c>
      <c r="Q6178" t="n">
        <v>0</v>
      </c>
      <c r="R6178" t="inlineStr">
        <is>
          <t>VJ10-PackD4</t>
        </is>
      </c>
      <c r="S6178" t="inlineStr">
        <is>
          <t>10 tarjetas + NA1-LA5 -&gt; tarjetas selladas</t>
        </is>
      </c>
      <c r="T6178" t="n">
        <v>0</v>
      </c>
      <c r="U6178" t="inlineStr">
        <is>
          <t>19/02/2024</t>
        </is>
      </c>
      <c r="V6178" t="inlineStr">
        <is>
          <t>5mmuc07rwub1dcby5mmuc9n9z9w41fbi</t>
        </is>
      </c>
      <c r="W6178" t="inlineStr">
        <is>
          <t>https://docs.google.com/open?id=1-R399NXKalOnavhB6IOJaJnJID-CQeUTzPKolEjUP64</t>
        </is>
      </c>
      <c r="X6178" t="inlineStr">
        <is>
          <t>0,00</t>
        </is>
      </c>
      <c r="Y6178" t="n">
        <v>65</v>
      </c>
      <c r="Z6178" t="n">
        <v>0</v>
      </c>
      <c r="AA6178" t="n">
        <v>0</v>
      </c>
      <c r="AB6178" t="inlineStr">
        <is>
          <t>65,00</t>
        </is>
      </c>
      <c r="AC6178" t="inlineStr">
        <is>
          <t>13,65</t>
        </is>
      </c>
      <c r="AD6178" t="inlineStr">
        <is>
          <t>3,38</t>
        </is>
      </c>
      <c r="AE6178" t="inlineStr">
        <is>
          <t>82,03</t>
        </is>
      </c>
      <c r="AF6178" t="n">
        <v>0</v>
      </c>
      <c r="AG6178" t="n">
        <v>0</v>
      </c>
      <c r="AH6178" t="n">
        <v>0</v>
      </c>
      <c r="AI6178" t="inlineStr">
        <is>
          <t>6,5</t>
        </is>
      </c>
      <c r="AJ6178" t="inlineStr">
        <is>
          <t>Giro 30 días // IBAN: ES64 0182 1527 5202 0470 7018</t>
        </is>
      </c>
      <c r="AK6178" t="inlineStr">
        <is>
          <t>4,5</t>
        </is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</row>
    <row r="6182">
      <c r="A6182" t="n">
        <v>1495</v>
      </c>
      <c r="B6182" t="inlineStr">
        <is>
          <t>Cuarzo Verde S. Coop. Galega</t>
        </is>
      </c>
      <c r="C6182" t="inlineStr">
        <is>
          <t>Pilar Caamaño Chinchilla</t>
        </is>
      </c>
      <c r="D6182" t="inlineStr">
        <is>
          <t>Cuarzo Verde S. Coop. Galega</t>
        </is>
      </c>
      <c r="E6182" t="inlineStr">
        <is>
          <t>F72684582</t>
        </is>
      </c>
      <c r="F6182" t="inlineStr">
        <is>
          <t>Avda Hispanidade 76 2ºD</t>
        </is>
      </c>
      <c r="G6182" t="n">
        <v>36203</v>
      </c>
      <c r="H6182" t="inlineStr">
        <is>
          <t>Vigo</t>
        </is>
      </c>
      <c r="I6182" t="n">
        <v>1</v>
      </c>
      <c r="J6182" t="n">
        <v>0</v>
      </c>
      <c r="K6182" t="inlineStr">
        <is>
          <t>pilarcuarzoverde@gmail.com</t>
        </is>
      </c>
      <c r="L6182">
        <f>+34653180158</f>
        <v/>
      </c>
      <c r="M6182" t="n">
        <v>0</v>
      </c>
      <c r="N6182" t="n">
        <v>0</v>
      </c>
      <c r="O6182" t="n">
        <v>15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inlineStr">
        <is>
          <t>19/02/2024</t>
        </is>
      </c>
      <c r="V6182" t="n">
        <v>0</v>
      </c>
      <c r="W6182" t="inlineStr">
        <is>
          <t>https://docs.google.com/open?id=1J4w-B-7wC9KToPms8JYFQHqK1s6zit2d6HKqVBPoyng</t>
        </is>
      </c>
      <c r="X6182" t="inlineStr">
        <is>
          <t>97,50</t>
        </is>
      </c>
      <c r="Y6182" t="n">
        <v>0</v>
      </c>
      <c r="Z6182" t="n">
        <v>0</v>
      </c>
      <c r="AA6182" t="n">
        <v>0</v>
      </c>
      <c r="AB6182" t="inlineStr">
        <is>
          <t>97,50</t>
        </is>
      </c>
      <c r="AC6182" t="inlineStr">
        <is>
          <t>20,48</t>
        </is>
      </c>
      <c r="AD6182" t="inlineStr">
        <is>
          <t>0,00</t>
        </is>
      </c>
      <c r="AE6182" t="inlineStr">
        <is>
          <t>117,98</t>
        </is>
      </c>
      <c r="AF6182" t="n">
        <v>0</v>
      </c>
      <c r="AG6182" t="n">
        <v>0</v>
      </c>
      <c r="AH6182" t="n">
        <v>0</v>
      </c>
      <c r="AI6182" t="inlineStr">
        <is>
          <t>6,5</t>
        </is>
      </c>
      <c r="AJ6182" t="inlineStr">
        <is>
          <t>Transfer</t>
        </is>
      </c>
      <c r="AK6182" t="inlineStr">
        <is>
          <t>4,5</t>
        </is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</row>
    <row r="6186">
      <c r="A6186" t="n">
        <v>1496</v>
      </c>
      <c r="B6186" t="inlineStr">
        <is>
          <t>N&amp;V peluqueras</t>
        </is>
      </c>
      <c r="C6186" t="inlineStr">
        <is>
          <t>Arancha</t>
        </is>
      </c>
      <c r="D6186" t="inlineStr">
        <is>
          <t>MªAránzazu Nieto Galán</t>
        </is>
      </c>
      <c r="E6186" t="inlineStr">
        <is>
          <t>16571264V</t>
        </is>
      </c>
      <c r="F6186" t="inlineStr">
        <is>
          <t>Capitán Gallarza nº7, Bajo</t>
        </is>
      </c>
      <c r="G6186" t="n">
        <v>26001</v>
      </c>
      <c r="H6186" t="inlineStr">
        <is>
          <t>Logroño</t>
        </is>
      </c>
      <c r="I6186" t="n">
        <v>1</v>
      </c>
      <c r="J6186" t="n">
        <v>0</v>
      </c>
      <c r="K6186" t="inlineStr">
        <is>
          <t>peluquerasnv@gmail.com</t>
        </is>
      </c>
      <c r="L6186">
        <f>+34609583443</f>
        <v/>
      </c>
      <c r="M6186" t="n">
        <v>0</v>
      </c>
      <c r="N6186" t="n">
        <v>1</v>
      </c>
      <c r="O6186" t="n">
        <v>2</v>
      </c>
      <c r="P6186" t="n">
        <v>4</v>
      </c>
      <c r="Q6186" t="n">
        <v>1</v>
      </c>
      <c r="R6186" t="inlineStr">
        <is>
          <t>VJ1-PackD1</t>
        </is>
      </c>
      <c r="S6186" t="n">
        <v>0</v>
      </c>
      <c r="T6186" t="b">
        <v>0</v>
      </c>
      <c r="U6186" t="inlineStr">
        <is>
          <t>19/02/2024</t>
        </is>
      </c>
      <c r="V6186" t="inlineStr">
        <is>
          <t>t5qwgjqdezd56c1pat5qwclktsr34wgs</t>
        </is>
      </c>
      <c r="W6186" t="inlineStr">
        <is>
          <t>https://docs.google.com/open?id=1gl3SmAL_WQ-rqcH0icmNIq9PJTd3XamCOCxGY_zPVWE</t>
        </is>
      </c>
      <c r="X6186" t="inlineStr">
        <is>
          <t>14,04</t>
        </is>
      </c>
      <c r="Y6186" t="inlineStr">
        <is>
          <t>7,02</t>
        </is>
      </c>
      <c r="Z6186" t="inlineStr">
        <is>
          <t>28,08</t>
        </is>
      </c>
      <c r="AA6186" t="inlineStr">
        <is>
          <t>5,21</t>
        </is>
      </c>
      <c r="AB6186" t="inlineStr">
        <is>
          <t>54,35</t>
        </is>
      </c>
      <c r="AC6186" t="inlineStr">
        <is>
          <t>11,41</t>
        </is>
      </c>
      <c r="AD6186" t="inlineStr">
        <is>
          <t>0,00</t>
        </is>
      </c>
      <c r="AE6186" t="inlineStr">
        <is>
          <t>65,76</t>
        </is>
      </c>
      <c r="AF6186" t="n">
        <v>0</v>
      </c>
      <c r="AG6186" t="n">
        <v>0</v>
      </c>
      <c r="AH6186" t="n">
        <v>0</v>
      </c>
      <c r="AI6186" t="inlineStr">
        <is>
          <t>7,02</t>
        </is>
      </c>
      <c r="AJ6186" t="inlineStr">
        <is>
          <t>Transfer</t>
        </is>
      </c>
      <c r="AK6186" t="inlineStr">
        <is>
          <t>5,21</t>
        </is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</row>
    <row r="6190">
      <c r="A6190" t="n">
        <v>1497</v>
      </c>
      <c r="B6190" t="inlineStr">
        <is>
          <t>Cocina Salud y Bienestar</t>
        </is>
      </c>
      <c r="C6190" t="inlineStr">
        <is>
          <t>Almudena Peña</t>
        </is>
      </c>
      <c r="D6190" t="inlineStr">
        <is>
          <t>Almudena Peña Velasco</t>
        </is>
      </c>
      <c r="E6190" t="inlineStr">
        <is>
          <t>04843970D</t>
        </is>
      </c>
      <c r="F6190" t="inlineStr">
        <is>
          <t>Av/ Castilla la Mancha 1</t>
        </is>
      </c>
      <c r="G6190" t="n">
        <v>45370</v>
      </c>
      <c r="H6190" t="inlineStr">
        <is>
          <t>Santa Cruz de la Zarza</t>
        </is>
      </c>
      <c r="I6190" t="n">
        <v>1</v>
      </c>
      <c r="J6190" t="n">
        <v>0</v>
      </c>
      <c r="K6190" t="inlineStr">
        <is>
          <t>almudena@cocinasaludybienestar.com</t>
        </is>
      </c>
      <c r="L6190">
        <f>+34645801904</f>
        <v/>
      </c>
      <c r="M6190" t="n">
        <v>1</v>
      </c>
      <c r="N6190" t="n">
        <v>6</v>
      </c>
      <c r="O6190" t="n">
        <v>2</v>
      </c>
      <c r="P6190" t="n">
        <v>6</v>
      </c>
      <c r="Q6190" t="n">
        <v>2</v>
      </c>
      <c r="R6190" t="inlineStr">
        <is>
          <t>VJ4</t>
        </is>
      </c>
      <c r="S6190" t="n">
        <v>0</v>
      </c>
      <c r="T6190" t="b">
        <v>0</v>
      </c>
      <c r="U6190" t="inlineStr">
        <is>
          <t>19/2/2024</t>
        </is>
      </c>
      <c r="V6190" t="inlineStr">
        <is>
          <t>t1ftdlazq0t5pu9ot1ftf7kw5svlh84x</t>
        </is>
      </c>
      <c r="W6190" t="inlineStr">
        <is>
          <t>https://docs.google.com/open?id=1FiYsxkEIrn2vdknQmixf68bS3Nyat1-y0aroVBbvAoY</t>
        </is>
      </c>
      <c r="X6190" t="inlineStr">
        <is>
          <t>13,00</t>
        </is>
      </c>
      <c r="Y6190" t="n">
        <v>39</v>
      </c>
      <c r="Z6190" t="n">
        <v>39</v>
      </c>
      <c r="AA6190" t="n">
        <v>9</v>
      </c>
      <c r="AB6190" t="inlineStr">
        <is>
          <t>100,00</t>
        </is>
      </c>
      <c r="AC6190" t="inlineStr">
        <is>
          <t>21,00</t>
        </is>
      </c>
      <c r="AD6190" t="inlineStr">
        <is>
          <t>5,20</t>
        </is>
      </c>
      <c r="AE6190" t="inlineStr">
        <is>
          <t>126,20</t>
        </is>
      </c>
      <c r="AF6190" t="n">
        <v>0</v>
      </c>
      <c r="AG6190" t="n">
        <v>0</v>
      </c>
      <c r="AH6190" t="n">
        <v>0</v>
      </c>
      <c r="AI6190" t="inlineStr">
        <is>
          <t>6,5</t>
        </is>
      </c>
      <c r="AJ6190" t="inlineStr">
        <is>
          <t>Transfer</t>
        </is>
      </c>
      <c r="AK6190" t="inlineStr">
        <is>
          <t>4,5</t>
        </is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</row>
    <row r="6194">
      <c r="A6194" t="n">
        <v>1498</v>
      </c>
      <c r="B6194" t="inlineStr">
        <is>
          <t>Herbolario Plaza de las Flores</t>
        </is>
      </c>
      <c r="C6194" t="inlineStr">
        <is>
          <t>Salud Martínez Tortosa</t>
        </is>
      </c>
      <c r="D6194" t="inlineStr">
        <is>
          <t>Salud Martínez Tortosa</t>
        </is>
      </c>
      <c r="E6194" t="inlineStr">
        <is>
          <t>48541204 A</t>
        </is>
      </c>
      <c r="F6194" t="inlineStr">
        <is>
          <t>C/ Jiménez Baeza 6</t>
        </is>
      </c>
      <c r="G6194" t="n">
        <v>30004</v>
      </c>
      <c r="H6194" t="inlineStr">
        <is>
          <t>Murcia</t>
        </is>
      </c>
      <c r="I6194" t="n">
        <v>1</v>
      </c>
      <c r="J6194" t="n">
        <v>0</v>
      </c>
      <c r="K6194" t="inlineStr">
        <is>
          <t>elherbolarioplazadelasflores@gmail.com</t>
        </is>
      </c>
      <c r="L6194">
        <f>+34868247495</f>
        <v/>
      </c>
      <c r="M6194" t="n">
        <v>1</v>
      </c>
      <c r="N6194" t="n">
        <v>7</v>
      </c>
      <c r="O6194" t="n">
        <v>6</v>
      </c>
      <c r="P6194" t="n">
        <v>7</v>
      </c>
      <c r="Q6194" t="n">
        <v>0</v>
      </c>
      <c r="R6194" t="n">
        <v>0</v>
      </c>
      <c r="S6194" t="inlineStr">
        <is>
          <t>SE Alicante y Murcia</t>
        </is>
      </c>
      <c r="T6194" t="b">
        <v>1</v>
      </c>
      <c r="U6194" t="inlineStr">
        <is>
          <t>19/2/2024</t>
        </is>
      </c>
      <c r="V6194" t="inlineStr">
        <is>
          <t>9vfl86ccqb6x9vfl861fz14ex5iq01rp</t>
        </is>
      </c>
      <c r="W6194" t="inlineStr">
        <is>
          <t>https://docs.google.com/open?id=1lEHJZlW8NNxrCQ4ous_jYWA9m3I6bVvyAlf5R1McdRY</t>
        </is>
      </c>
      <c r="X6194" t="inlineStr">
        <is>
          <t>41,46</t>
        </is>
      </c>
      <c r="Y6194" t="inlineStr">
        <is>
          <t>48,37</t>
        </is>
      </c>
      <c r="Z6194" t="inlineStr">
        <is>
          <t>48,37</t>
        </is>
      </c>
      <c r="AA6194" t="n">
        <v>0</v>
      </c>
      <c r="AB6194" t="inlineStr">
        <is>
          <t>138,20</t>
        </is>
      </c>
      <c r="AC6194" t="inlineStr">
        <is>
          <t>29,02</t>
        </is>
      </c>
      <c r="AD6194" t="inlineStr">
        <is>
          <t>7,19</t>
        </is>
      </c>
      <c r="AE6194" t="inlineStr">
        <is>
          <t>174,41</t>
        </is>
      </c>
      <c r="AF6194" t="n">
        <v>0</v>
      </c>
      <c r="AG6194" t="n">
        <v>0</v>
      </c>
      <c r="AH6194" t="n">
        <v>0</v>
      </c>
      <c r="AI6194" t="inlineStr">
        <is>
          <t>6,91</t>
        </is>
      </c>
      <c r="AJ6194" t="inlineStr">
        <is>
          <t>Giro 30 días // IBAN: ES57 2095 5602 7091 0876 4880</t>
        </is>
      </c>
      <c r="AK6194" t="inlineStr">
        <is>
          <t>4,5</t>
        </is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</row>
    <row r="6198">
      <c r="A6198" t="n">
        <v>1499</v>
      </c>
      <c r="B6198" t="inlineStr">
        <is>
          <t>Natura Productes Naturals</t>
        </is>
      </c>
      <c r="C6198" t="inlineStr">
        <is>
          <t>Mª Teresa Llach Montoliu</t>
        </is>
      </c>
      <c r="D6198" t="inlineStr">
        <is>
          <t>Mª Teresa Llach Montoliu</t>
        </is>
      </c>
      <c r="E6198" t="inlineStr">
        <is>
          <t>18970892-D</t>
        </is>
      </c>
      <c r="F6198" t="inlineStr">
        <is>
          <t>Avd. Rei en Jaume 14</t>
        </is>
      </c>
      <c r="G6198" t="n">
        <v>12001</v>
      </c>
      <c r="H6198" t="inlineStr">
        <is>
          <t>Castelló</t>
        </is>
      </c>
      <c r="I6198" t="n">
        <v>1</v>
      </c>
      <c r="J6198" t="n">
        <v>0</v>
      </c>
      <c r="K6198" t="inlineStr">
        <is>
          <t>naturadietetica@hotmail.es</t>
        </is>
      </c>
      <c r="L6198">
        <f>+34619889502</f>
        <v/>
      </c>
      <c r="M6198" t="n">
        <v>1</v>
      </c>
      <c r="N6198" t="n">
        <v>6</v>
      </c>
      <c r="O6198" t="n">
        <v>0</v>
      </c>
      <c r="P6198" t="n">
        <v>6</v>
      </c>
      <c r="Q6198" t="n">
        <v>6</v>
      </c>
      <c r="R6198" t="inlineStr">
        <is>
          <t>VJ6-OC6-OB6</t>
        </is>
      </c>
      <c r="S6198" t="n">
        <v>0</v>
      </c>
      <c r="T6198" t="b">
        <v>1</v>
      </c>
      <c r="U6198" t="inlineStr">
        <is>
          <t>19/02/2024</t>
        </is>
      </c>
      <c r="V6198" t="n">
        <v>0</v>
      </c>
      <c r="W6198" t="inlineStr">
        <is>
          <t>https://docs.google.com/open?id=1QxSVeU4l4uhdMWXcpQse1Zxujbemr40Z6COh9nSDBAs</t>
        </is>
      </c>
      <c r="X6198" t="inlineStr">
        <is>
          <t>0,00</t>
        </is>
      </c>
      <c r="Y6198" t="inlineStr">
        <is>
          <t>41,46</t>
        </is>
      </c>
      <c r="Z6198" t="inlineStr">
        <is>
          <t>41,46</t>
        </is>
      </c>
      <c r="AA6198" t="inlineStr">
        <is>
          <t>27,18</t>
        </is>
      </c>
      <c r="AB6198" t="inlineStr">
        <is>
          <t>110,10</t>
        </is>
      </c>
      <c r="AC6198" t="inlineStr">
        <is>
          <t>23,12</t>
        </is>
      </c>
      <c r="AD6198" t="inlineStr">
        <is>
          <t>5,73</t>
        </is>
      </c>
      <c r="AE6198" t="inlineStr">
        <is>
          <t>138,95</t>
        </is>
      </c>
      <c r="AF6198" t="n">
        <v>0</v>
      </c>
      <c r="AG6198" t="n">
        <v>0</v>
      </c>
      <c r="AH6198" t="n">
        <v>0</v>
      </c>
      <c r="AI6198" t="inlineStr">
        <is>
          <t>6,91</t>
        </is>
      </c>
      <c r="AJ6198" t="inlineStr">
        <is>
          <t>Giro 30 días // IBAN: ES16 2100 2179 5202 0028 5553</t>
        </is>
      </c>
      <c r="AK6198" t="inlineStr">
        <is>
          <t>4,53</t>
        </is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</row>
    <row r="6202">
      <c r="A6202" t="n">
        <v>1500</v>
      </c>
      <c r="B6202" t="inlineStr">
        <is>
          <t>Detycel</t>
        </is>
      </c>
      <c r="C6202" t="inlineStr">
        <is>
          <t>Salvador Pons Mata</t>
        </is>
      </c>
      <c r="D6202" t="inlineStr">
        <is>
          <t>Salvador Pons Mata</t>
        </is>
      </c>
      <c r="E6202" t="inlineStr">
        <is>
          <t>52782800P</t>
        </is>
      </c>
      <c r="F6202" t="inlineStr">
        <is>
          <t>C/ROQUETES 5</t>
        </is>
      </c>
      <c r="G6202" t="n">
        <v>3740</v>
      </c>
      <c r="H6202" t="inlineStr">
        <is>
          <t>GATA DE GORGOS</t>
        </is>
      </c>
      <c r="I6202" t="n">
        <v>1</v>
      </c>
      <c r="J6202" t="n">
        <v>0</v>
      </c>
      <c r="K6202" t="inlineStr">
        <is>
          <t>info@detycel.es</t>
        </is>
      </c>
      <c r="L6202">
        <f>+34650271208</f>
        <v/>
      </c>
      <c r="M6202" t="n">
        <v>0</v>
      </c>
      <c r="N6202" t="n">
        <v>15</v>
      </c>
      <c r="O6202" t="n">
        <v>0</v>
      </c>
      <c r="P6202" t="n">
        <v>0</v>
      </c>
      <c r="Q6202" t="n">
        <v>10</v>
      </c>
      <c r="R6202" t="inlineStr">
        <is>
          <t>LA1 = tarjeta sellada</t>
        </is>
      </c>
      <c r="S6202" t="n">
        <v>0</v>
      </c>
      <c r="T6202" t="b">
        <v>0</v>
      </c>
      <c r="U6202" t="inlineStr">
        <is>
          <t>19/02/2024</t>
        </is>
      </c>
      <c r="V6202" t="n">
        <v>0</v>
      </c>
      <c r="W6202" t="inlineStr">
        <is>
          <t>https://docs.google.com/open?id=15THJT26PcWy6JJkb7PpKZdfcd7qMqikzrU_3rf8ctgk</t>
        </is>
      </c>
      <c r="X6202" t="inlineStr">
        <is>
          <t>0,00</t>
        </is>
      </c>
      <c r="Y6202" t="inlineStr">
        <is>
          <t>97,5</t>
        </is>
      </c>
      <c r="Z6202" t="n">
        <v>0</v>
      </c>
      <c r="AA6202" t="n">
        <v>45</v>
      </c>
      <c r="AB6202" t="inlineStr">
        <is>
          <t>142,50</t>
        </is>
      </c>
      <c r="AC6202" t="inlineStr">
        <is>
          <t>29,93</t>
        </is>
      </c>
      <c r="AD6202" t="inlineStr">
        <is>
          <t>0,00</t>
        </is>
      </c>
      <c r="AE6202" t="inlineStr">
        <is>
          <t>172,43</t>
        </is>
      </c>
      <c r="AF6202" t="n">
        <v>0</v>
      </c>
      <c r="AG6202" t="n">
        <v>0</v>
      </c>
      <c r="AH6202" t="n">
        <v>0</v>
      </c>
      <c r="AI6202" t="inlineStr">
        <is>
          <t>6,5</t>
        </is>
      </c>
      <c r="AJ6202" t="inlineStr">
        <is>
          <t>Transfer ES40 2100 7970 2202 0006 9888</t>
        </is>
      </c>
      <c r="AK6202" t="inlineStr">
        <is>
          <t>4,5</t>
        </is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</row>
    <row r="6206">
      <c r="A6206" t="n">
        <v>1501</v>
      </c>
      <c r="B6206" t="inlineStr">
        <is>
          <t>SaBó SaBó</t>
        </is>
      </c>
      <c r="C6206" t="inlineStr">
        <is>
          <t>Roser Castells</t>
        </is>
      </c>
      <c r="D6206" t="inlineStr">
        <is>
          <t>SaBó SaBó, CB</t>
        </is>
      </c>
      <c r="E6206" t="inlineStr">
        <is>
          <t>E67607952</t>
        </is>
      </c>
      <c r="F6206" t="inlineStr">
        <is>
          <t>C. Castillejos, 275, local</t>
        </is>
      </c>
      <c r="G6206" t="n">
        <v>8025</v>
      </c>
      <c r="H6206" t="inlineStr">
        <is>
          <t>Barcelona</t>
        </is>
      </c>
      <c r="I6206" t="n">
        <v>0</v>
      </c>
      <c r="J6206" t="inlineStr">
        <is>
          <t>c. Nàpols, 343, 6-C, 08025 Barcelona</t>
        </is>
      </c>
      <c r="K6206" t="inlineStr">
        <is>
          <t>ecologiaagranel@gmail.com</t>
        </is>
      </c>
      <c r="L6206">
        <f>+34693007074</f>
        <v/>
      </c>
      <c r="M6206" t="n">
        <v>1</v>
      </c>
      <c r="N6206" t="n">
        <v>15</v>
      </c>
      <c r="O6206" t="n">
        <v>5</v>
      </c>
      <c r="P6206" t="n">
        <v>0</v>
      </c>
      <c r="Q6206" t="n">
        <v>5</v>
      </c>
      <c r="R6206" t="inlineStr">
        <is>
          <t>FL3 -&gt; tarjetas</t>
        </is>
      </c>
      <c r="S6206" t="inlineStr">
        <is>
          <t>20 tarjetas</t>
        </is>
      </c>
      <c r="T6206" t="b">
        <v>0</v>
      </c>
      <c r="U6206" t="inlineStr">
        <is>
          <t>19/02/2024</t>
        </is>
      </c>
      <c r="V6206" t="n">
        <v>0</v>
      </c>
      <c r="W6206" t="inlineStr">
        <is>
          <t>https://docs.google.com/open?id=19WEJHL3qpj1zX6Fqt3JKSsn3-RurhOgN1DptlSglC4A</t>
        </is>
      </c>
      <c r="X6206" t="inlineStr">
        <is>
          <t>32,50</t>
        </is>
      </c>
      <c r="Y6206" t="inlineStr">
        <is>
          <t>97,5</t>
        </is>
      </c>
      <c r="Z6206" t="n">
        <v>0</v>
      </c>
      <c r="AA6206" t="inlineStr">
        <is>
          <t>22,5</t>
        </is>
      </c>
      <c r="AB6206" t="inlineStr">
        <is>
          <t>152,50</t>
        </is>
      </c>
      <c r="AC6206" t="inlineStr">
        <is>
          <t>32,03</t>
        </is>
      </c>
      <c r="AD6206" t="inlineStr">
        <is>
          <t>7,93</t>
        </is>
      </c>
      <c r="AE6206" t="inlineStr">
        <is>
          <t>192,46</t>
        </is>
      </c>
      <c r="AF6206" t="n">
        <v>0</v>
      </c>
      <c r="AG6206" t="n">
        <v>0</v>
      </c>
      <c r="AH6206" t="n">
        <v>0</v>
      </c>
      <c r="AI6206" t="inlineStr">
        <is>
          <t>6,5</t>
        </is>
      </c>
      <c r="AJ6206" t="inlineStr">
        <is>
          <t>Transfer</t>
        </is>
      </c>
      <c r="AK6206" t="inlineStr">
        <is>
          <t>4,5</t>
        </is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</row>
    <row r="6210">
      <c r="A6210" t="inlineStr">
        <is>
          <t>PT_15</t>
        </is>
      </c>
      <c r="B6210" t="inlineStr">
        <is>
          <t>WeAreBond</t>
        </is>
      </c>
      <c r="C6210" t="inlineStr">
        <is>
          <t>Nº PEDIDO: ECOllim10</t>
        </is>
      </c>
      <c r="D6210" t="n">
        <v>0</v>
      </c>
      <c r="E6210" t="n">
        <v>0</v>
      </c>
      <c r="F6210" t="inlineStr">
        <is>
          <t>Recoge en F3</t>
        </is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inlineStr">
        <is>
          <t>20/02/2024</t>
        </is>
      </c>
      <c r="V6210" t="n">
        <v>0</v>
      </c>
      <c r="W6210" t="inlineStr">
        <is>
          <t>https://docs.google.com/open?id=1TQYFysWZn3mmSK7eEYbTlh59c2A3GC8z3XF4oWo5twk</t>
        </is>
      </c>
      <c r="X6210" t="inlineStr">
        <is>
          <t>0,00</t>
        </is>
      </c>
      <c r="Y6210" t="n">
        <v>0</v>
      </c>
      <c r="Z6210" t="n">
        <v>0</v>
      </c>
      <c r="AA6210" t="n">
        <v>0</v>
      </c>
      <c r="AB6210" t="inlineStr">
        <is>
          <t>0,00</t>
        </is>
      </c>
      <c r="AC6210" t="inlineStr">
        <is>
          <t>0,00</t>
        </is>
      </c>
      <c r="AD6210" t="inlineStr">
        <is>
          <t>0,00</t>
        </is>
      </c>
      <c r="AE6210" t="inlineStr">
        <is>
          <t>0,00</t>
        </is>
      </c>
      <c r="AF6210" t="n">
        <v>0</v>
      </c>
      <c r="AG6210" t="n">
        <v>0</v>
      </c>
      <c r="AH6210" t="n">
        <v>0</v>
      </c>
      <c r="AI6210" t="inlineStr">
        <is>
          <t>6,5</t>
        </is>
      </c>
      <c r="AJ6210" t="n">
        <v>0</v>
      </c>
      <c r="AK6210" t="inlineStr">
        <is>
          <t>4,5</t>
        </is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</row>
    <row r="6214">
      <c r="A6214" t="n">
        <v>1502</v>
      </c>
      <c r="B6214" t="inlineStr">
        <is>
          <t>Tresors de Tanit. S.L.U.</t>
        </is>
      </c>
      <c r="C6214" t="inlineStr">
        <is>
          <t>Nicoleta</t>
        </is>
      </c>
      <c r="D6214" t="inlineStr">
        <is>
          <t>Tresors de Tanit S.L.U.</t>
        </is>
      </c>
      <c r="E6214" t="inlineStr">
        <is>
          <t>B65767675</t>
        </is>
      </c>
      <c r="F6214" t="inlineStr">
        <is>
          <t>C/Asturias, 65 local</t>
        </is>
      </c>
      <c r="G6214" t="n">
        <v>8012</v>
      </c>
      <c r="H6214" t="inlineStr">
        <is>
          <t>Barcelona</t>
        </is>
      </c>
      <c r="I6214" t="n">
        <v>1</v>
      </c>
      <c r="J6214" t="n">
        <v>0</v>
      </c>
      <c r="K6214" t="inlineStr">
        <is>
          <t>info@tiendatanit.com</t>
        </is>
      </c>
      <c r="L6214">
        <f>+34646285701</f>
        <v/>
      </c>
      <c r="M6214" t="n">
        <v>0</v>
      </c>
      <c r="N6214" t="n">
        <v>48</v>
      </c>
      <c r="O6214" t="n">
        <v>12</v>
      </c>
      <c r="P6214" t="n">
        <v>24</v>
      </c>
      <c r="Q6214" t="n">
        <v>6</v>
      </c>
      <c r="R6214" t="inlineStr">
        <is>
          <t>VJ12</t>
        </is>
      </c>
      <c r="S6214" t="n">
        <v>0</v>
      </c>
      <c r="T6214" t="b">
        <v>0</v>
      </c>
      <c r="U6214" t="inlineStr">
        <is>
          <t>20/2/2024</t>
        </is>
      </c>
      <c r="V6214" t="inlineStr">
        <is>
          <t>dgb4fibklcg2ltnejuvs889dgb4f71wc</t>
        </is>
      </c>
      <c r="W6214" t="inlineStr">
        <is>
          <t>https://docs.google.com/open?id=1A34KiY0dXf5h_r6fJZYvRGZQ1pN9rKI6ZSlVy24NfWA</t>
        </is>
      </c>
      <c r="X6214" t="inlineStr">
        <is>
          <t>78,00</t>
        </is>
      </c>
      <c r="Y6214" t="n">
        <v>312</v>
      </c>
      <c r="Z6214" t="n">
        <v>156</v>
      </c>
      <c r="AA6214" t="n">
        <v>27</v>
      </c>
      <c r="AB6214" t="inlineStr">
        <is>
          <t>573,00</t>
        </is>
      </c>
      <c r="AC6214" t="inlineStr">
        <is>
          <t>120,33</t>
        </is>
      </c>
      <c r="AD6214" t="inlineStr">
        <is>
          <t>0,00</t>
        </is>
      </c>
      <c r="AE6214" t="inlineStr">
        <is>
          <t>693,33</t>
        </is>
      </c>
      <c r="AF6214" t="n">
        <v>0</v>
      </c>
      <c r="AG6214" t="n">
        <v>0</v>
      </c>
      <c r="AH6214" t="n">
        <v>0</v>
      </c>
      <c r="AI6214" t="inlineStr">
        <is>
          <t>6,5</t>
        </is>
      </c>
      <c r="AJ6214" t="inlineStr">
        <is>
          <t>Transfer</t>
        </is>
      </c>
      <c r="AK6214" t="inlineStr">
        <is>
          <t>4,5</t>
        </is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</row>
    <row r="6218">
      <c r="A6218" t="n">
        <v>1503</v>
      </c>
      <c r="B6218" t="inlineStr">
        <is>
          <t>A Despensa que Pensa</t>
        </is>
      </c>
      <c r="C6218" t="inlineStr">
        <is>
          <t>Ana Mª Recarey Regueira</t>
        </is>
      </c>
      <c r="D6218" t="inlineStr">
        <is>
          <t>Ana M Recarey Regueira</t>
        </is>
      </c>
      <c r="E6218" t="inlineStr">
        <is>
          <t>47377996C</t>
        </is>
      </c>
      <c r="F6218" t="inlineStr">
        <is>
          <t>Avda Balneario, nº 31 Baixo, Arteixo</t>
        </is>
      </c>
      <c r="G6218" t="n">
        <v>15142</v>
      </c>
      <c r="H6218" t="inlineStr">
        <is>
          <t>A Coruña</t>
        </is>
      </c>
      <c r="I6218" t="n">
        <v>1</v>
      </c>
      <c r="J6218" t="n">
        <v>0</v>
      </c>
      <c r="K6218" t="inlineStr">
        <is>
          <t>pensa@adespensa.gal</t>
        </is>
      </c>
      <c r="L6218">
        <f>+34604044793</f>
        <v/>
      </c>
      <c r="M6218" t="n">
        <v>1</v>
      </c>
      <c r="N6218" t="n">
        <v>6</v>
      </c>
      <c r="O6218" t="n">
        <v>4</v>
      </c>
      <c r="P6218" t="n">
        <v>6</v>
      </c>
      <c r="Q6218" t="n">
        <v>0</v>
      </c>
      <c r="R6218" t="inlineStr">
        <is>
          <t>PackD4-VJ4</t>
        </is>
      </c>
      <c r="S6218" t="n">
        <v>0</v>
      </c>
      <c r="T6218" t="inlineStr">
        <is>
          <t>20 tarjetas</t>
        </is>
      </c>
      <c r="U6218" t="inlineStr">
        <is>
          <t>20/02/2024</t>
        </is>
      </c>
      <c r="V6218" t="inlineStr">
        <is>
          <t>3syhhyklaqcwklt7thlyo3syq3eux8ok</t>
        </is>
      </c>
      <c r="W6218" t="inlineStr">
        <is>
          <t>https://docs.google.com/open?id=1Ff4yb-8FSvTUvEeYdXtsmtNvbAPCwSTbOVSivOFruUY</t>
        </is>
      </c>
      <c r="X6218" t="inlineStr">
        <is>
          <t>26,00</t>
        </is>
      </c>
      <c r="Y6218" t="n">
        <v>39</v>
      </c>
      <c r="Z6218" t="n">
        <v>39</v>
      </c>
      <c r="AA6218" t="n">
        <v>0</v>
      </c>
      <c r="AB6218" t="inlineStr">
        <is>
          <t>104,00</t>
        </is>
      </c>
      <c r="AC6218" t="inlineStr">
        <is>
          <t>21,84</t>
        </is>
      </c>
      <c r="AD6218" t="inlineStr">
        <is>
          <t>5,41</t>
        </is>
      </c>
      <c r="AE6218" t="inlineStr">
        <is>
          <t>131,25</t>
        </is>
      </c>
      <c r="AF6218" t="n">
        <v>0</v>
      </c>
      <c r="AG6218" t="n">
        <v>0</v>
      </c>
      <c r="AH6218" t="n">
        <v>0</v>
      </c>
      <c r="AI6218" t="inlineStr">
        <is>
          <t>6,5</t>
        </is>
      </c>
      <c r="AJ6218" t="inlineStr">
        <is>
          <t>Transfer</t>
        </is>
      </c>
      <c r="AK6218" t="inlineStr">
        <is>
          <t>4,5</t>
        </is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</row>
    <row r="6222">
      <c r="A6222" t="n">
        <v>1504</v>
      </c>
      <c r="B6222" t="inlineStr">
        <is>
          <t>ALCAMPO</t>
        </is>
      </c>
      <c r="C6222" t="inlineStr">
        <is>
          <t>Nº PEDIDO: 354.482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inlineStr">
        <is>
          <t>SIN ENVIAR FACTURA</t>
        </is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s="2" t="n">
        <v>0</v>
      </c>
      <c r="V6222" t="n">
        <v>0</v>
      </c>
      <c r="W6222" t="n">
        <v>1</v>
      </c>
      <c r="X6222" t="inlineStr">
        <is>
          <t>0,00</t>
        </is>
      </c>
      <c r="Y6222" t="n">
        <v>0</v>
      </c>
      <c r="Z6222" t="n">
        <v>0</v>
      </c>
      <c r="AA6222" t="n">
        <v>0</v>
      </c>
      <c r="AB6222" t="inlineStr">
        <is>
          <t>0,00</t>
        </is>
      </c>
      <c r="AC6222" t="inlineStr">
        <is>
          <t>0,00</t>
        </is>
      </c>
      <c r="AD6222" t="inlineStr">
        <is>
          <t>0,00</t>
        </is>
      </c>
      <c r="AE6222" t="inlineStr">
        <is>
          <t>0,00</t>
        </is>
      </c>
      <c r="AF6222" t="n">
        <v>0</v>
      </c>
      <c r="AG6222" t="n">
        <v>0</v>
      </c>
      <c r="AH6222" t="n">
        <v>0</v>
      </c>
      <c r="AI6222" t="inlineStr">
        <is>
          <t>6,5</t>
        </is>
      </c>
      <c r="AJ6222" t="n">
        <v>0</v>
      </c>
      <c r="AK6222" t="inlineStr">
        <is>
          <t>4,5</t>
        </is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</row>
    <row r="6226">
      <c r="A6226" t="n">
        <v>1505</v>
      </c>
      <c r="B6226" t="inlineStr">
        <is>
          <t>Marcris</t>
        </is>
      </c>
      <c r="C6226" t="inlineStr">
        <is>
          <t>Marino</t>
        </is>
      </c>
      <c r="D6226" t="inlineStr">
        <is>
          <t>Sánchez García Cristina 00280286L S.L.N.E</t>
        </is>
      </c>
      <c r="E6226" t="inlineStr">
        <is>
          <t>B35770528</t>
        </is>
      </c>
      <c r="F6226" t="inlineStr">
        <is>
          <t>Calle Aigües, 11</t>
        </is>
      </c>
      <c r="G6226" t="n">
        <v>8391</v>
      </c>
      <c r="H6226" t="inlineStr">
        <is>
          <t>Tiana</t>
        </is>
      </c>
      <c r="I6226" t="n">
        <v>1</v>
      </c>
      <c r="J6226" t="n">
        <v>0</v>
      </c>
      <c r="K6226" t="inlineStr">
        <is>
          <t>info@marcris.net</t>
        </is>
      </c>
      <c r="L6226">
        <f>+34678868735</f>
        <v/>
      </c>
      <c r="M6226" t="n">
        <v>0</v>
      </c>
      <c r="N6226" t="n">
        <v>206</v>
      </c>
      <c r="O6226" t="n">
        <v>0</v>
      </c>
      <c r="P6226" t="n">
        <v>0</v>
      </c>
      <c r="Q6226" t="n">
        <v>0</v>
      </c>
      <c r="R6226" t="inlineStr">
        <is>
          <t>VJ196-OB91-OC91</t>
        </is>
      </c>
      <c r="S6226" t="inlineStr">
        <is>
          <t>Muestras 4-4-5-5</t>
        </is>
      </c>
      <c r="T6226" t="n">
        <v>0</v>
      </c>
      <c r="U6226" t="inlineStr">
        <is>
          <t>20/02/2024</t>
        </is>
      </c>
      <c r="V6226" t="n">
        <v>0</v>
      </c>
      <c r="W6226" t="inlineStr">
        <is>
          <t>https://docs.google.com/open?id=110uwlbSM0z9b5euOiqXGuPeFsyKHqJS7Sr6gxjl8qQQ</t>
        </is>
      </c>
      <c r="X6226" t="inlineStr">
        <is>
          <t>0,00</t>
        </is>
      </c>
      <c r="Y6226" t="n">
        <v>1339</v>
      </c>
      <c r="Z6226" t="n">
        <v>0</v>
      </c>
      <c r="AA6226" t="n">
        <v>0</v>
      </c>
      <c r="AB6226" t="inlineStr">
        <is>
          <t>1.339,00</t>
        </is>
      </c>
      <c r="AC6226" t="inlineStr">
        <is>
          <t>281,19</t>
        </is>
      </c>
      <c r="AD6226" t="inlineStr">
        <is>
          <t>0,00</t>
        </is>
      </c>
      <c r="AE6226" t="inlineStr">
        <is>
          <t>1620,19</t>
        </is>
      </c>
      <c r="AF6226" t="n">
        <v>0</v>
      </c>
      <c r="AG6226" t="n">
        <v>0</v>
      </c>
      <c r="AH6226" t="n">
        <v>0</v>
      </c>
      <c r="AI6226" t="inlineStr">
        <is>
          <t>6,5</t>
        </is>
      </c>
      <c r="AJ6226" t="inlineStr">
        <is>
          <t>Giro 60 días // IBAN: ES03 2100 0877 8502 0021 6962</t>
        </is>
      </c>
      <c r="AK6226" t="inlineStr">
        <is>
          <t>4,5</t>
        </is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</row>
    <row r="6230">
      <c r="A6230" t="n">
        <v>1506</v>
      </c>
      <c r="B6230" t="inlineStr">
        <is>
          <t>BON AREA</t>
        </is>
      </c>
      <c r="C6230" t="inlineStr">
        <is>
          <t>Nº PEDIDO: 00016/32025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inlineStr">
        <is>
          <t>SIN ENVIAR FACTURA</t>
        </is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s="2" t="n">
        <v>0</v>
      </c>
      <c r="W6230" t="n">
        <v>1</v>
      </c>
      <c r="X6230" t="inlineStr">
        <is>
          <t>0,00</t>
        </is>
      </c>
      <c r="Y6230" t="n">
        <v>0</v>
      </c>
      <c r="Z6230" t="n">
        <v>0</v>
      </c>
      <c r="AA6230" t="n">
        <v>0</v>
      </c>
      <c r="AB6230" t="inlineStr">
        <is>
          <t>0,00</t>
        </is>
      </c>
      <c r="AC6230" t="inlineStr">
        <is>
          <t>0,00</t>
        </is>
      </c>
      <c r="AD6230" t="inlineStr">
        <is>
          <t>0,00</t>
        </is>
      </c>
      <c r="AE6230" t="inlineStr">
        <is>
          <t>0,00</t>
        </is>
      </c>
      <c r="AF6230" t="n">
        <v>0</v>
      </c>
      <c r="AG6230" t="n">
        <v>0</v>
      </c>
      <c r="AH6230" t="n">
        <v>0</v>
      </c>
      <c r="AI6230" t="inlineStr">
        <is>
          <t>6,5</t>
        </is>
      </c>
      <c r="AJ6230" t="n">
        <v>0</v>
      </c>
      <c r="AK6230" t="inlineStr">
        <is>
          <t>4,5</t>
        </is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</row>
    <row r="6234">
      <c r="A6234" t="n">
        <v>1507</v>
      </c>
      <c r="B6234" t="inlineStr">
        <is>
          <t>SORLI</t>
        </is>
      </c>
      <c r="C6234" t="inlineStr">
        <is>
          <t>Número de pedido: 252010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inlineStr">
        <is>
          <t>SIN ENVIAR FACTURA</t>
        </is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s="2" t="n">
        <v>0</v>
      </c>
      <c r="V6234" t="n">
        <v>0</v>
      </c>
      <c r="W6234" t="n">
        <v>1</v>
      </c>
      <c r="X6234" t="inlineStr">
        <is>
          <t>0,00</t>
        </is>
      </c>
      <c r="Y6234" t="n">
        <v>0</v>
      </c>
      <c r="Z6234" t="n">
        <v>0</v>
      </c>
      <c r="AA6234" t="n">
        <v>0</v>
      </c>
      <c r="AB6234" t="inlineStr">
        <is>
          <t>0,00</t>
        </is>
      </c>
      <c r="AC6234" t="inlineStr">
        <is>
          <t>0,00</t>
        </is>
      </c>
      <c r="AD6234" t="inlineStr">
        <is>
          <t>0,00</t>
        </is>
      </c>
      <c r="AE6234" t="inlineStr">
        <is>
          <t>0,00</t>
        </is>
      </c>
      <c r="AF6234" t="n">
        <v>0</v>
      </c>
      <c r="AG6234" t="n">
        <v>0</v>
      </c>
      <c r="AH6234" t="n">
        <v>0</v>
      </c>
      <c r="AI6234" t="inlineStr">
        <is>
          <t>6,5</t>
        </is>
      </c>
      <c r="AJ6234" t="n">
        <v>0</v>
      </c>
      <c r="AK6234" t="inlineStr">
        <is>
          <t>4,5</t>
        </is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</row>
    <row r="6238">
      <c r="A6238" t="n">
        <v>1508</v>
      </c>
      <c r="B6238" t="inlineStr">
        <is>
          <t>VERITAS</t>
        </is>
      </c>
      <c r="C6238" t="inlineStr">
        <is>
          <t>Nº PEDIDO: 4501251002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inlineStr">
        <is>
          <t>SIN ENVIAR FACTURA</t>
        </is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s="2" t="n">
        <v>0</v>
      </c>
      <c r="V6238" t="n">
        <v>0</v>
      </c>
      <c r="W6238" t="n">
        <v>1</v>
      </c>
      <c r="X6238" t="inlineStr">
        <is>
          <t>0,00</t>
        </is>
      </c>
      <c r="Y6238" t="n">
        <v>0</v>
      </c>
      <c r="Z6238" t="n">
        <v>0</v>
      </c>
      <c r="AA6238" t="n">
        <v>0</v>
      </c>
      <c r="AB6238" t="inlineStr">
        <is>
          <t>0,00</t>
        </is>
      </c>
      <c r="AC6238" t="inlineStr">
        <is>
          <t>0,00</t>
        </is>
      </c>
      <c r="AD6238" t="inlineStr">
        <is>
          <t>0,00</t>
        </is>
      </c>
      <c r="AE6238" t="inlineStr">
        <is>
          <t>0,00</t>
        </is>
      </c>
      <c r="AF6238" t="n">
        <v>0</v>
      </c>
      <c r="AG6238" t="n">
        <v>0</v>
      </c>
      <c r="AH6238" t="n">
        <v>0</v>
      </c>
      <c r="AI6238" t="inlineStr">
        <is>
          <t>6,5</t>
        </is>
      </c>
      <c r="AJ6238" t="n">
        <v>0</v>
      </c>
      <c r="AK6238" t="inlineStr">
        <is>
          <t>4,5</t>
        </is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</row>
    <row r="6242">
      <c r="A6242" t="n">
        <v>1509</v>
      </c>
      <c r="B6242" t="inlineStr">
        <is>
          <t>CA LA ROSA</t>
        </is>
      </c>
      <c r="C6242" t="inlineStr">
        <is>
          <t>Rosa</t>
        </is>
      </c>
      <c r="D6242" t="inlineStr">
        <is>
          <t>Rosa Roig Fabregat</t>
        </is>
      </c>
      <c r="E6242" t="inlineStr">
        <is>
          <t>38086395M</t>
        </is>
      </c>
      <c r="F6242" t="inlineStr">
        <is>
          <t>C/Carme 99 (tenda)</t>
        </is>
      </c>
      <c r="G6242" t="n">
        <v>8380</v>
      </c>
      <c r="H6242" t="inlineStr">
        <is>
          <t>Malgrat de Mar</t>
        </is>
      </c>
      <c r="I6242" t="n">
        <v>1</v>
      </c>
      <c r="J6242" t="n">
        <v>0</v>
      </c>
      <c r="K6242" t="inlineStr">
        <is>
          <t>rosaroig1@hotmail.com</t>
        </is>
      </c>
      <c r="L6242">
        <f>+34606233072</f>
        <v/>
      </c>
      <c r="M6242" t="n">
        <v>0</v>
      </c>
      <c r="N6242" t="n">
        <v>10</v>
      </c>
      <c r="O6242" t="n">
        <v>0</v>
      </c>
      <c r="P6242" t="n">
        <v>8</v>
      </c>
      <c r="Q6242" t="n">
        <v>0</v>
      </c>
      <c r="R6242" t="inlineStr">
        <is>
          <t>VJ5</t>
        </is>
      </c>
      <c r="S6242" t="inlineStr">
        <is>
          <t>10% desc LA</t>
        </is>
      </c>
      <c r="T6242" t="b">
        <v>0</v>
      </c>
      <c r="U6242" t="inlineStr">
        <is>
          <t>21/02/2024</t>
        </is>
      </c>
      <c r="V6242" t="inlineStr">
        <is>
          <t>gqa5arigqy4d7q2qiv2m9ux0ek9gqa5a</t>
        </is>
      </c>
      <c r="W6242" t="inlineStr">
        <is>
          <t>https://docs.google.com/open?id=1HrHiEEM5B5oPODPD-PHptIdKtjRsB4lVQ2vxVblfEb4</t>
        </is>
      </c>
      <c r="X6242" t="inlineStr">
        <is>
          <t>0,00</t>
        </is>
      </c>
      <c r="Y6242" t="n">
        <v>65</v>
      </c>
      <c r="Z6242" t="n">
        <v>52</v>
      </c>
      <c r="AA6242" t="n">
        <v>0</v>
      </c>
      <c r="AB6242" t="inlineStr">
        <is>
          <t>117,00</t>
        </is>
      </c>
      <c r="AC6242" t="inlineStr">
        <is>
          <t>24,57</t>
        </is>
      </c>
      <c r="AD6242" t="inlineStr">
        <is>
          <t>0,00</t>
        </is>
      </c>
      <c r="AE6242" t="inlineStr">
        <is>
          <t>141,57</t>
        </is>
      </c>
      <c r="AF6242" t="n">
        <v>0</v>
      </c>
      <c r="AG6242" t="n">
        <v>0</v>
      </c>
      <c r="AH6242" t="n">
        <v>0</v>
      </c>
      <c r="AI6242" t="inlineStr">
        <is>
          <t>6,5</t>
        </is>
      </c>
      <c r="AJ6242" t="inlineStr">
        <is>
          <t>Transfer</t>
        </is>
      </c>
      <c r="AK6242" t="inlineStr">
        <is>
          <t>4,5</t>
        </is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</row>
    <row r="6246">
      <c r="A6246" t="n">
        <v>1510</v>
      </c>
      <c r="B6246" t="inlineStr">
        <is>
          <t>Naturitas</t>
        </is>
      </c>
      <c r="C6246" t="inlineStr">
        <is>
          <t>Sandra Geremias</t>
        </is>
      </c>
      <c r="D6246" t="inlineStr">
        <is>
          <t>AMCORE BALANCE, S.L.</t>
        </is>
      </c>
      <c r="E6246" t="inlineStr">
        <is>
          <t>B66291097</t>
        </is>
      </c>
      <c r="F6246" t="inlineStr">
        <is>
          <t>CALLE POLLANCRE N 10</t>
        </is>
      </c>
      <c r="G6246" t="n">
        <v>17452</v>
      </c>
      <c r="H6246" t="inlineStr">
        <is>
          <t>MASSANES (GIRONA)</t>
        </is>
      </c>
      <c r="I6246" t="n">
        <v>1</v>
      </c>
      <c r="J6246" t="n">
        <v>0</v>
      </c>
      <c r="K6246" t="inlineStr">
        <is>
          <t>sandra.geremias@naturitas.com</t>
        </is>
      </c>
      <c r="L6246" t="inlineStr">
        <is>
          <t>691 390 659</t>
        </is>
      </c>
      <c r="M6246" t="n">
        <v>0</v>
      </c>
      <c r="N6246" t="n">
        <v>0</v>
      </c>
      <c r="O6246" t="n">
        <v>38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inlineStr">
        <is>
          <t>21/02/2024</t>
        </is>
      </c>
      <c r="V6246" t="n">
        <v>0</v>
      </c>
      <c r="W6246" t="inlineStr">
        <is>
          <t>https://docs.google.com/open?id=1BaMe5h-HMoVKvc2biwQOojKaQftVk4wL0l1xl1yR_xk</t>
        </is>
      </c>
      <c r="X6246" t="inlineStr">
        <is>
          <t>247,00</t>
        </is>
      </c>
      <c r="Y6246" t="n">
        <v>0</v>
      </c>
      <c r="Z6246" t="n">
        <v>0</v>
      </c>
      <c r="AA6246" t="n">
        <v>0</v>
      </c>
      <c r="AB6246" t="inlineStr">
        <is>
          <t>247,00</t>
        </is>
      </c>
      <c r="AC6246" t="inlineStr">
        <is>
          <t>51,87</t>
        </is>
      </c>
      <c r="AD6246" t="inlineStr">
        <is>
          <t>0,00</t>
        </is>
      </c>
      <c r="AE6246" t="inlineStr">
        <is>
          <t>298,87</t>
        </is>
      </c>
      <c r="AF6246" t="n">
        <v>0</v>
      </c>
      <c r="AG6246" t="n">
        <v>0</v>
      </c>
      <c r="AH6246" t="n">
        <v>0</v>
      </c>
      <c r="AI6246" t="inlineStr">
        <is>
          <t>6,5</t>
        </is>
      </c>
      <c r="AJ6246" t="inlineStr">
        <is>
          <t>Confirming La Caixa (60 días)</t>
        </is>
      </c>
      <c r="AK6246" t="inlineStr">
        <is>
          <t>4,5</t>
        </is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</row>
    <row r="6250">
      <c r="A6250" t="n">
        <v>1511</v>
      </c>
      <c r="B6250" t="inlineStr">
        <is>
          <t>PEPE DRINKS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s="2" t="n">
        <v>0</v>
      </c>
      <c r="V6250" t="n">
        <v>0</v>
      </c>
      <c r="W6250" t="n">
        <v>1</v>
      </c>
      <c r="X6250" t="inlineStr">
        <is>
          <t>0,00</t>
        </is>
      </c>
      <c r="Y6250" t="n">
        <v>0</v>
      </c>
      <c r="Z6250" t="n">
        <v>0</v>
      </c>
      <c r="AA6250" t="n">
        <v>0</v>
      </c>
      <c r="AB6250" t="inlineStr">
        <is>
          <t>0,00</t>
        </is>
      </c>
      <c r="AC6250" t="inlineStr">
        <is>
          <t>0,00</t>
        </is>
      </c>
      <c r="AD6250" t="inlineStr">
        <is>
          <t>0,00</t>
        </is>
      </c>
      <c r="AE6250" t="inlineStr">
        <is>
          <t>0,00</t>
        </is>
      </c>
      <c r="AF6250" t="n">
        <v>0</v>
      </c>
      <c r="AG6250" t="n">
        <v>0</v>
      </c>
      <c r="AH6250" t="n">
        <v>0</v>
      </c>
      <c r="AI6250" t="inlineStr">
        <is>
          <t>6,5</t>
        </is>
      </c>
      <c r="AJ6250" t="n">
        <v>0</v>
      </c>
      <c r="AK6250" t="inlineStr">
        <is>
          <t>4,5</t>
        </is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</row>
    <row r="6254">
      <c r="A6254" t="n">
        <v>1512</v>
      </c>
      <c r="B6254" t="inlineStr">
        <is>
          <t>AS CABACIÑAS.</t>
        </is>
      </c>
      <c r="C6254" t="inlineStr">
        <is>
          <t>EVA</t>
        </is>
      </c>
      <c r="D6254" t="inlineStr">
        <is>
          <t>GUEIMONDE Y LISTE S.C.</t>
        </is>
      </c>
      <c r="E6254" t="inlineStr">
        <is>
          <t>J70193933</t>
        </is>
      </c>
      <c r="F6254" t="inlineStr">
        <is>
          <t>RÚA RESTOLLAL, Nº 79. BAIXO.</t>
        </is>
      </c>
      <c r="G6254" t="inlineStr">
        <is>
          <t>15.702. SANTIAGO DE COMPOSTELA.</t>
        </is>
      </c>
      <c r="H6254" t="inlineStr">
        <is>
          <t>SANGTIAGO DE COMPOSTELA.</t>
        </is>
      </c>
      <c r="I6254" t="n">
        <v>1</v>
      </c>
      <c r="J6254" t="n">
        <v>0</v>
      </c>
      <c r="K6254" t="inlineStr">
        <is>
          <t>cabacias@yahoo.es</t>
        </is>
      </c>
      <c r="L6254">
        <f>+34698175652</f>
        <v/>
      </c>
      <c r="M6254" t="n">
        <v>0</v>
      </c>
      <c r="N6254" t="n">
        <v>8</v>
      </c>
      <c r="O6254" t="n">
        <v>5</v>
      </c>
      <c r="P6254" t="n">
        <v>8</v>
      </c>
      <c r="Q6254" t="n">
        <v>1</v>
      </c>
      <c r="R6254" t="n">
        <v>0</v>
      </c>
      <c r="S6254" t="n">
        <v>0</v>
      </c>
      <c r="T6254" t="b">
        <v>0</v>
      </c>
      <c r="U6254" t="inlineStr">
        <is>
          <t>22/02/2024</t>
        </is>
      </c>
      <c r="V6254" t="inlineStr">
        <is>
          <t>coi0asjvqs6top61orccoin6yhawold6</t>
        </is>
      </c>
      <c r="W6254" t="inlineStr">
        <is>
          <t>https://docs.google.com/open?id=14Rlb2UBPMpjw1PS-irWlZilLqC-462qfy2_nccW6Xjw</t>
        </is>
      </c>
      <c r="X6254" t="inlineStr">
        <is>
          <t>32,50</t>
        </is>
      </c>
      <c r="Y6254" t="n">
        <v>52</v>
      </c>
      <c r="Z6254" t="n">
        <v>52</v>
      </c>
      <c r="AA6254" t="inlineStr">
        <is>
          <t>4,5</t>
        </is>
      </c>
      <c r="AB6254" t="inlineStr">
        <is>
          <t>141,00</t>
        </is>
      </c>
      <c r="AC6254" t="inlineStr">
        <is>
          <t>29,61</t>
        </is>
      </c>
      <c r="AD6254" t="inlineStr">
        <is>
          <t>0,00</t>
        </is>
      </c>
      <c r="AE6254" t="inlineStr">
        <is>
          <t>170,61</t>
        </is>
      </c>
      <c r="AF6254" t="n">
        <v>0</v>
      </c>
      <c r="AG6254" t="n">
        <v>0</v>
      </c>
      <c r="AH6254" t="n">
        <v>0</v>
      </c>
      <c r="AI6254" t="inlineStr">
        <is>
          <t>6,5</t>
        </is>
      </c>
      <c r="AJ6254" t="inlineStr">
        <is>
          <t>Transfer</t>
        </is>
      </c>
      <c r="AK6254" t="inlineStr">
        <is>
          <t>4,5</t>
        </is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</row>
    <row r="6258">
      <c r="A6258" t="n">
        <v>1513</v>
      </c>
      <c r="B6258" t="inlineStr">
        <is>
          <t>Estalitroque Herboristería e saúde</t>
        </is>
      </c>
      <c r="C6258" t="inlineStr">
        <is>
          <t>Fátima</t>
        </is>
      </c>
      <c r="D6258" t="inlineStr">
        <is>
          <t>Fátima Nogueira González</t>
        </is>
      </c>
      <c r="E6258" t="inlineStr">
        <is>
          <t>44092955t</t>
        </is>
      </c>
      <c r="F6258" t="inlineStr">
        <is>
          <t>Rúa Colón, nº6 baixo</t>
        </is>
      </c>
      <c r="G6258" t="n">
        <v>36500</v>
      </c>
      <c r="H6258" t="inlineStr">
        <is>
          <t>Lalín</t>
        </is>
      </c>
      <c r="I6258" t="n">
        <v>1</v>
      </c>
      <c r="J6258" t="n">
        <v>0</v>
      </c>
      <c r="K6258" t="inlineStr">
        <is>
          <t>estalitroque@gmail.com</t>
        </is>
      </c>
      <c r="L6258">
        <f>+34622038298</f>
        <v/>
      </c>
      <c r="M6258" t="n">
        <v>1</v>
      </c>
      <c r="N6258" t="n">
        <v>0</v>
      </c>
      <c r="O6258" t="n">
        <v>0</v>
      </c>
      <c r="P6258" t="n">
        <v>20</v>
      </c>
      <c r="Q6258" t="n">
        <v>0</v>
      </c>
      <c r="R6258" t="n">
        <v>0</v>
      </c>
      <c r="S6258" t="n">
        <v>0</v>
      </c>
      <c r="T6258" t="b">
        <v>0</v>
      </c>
      <c r="U6258" t="inlineStr">
        <is>
          <t>22/02/2024</t>
        </is>
      </c>
      <c r="V6258" t="inlineStr">
        <is>
          <t>pwcsrp611wagkmlyapwcsrpo0tyff4c6</t>
        </is>
      </c>
      <c r="W6258" t="inlineStr">
        <is>
          <t>https://docs.google.com/open?id=1AemiSPTyQVdRuhrIF9zYTxNaJFztXz1OH-3GTGQ2e5I</t>
        </is>
      </c>
      <c r="X6258" t="inlineStr">
        <is>
          <t>0,00</t>
        </is>
      </c>
      <c r="Y6258" t="n">
        <v>0</v>
      </c>
      <c r="Z6258" t="n">
        <v>130</v>
      </c>
      <c r="AA6258" t="n">
        <v>0</v>
      </c>
      <c r="AB6258" t="inlineStr">
        <is>
          <t>130,00</t>
        </is>
      </c>
      <c r="AC6258" t="inlineStr">
        <is>
          <t>27,30</t>
        </is>
      </c>
      <c r="AD6258" t="inlineStr">
        <is>
          <t>6,76</t>
        </is>
      </c>
      <c r="AE6258" t="inlineStr">
        <is>
          <t>164,06</t>
        </is>
      </c>
      <c r="AF6258" t="n">
        <v>0</v>
      </c>
      <c r="AG6258" t="n">
        <v>0</v>
      </c>
      <c r="AH6258" t="n">
        <v>0</v>
      </c>
      <c r="AI6258" t="inlineStr">
        <is>
          <t>6,5</t>
        </is>
      </c>
      <c r="AJ6258" t="inlineStr">
        <is>
          <t>Transfer</t>
        </is>
      </c>
      <c r="AK6258" t="inlineStr">
        <is>
          <t>4,5</t>
        </is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</row>
    <row r="6262">
      <c r="A6262" t="n">
        <v>1514</v>
      </c>
      <c r="B6262" t="inlineStr">
        <is>
          <t>Herbolario Navarro</t>
        </is>
      </c>
      <c r="C6262" t="inlineStr">
        <is>
          <t>Encargada de compras: Sonia</t>
        </is>
      </c>
      <c r="D6262" t="inlineStr">
        <is>
          <t>PEPE NAVARRO, SL</t>
        </is>
      </c>
      <c r="E6262" t="inlineStr">
        <is>
          <t>B-46432852</t>
        </is>
      </c>
      <c r="F6262" t="inlineStr">
        <is>
          <t>C/Partida de la Dama, 25</t>
        </is>
      </c>
      <c r="G6262" t="n">
        <v>46470</v>
      </c>
      <c r="H6262" t="inlineStr">
        <is>
          <t>Massanassa</t>
        </is>
      </c>
      <c r="I6262" t="n">
        <v>0</v>
      </c>
      <c r="J6262" t="inlineStr">
        <is>
          <t>ARZOBISPO MAYORAL, 20    46002 VALENCIA.</t>
        </is>
      </c>
      <c r="K6262" t="inlineStr">
        <is>
          <t>facturacion.logistica@herbolarionavarro.es</t>
        </is>
      </c>
      <c r="L6262" t="n">
        <v>34664644917</v>
      </c>
      <c r="M6262" t="n">
        <v>0</v>
      </c>
      <c r="N6262" t="n">
        <v>128</v>
      </c>
      <c r="O6262" t="n">
        <v>103</v>
      </c>
      <c r="P6262" t="n">
        <v>119</v>
      </c>
      <c r="Q6262" t="n">
        <v>60</v>
      </c>
      <c r="R6262" t="n">
        <v>0</v>
      </c>
      <c r="S6262" t="inlineStr">
        <is>
          <t>1) 4500627549 -&gt; Incluir numero de pedido en factura y en paquete/s 2) Enviar referencias por separado.</t>
        </is>
      </c>
      <c r="T6262" t="n">
        <v>1</v>
      </c>
      <c r="U6262" t="inlineStr">
        <is>
          <t>22/02/2024</t>
        </is>
      </c>
      <c r="V6262" t="n">
        <v>44714</v>
      </c>
      <c r="W6262" t="inlineStr">
        <is>
          <t>https://docs.google.com/open?id=1w9O77fe1Lg1-4iB1LUhOoGEvitNZFfxYjjKlPyfRrvk</t>
        </is>
      </c>
      <c r="X6262" t="inlineStr">
        <is>
          <t>559,29</t>
        </is>
      </c>
      <c r="Y6262" t="inlineStr">
        <is>
          <t>695,04</t>
        </is>
      </c>
      <c r="Z6262" t="inlineStr">
        <is>
          <t>646,17</t>
        </is>
      </c>
      <c r="AA6262" t="n">
        <v>252</v>
      </c>
      <c r="AB6262" t="inlineStr">
        <is>
          <t>2.152,50</t>
        </is>
      </c>
      <c r="AC6262" t="inlineStr">
        <is>
          <t>452,03</t>
        </is>
      </c>
      <c r="AD6262" t="inlineStr">
        <is>
          <t>0,00</t>
        </is>
      </c>
      <c r="AE6262" t="inlineStr">
        <is>
          <t>2604,53</t>
        </is>
      </c>
      <c r="AF6262" t="n">
        <v>0</v>
      </c>
      <c r="AG6262" t="n">
        <v>0</v>
      </c>
      <c r="AH6262" t="n">
        <v>0</v>
      </c>
      <c r="AI6262" t="inlineStr">
        <is>
          <t>5,43</t>
        </is>
      </c>
      <c r="AJ6262" t="inlineStr">
        <is>
          <t>Transfer 60 días // IBAN: ES58 0081 1518 9300 0157 6563</t>
        </is>
      </c>
      <c r="AK6262" t="inlineStr">
        <is>
          <t>4,2</t>
        </is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</row>
    <row r="6266">
      <c r="A6266" t="n">
        <v>1515</v>
      </c>
      <c r="B6266" t="inlineStr">
        <is>
          <t>NATURAL SHOP</t>
        </is>
      </c>
      <c r="C6266" t="inlineStr">
        <is>
          <t>TERESA y DAYANA</t>
        </is>
      </c>
      <c r="D6266" t="inlineStr">
        <is>
          <t>NATURAL SHOP S.C.</t>
        </is>
      </c>
      <c r="E6266" t="inlineStr">
        <is>
          <t>J13705926</t>
        </is>
      </c>
      <c r="F6266" t="inlineStr">
        <is>
          <t>Avenida Sudiera 9 bajo izq.</t>
        </is>
      </c>
      <c r="G6266" t="n">
        <v>22330</v>
      </c>
      <c r="H6266" t="inlineStr">
        <is>
          <t>Ainsa, HUESCA</t>
        </is>
      </c>
      <c r="I6266" t="n">
        <v>1</v>
      </c>
      <c r="J6266" t="n">
        <v>0</v>
      </c>
      <c r="K6266" t="inlineStr">
        <is>
          <t>naturalshopainsa@gmail.com</t>
        </is>
      </c>
      <c r="L6266">
        <f>+34690381833</f>
        <v/>
      </c>
      <c r="M6266" t="n">
        <v>0</v>
      </c>
      <c r="N6266" t="n">
        <v>2</v>
      </c>
      <c r="O6266" t="n">
        <v>2</v>
      </c>
      <c r="P6266" t="n">
        <v>2</v>
      </c>
      <c r="Q6266" t="n">
        <v>2</v>
      </c>
      <c r="R6266" t="inlineStr">
        <is>
          <t>VJ2</t>
        </is>
      </c>
      <c r="S6266" t="n">
        <v>0</v>
      </c>
      <c r="T6266" t="b">
        <v>0</v>
      </c>
      <c r="U6266" t="inlineStr">
        <is>
          <t>22/02/2024</t>
        </is>
      </c>
      <c r="V6266" t="inlineStr">
        <is>
          <t>9bbmzonv5x7x074we39ma9bbmzwnzzt0</t>
        </is>
      </c>
      <c r="W6266" t="inlineStr">
        <is>
          <t>https://docs.google.com/open?id=1vb5NzfIjcdqnBpnTOzafpFBqamW-ae6oXOZbWX1qwtg</t>
        </is>
      </c>
      <c r="X6266" t="inlineStr">
        <is>
          <t>13,00</t>
        </is>
      </c>
      <c r="Y6266" t="n">
        <v>13</v>
      </c>
      <c r="Z6266" t="n">
        <v>13</v>
      </c>
      <c r="AA6266" t="n">
        <v>9</v>
      </c>
      <c r="AB6266" t="inlineStr">
        <is>
          <t>48,00</t>
        </is>
      </c>
      <c r="AC6266" t="inlineStr">
        <is>
          <t>10,08</t>
        </is>
      </c>
      <c r="AD6266" t="inlineStr">
        <is>
          <t>0,00</t>
        </is>
      </c>
      <c r="AE6266" t="inlineStr">
        <is>
          <t>58,08</t>
        </is>
      </c>
      <c r="AF6266" t="n">
        <v>0</v>
      </c>
      <c r="AG6266" t="n">
        <v>0</v>
      </c>
      <c r="AH6266" t="n">
        <v>0</v>
      </c>
      <c r="AI6266" t="inlineStr">
        <is>
          <t>6,5</t>
        </is>
      </c>
      <c r="AJ6266" t="inlineStr">
        <is>
          <t>Transfer</t>
        </is>
      </c>
      <c r="AK6266" t="inlineStr">
        <is>
          <t>4,5</t>
        </is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</row>
    <row r="6270">
      <c r="A6270" t="n">
        <v>1516</v>
      </c>
      <c r="B6270" t="inlineStr">
        <is>
          <t>Cambalache</t>
        </is>
      </c>
      <c r="C6270" t="inlineStr">
        <is>
          <t>Lydia oliver Rodríguez</t>
        </is>
      </c>
      <c r="D6270" t="inlineStr">
        <is>
          <t>Cambalache</t>
        </is>
      </c>
      <c r="E6270" t="inlineStr">
        <is>
          <t>23289891E</t>
        </is>
      </c>
      <c r="F6270" t="inlineStr">
        <is>
          <t>Calle Melilla, Mercado Municipal, puesto 1</t>
        </is>
      </c>
      <c r="G6270" t="n">
        <v>18420</v>
      </c>
      <c r="H6270" t="inlineStr">
        <is>
          <t>Lanjarón</t>
        </is>
      </c>
      <c r="I6270" t="n">
        <v>1</v>
      </c>
      <c r="J6270" t="n">
        <v>0</v>
      </c>
      <c r="K6270" t="inlineStr">
        <is>
          <t>lydiuscachai@hotmail.com</t>
        </is>
      </c>
      <c r="L6270">
        <f>+34627855844</f>
        <v/>
      </c>
      <c r="M6270" t="n">
        <v>1</v>
      </c>
      <c r="N6270" t="n">
        <v>0</v>
      </c>
      <c r="O6270" t="n">
        <v>6</v>
      </c>
      <c r="P6270" t="n">
        <v>6</v>
      </c>
      <c r="Q6270" t="n">
        <v>6</v>
      </c>
      <c r="R6270" t="inlineStr">
        <is>
          <t>VJ6</t>
        </is>
      </c>
      <c r="S6270" t="n">
        <v>0</v>
      </c>
      <c r="T6270" t="b">
        <v>0</v>
      </c>
      <c r="U6270" t="inlineStr">
        <is>
          <t>23/02/2024</t>
        </is>
      </c>
      <c r="V6270" t="inlineStr">
        <is>
          <t>hg2blswaqk6fh0856chg2blyaqhqj88q</t>
        </is>
      </c>
      <c r="W6270" t="inlineStr">
        <is>
          <t>https://docs.google.com/open?id=18zlPYf3zzYKHLqxcyfY02h3y8Wz3H7_PUNxDnOKTfdc</t>
        </is>
      </c>
      <c r="X6270" t="inlineStr">
        <is>
          <t>39,00</t>
        </is>
      </c>
      <c r="Y6270" t="n">
        <v>0</v>
      </c>
      <c r="Z6270" t="n">
        <v>39</v>
      </c>
      <c r="AA6270" t="n">
        <v>27</v>
      </c>
      <c r="AB6270" t="inlineStr">
        <is>
          <t>105,00</t>
        </is>
      </c>
      <c r="AC6270" t="inlineStr">
        <is>
          <t>22,05</t>
        </is>
      </c>
      <c r="AD6270" t="inlineStr">
        <is>
          <t>5,46</t>
        </is>
      </c>
      <c r="AE6270" t="inlineStr">
        <is>
          <t>132,51</t>
        </is>
      </c>
      <c r="AF6270" t="n">
        <v>0</v>
      </c>
      <c r="AG6270" t="n">
        <v>0</v>
      </c>
      <c r="AH6270" t="n">
        <v>0</v>
      </c>
      <c r="AI6270" t="inlineStr">
        <is>
          <t>6,5</t>
        </is>
      </c>
      <c r="AJ6270" t="inlineStr">
        <is>
          <t>Transfer</t>
        </is>
      </c>
      <c r="AK6270" t="inlineStr">
        <is>
          <t>4,5</t>
        </is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</row>
    <row r="6274">
      <c r="A6274" t="n">
        <v>1517</v>
      </c>
      <c r="B6274" t="inlineStr">
        <is>
          <t>Camican</t>
        </is>
      </c>
      <c r="C6274" t="inlineStr">
        <is>
          <t>Rubén</t>
        </is>
      </c>
      <c r="D6274" t="inlineStr">
        <is>
          <t>Rubén Pérez Ruiz</t>
        </is>
      </c>
      <c r="E6274" t="inlineStr">
        <is>
          <t>21676730N</t>
        </is>
      </c>
      <c r="F6274" t="inlineStr">
        <is>
          <t>Avenida Tirant lo blanc nº16 local 5</t>
        </is>
      </c>
      <c r="G6274" t="n">
        <v>3804</v>
      </c>
      <c r="H6274" t="inlineStr">
        <is>
          <t>Alcoy</t>
        </is>
      </c>
      <c r="I6274" t="n">
        <v>1</v>
      </c>
      <c r="J6274" t="n">
        <v>0</v>
      </c>
      <c r="K6274" t="inlineStr">
        <is>
          <t>camican@tiendacamican.com</t>
        </is>
      </c>
      <c r="L6274">
        <f>+34699309161</f>
        <v/>
      </c>
      <c r="M6274" t="n">
        <v>0</v>
      </c>
      <c r="N6274" t="n">
        <v>1</v>
      </c>
      <c r="O6274" t="n">
        <v>6</v>
      </c>
      <c r="P6274" t="n">
        <v>1</v>
      </c>
      <c r="Q6274" t="n">
        <v>3</v>
      </c>
      <c r="R6274" t="inlineStr">
        <is>
          <t>VJ3-PackD3-OB6-OC6-AC6</t>
        </is>
      </c>
      <c r="S6274" t="n">
        <v>0</v>
      </c>
      <c r="T6274" t="b">
        <v>0</v>
      </c>
      <c r="U6274" t="inlineStr">
        <is>
          <t>23/02/2024</t>
        </is>
      </c>
      <c r="V6274" t="inlineStr">
        <is>
          <t>iho9gl0rwkop0ucsknliho9glo5ohe02</t>
        </is>
      </c>
      <c r="W6274" t="inlineStr">
        <is>
          <t>https://docs.google.com/open?id=13ZRPPIqYY8W0BJAlRYncIINqATPuYTW7yk-qwsU1Gwo</t>
        </is>
      </c>
      <c r="X6274" t="inlineStr">
        <is>
          <t>39,00</t>
        </is>
      </c>
      <c r="Y6274" t="inlineStr">
        <is>
          <t>6,5</t>
        </is>
      </c>
      <c r="Z6274" t="inlineStr">
        <is>
          <t>6,5</t>
        </is>
      </c>
      <c r="AA6274" t="inlineStr">
        <is>
          <t>13,5</t>
        </is>
      </c>
      <c r="AB6274" t="inlineStr">
        <is>
          <t>65,50</t>
        </is>
      </c>
      <c r="AC6274" t="inlineStr">
        <is>
          <t>13,76</t>
        </is>
      </c>
      <c r="AD6274" t="inlineStr">
        <is>
          <t>0,00</t>
        </is>
      </c>
      <c r="AE6274" t="inlineStr">
        <is>
          <t>79,26</t>
        </is>
      </c>
      <c r="AF6274" t="n">
        <v>0</v>
      </c>
      <c r="AG6274" t="n">
        <v>0</v>
      </c>
      <c r="AH6274" t="n">
        <v>0</v>
      </c>
      <c r="AI6274" t="inlineStr">
        <is>
          <t>6,5</t>
        </is>
      </c>
      <c r="AJ6274" t="inlineStr">
        <is>
          <t>Transfer</t>
        </is>
      </c>
      <c r="AK6274" t="inlineStr">
        <is>
          <t>4,5</t>
        </is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</row>
    <row r="6278">
      <c r="A6278" t="inlineStr">
        <is>
          <t>PT_16</t>
        </is>
      </c>
      <c r="B6278" t="inlineStr">
        <is>
          <t>Mind The Trash Consulting Lda</t>
        </is>
      </c>
      <c r="C6278" t="inlineStr">
        <is>
          <t>Geral</t>
        </is>
      </c>
      <c r="D6278" t="inlineStr">
        <is>
          <t>Mind The Trash Consulting Lda</t>
        </is>
      </c>
      <c r="E6278" t="n">
        <v>514487178</v>
      </c>
      <c r="F6278" t="inlineStr">
        <is>
          <t>Rua de São Paulo nº254, 1º</t>
        </is>
      </c>
      <c r="G6278" t="inlineStr">
        <is>
          <t>1200-430</t>
        </is>
      </c>
      <c r="H6278" t="inlineStr">
        <is>
          <t>Lisboa</t>
        </is>
      </c>
      <c r="I6278" t="n">
        <v>1</v>
      </c>
      <c r="J6278" t="n">
        <v>0</v>
      </c>
      <c r="K6278" t="inlineStr">
        <is>
          <t>geral@mindthetrash.pt</t>
        </is>
      </c>
      <c r="L6278" t="n">
        <v>351919326196</v>
      </c>
      <c r="M6278" t="n">
        <v>0</v>
      </c>
      <c r="N6278" t="n">
        <v>100</v>
      </c>
      <c r="O6278" t="n">
        <v>60</v>
      </c>
      <c r="P6278" t="n">
        <v>80</v>
      </c>
      <c r="Q6278" t="n">
        <v>30</v>
      </c>
      <c r="R6278" t="n">
        <v>0</v>
      </c>
      <c r="S6278" t="n">
        <v>0</v>
      </c>
      <c r="T6278" t="n">
        <v>0</v>
      </c>
      <c r="U6278" t="inlineStr">
        <is>
          <t>25/02/2024</t>
        </is>
      </c>
      <c r="V6278" t="n">
        <v>0</v>
      </c>
      <c r="W6278" t="inlineStr">
        <is>
          <t>https://docs.google.com/open?id=1vvRagY8_rTw9-BVEz62LjCXCSxLcx64jZGbzcr8R7zg</t>
        </is>
      </c>
      <c r="X6278" t="inlineStr">
        <is>
          <t>390,00</t>
        </is>
      </c>
      <c r="Y6278" t="n">
        <v>650</v>
      </c>
      <c r="Z6278" t="n">
        <v>520</v>
      </c>
      <c r="AA6278" t="n">
        <v>135</v>
      </c>
      <c r="AB6278" t="inlineStr">
        <is>
          <t>1.695,00</t>
        </is>
      </c>
      <c r="AC6278" t="inlineStr">
        <is>
          <t>355,95</t>
        </is>
      </c>
      <c r="AD6278" t="inlineStr">
        <is>
          <t>0,00</t>
        </is>
      </c>
      <c r="AE6278" t="inlineStr">
        <is>
          <t>2050,95</t>
        </is>
      </c>
      <c r="AF6278" t="n">
        <v>0</v>
      </c>
      <c r="AG6278" t="n">
        <v>0</v>
      </c>
      <c r="AH6278" t="n">
        <v>0</v>
      </c>
      <c r="AI6278" t="inlineStr">
        <is>
          <t>6,5</t>
        </is>
      </c>
      <c r="AJ6278" t="inlineStr">
        <is>
          <t>Transfer</t>
        </is>
      </c>
      <c r="AK6278" t="inlineStr">
        <is>
          <t>4,5</t>
        </is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</row>
    <row r="6282">
      <c r="A6282" t="n">
        <v>1518</v>
      </c>
      <c r="B6282" t="inlineStr">
        <is>
          <t>La petjada</t>
        </is>
      </c>
      <c r="C6282" t="inlineStr">
        <is>
          <t>Sophie Bodart</t>
        </is>
      </c>
      <c r="D6282" t="inlineStr">
        <is>
          <t>Sophie Bodart</t>
        </is>
      </c>
      <c r="E6282" t="inlineStr">
        <is>
          <t>X2232980W</t>
        </is>
      </c>
      <c r="F6282" t="inlineStr">
        <is>
          <t>C/Francesc Macià, 16</t>
        </is>
      </c>
      <c r="G6282" t="n">
        <v>17464</v>
      </c>
      <c r="H6282" t="inlineStr">
        <is>
          <t>Sant Jordi Desvalls, Girona</t>
        </is>
      </c>
      <c r="I6282" t="n">
        <v>1</v>
      </c>
      <c r="J6282" t="n">
        <v>1</v>
      </c>
      <c r="K6282" t="inlineStr">
        <is>
          <t>lapetjadaeco@gmail.com</t>
        </is>
      </c>
      <c r="L6282" t="n">
        <v>652192005</v>
      </c>
      <c r="M6282" t="n">
        <v>1</v>
      </c>
      <c r="N6282" t="n">
        <v>0</v>
      </c>
      <c r="O6282" t="n">
        <v>0</v>
      </c>
      <c r="P6282" t="n">
        <v>0</v>
      </c>
      <c r="Q6282" t="n">
        <v>30</v>
      </c>
      <c r="R6282" t="inlineStr">
        <is>
          <t>VJ30</t>
        </is>
      </c>
      <c r="S6282" t="n">
        <v>0</v>
      </c>
      <c r="T6282" t="b">
        <v>0</v>
      </c>
      <c r="U6282" t="inlineStr">
        <is>
          <t>26/02/2024</t>
        </is>
      </c>
      <c r="V6282" t="n">
        <v>45006</v>
      </c>
      <c r="W6282" t="inlineStr">
        <is>
          <t>https://docs.google.com/open?id=1aFoNbsYXxKzVMjQ9w89XYmUnnEKykydg2FoRyJUN-Q0</t>
        </is>
      </c>
      <c r="X6282" t="inlineStr">
        <is>
          <t>0,00</t>
        </is>
      </c>
      <c r="Y6282" t="n">
        <v>0</v>
      </c>
      <c r="Z6282" t="n">
        <v>0</v>
      </c>
      <c r="AA6282" t="n">
        <v>135</v>
      </c>
      <c r="AB6282" t="inlineStr">
        <is>
          <t>135,00</t>
        </is>
      </c>
      <c r="AC6282" t="inlineStr">
        <is>
          <t>28,35</t>
        </is>
      </c>
      <c r="AD6282" t="inlineStr">
        <is>
          <t>7,02</t>
        </is>
      </c>
      <c r="AE6282" t="inlineStr">
        <is>
          <t>170,37</t>
        </is>
      </c>
      <c r="AF6282" t="n">
        <v>0</v>
      </c>
      <c r="AG6282" t="n">
        <v>0</v>
      </c>
      <c r="AH6282" t="n">
        <v>0</v>
      </c>
      <c r="AI6282" t="inlineStr">
        <is>
          <t>6,5</t>
        </is>
      </c>
      <c r="AJ6282" t="inlineStr">
        <is>
          <t>Transfer</t>
        </is>
      </c>
      <c r="AK6282" t="inlineStr">
        <is>
          <t>4,5</t>
        </is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</row>
    <row r="6286">
      <c r="A6286" t="inlineStr">
        <is>
          <t>PT_17</t>
        </is>
      </c>
      <c r="B6286" t="inlineStr">
        <is>
          <t>The Laundry Room</t>
        </is>
      </c>
      <c r="C6286" t="inlineStr">
        <is>
          <t>Rui Aguiar</t>
        </is>
      </c>
      <c r="D6286" t="inlineStr">
        <is>
          <t>Sonia Franco Ltd</t>
        </is>
      </c>
      <c r="E6286" t="n">
        <v>515623687</v>
      </c>
      <c r="F6286" t="inlineStr">
        <is>
          <t>Rua das Pretas n* 88, Loja 3, Funchal</t>
        </is>
      </c>
      <c r="G6286" t="inlineStr">
        <is>
          <t>9000-049</t>
        </is>
      </c>
      <c r="H6286" t="inlineStr">
        <is>
          <t>Madeira</t>
        </is>
      </c>
      <c r="I6286" t="n">
        <v>0</v>
      </c>
      <c r="J6286" t="inlineStr">
        <is>
          <t>Caminho da Ladeira n* 114, Sto Antonio, Funchal</t>
        </is>
      </c>
      <c r="K6286" t="inlineStr">
        <is>
          <t>ruiaguiar750@hotmail.com</t>
        </is>
      </c>
      <c r="L6286">
        <f>+351969321612</f>
        <v/>
      </c>
      <c r="M6286" t="n">
        <v>0</v>
      </c>
      <c r="N6286" t="n">
        <v>15</v>
      </c>
      <c r="O6286" t="n">
        <v>10</v>
      </c>
      <c r="P6286" t="n">
        <v>10</v>
      </c>
      <c r="Q6286" t="n">
        <v>2</v>
      </c>
      <c r="R6286" t="inlineStr">
        <is>
          <t>VJ5+PackD2+OB2</t>
        </is>
      </c>
      <c r="S6286" t="n">
        <v>0</v>
      </c>
      <c r="T6286" t="n">
        <v>0</v>
      </c>
      <c r="U6286" t="inlineStr">
        <is>
          <t>26/02/2024</t>
        </is>
      </c>
      <c r="V6286" t="n">
        <v>0</v>
      </c>
      <c r="W6286" t="inlineStr">
        <is>
          <t>https://docs.google.com/open?id=1R4wjWJ7iL57bBDbJmT1jkJG5ay0F_B222f-2BYWRA8M</t>
        </is>
      </c>
      <c r="X6286" t="inlineStr">
        <is>
          <t>65,00</t>
        </is>
      </c>
      <c r="Y6286" t="inlineStr">
        <is>
          <t>97,5</t>
        </is>
      </c>
      <c r="Z6286" t="n">
        <v>65</v>
      </c>
      <c r="AA6286" t="n">
        <v>9</v>
      </c>
      <c r="AB6286" t="inlineStr">
        <is>
          <t>236,50</t>
        </is>
      </c>
      <c r="AC6286" t="inlineStr">
        <is>
          <t>49,67</t>
        </is>
      </c>
      <c r="AD6286" t="inlineStr">
        <is>
          <t>0,00</t>
        </is>
      </c>
      <c r="AE6286" t="inlineStr">
        <is>
          <t>286,17</t>
        </is>
      </c>
      <c r="AF6286" t="n">
        <v>0</v>
      </c>
      <c r="AG6286" t="n">
        <v>0</v>
      </c>
      <c r="AH6286" t="n">
        <v>0</v>
      </c>
      <c r="AI6286" t="inlineStr">
        <is>
          <t>6,5</t>
        </is>
      </c>
      <c r="AJ6286" t="inlineStr">
        <is>
          <t>Transfer</t>
        </is>
      </c>
      <c r="AK6286" t="inlineStr">
        <is>
          <t>4,5</t>
        </is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</row>
    <row r="6290">
      <c r="A6290" t="n">
        <v>1519</v>
      </c>
      <c r="B6290" t="inlineStr">
        <is>
          <t>PRIMAPRIX</t>
        </is>
      </c>
      <c r="C6290" t="inlineStr">
        <is>
          <t>Nº PEDIDO: 5100027386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inlineStr">
        <is>
          <t>SIN ENVIAR FACTURA</t>
        </is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s="2" t="n">
        <v>0</v>
      </c>
      <c r="V6290" t="n">
        <v>0</v>
      </c>
      <c r="W6290" t="n">
        <v>1</v>
      </c>
      <c r="X6290" t="inlineStr">
        <is>
          <t>0,00</t>
        </is>
      </c>
      <c r="Y6290" t="n">
        <v>0</v>
      </c>
      <c r="Z6290" t="n">
        <v>0</v>
      </c>
      <c r="AA6290" t="n">
        <v>0</v>
      </c>
      <c r="AB6290" t="inlineStr">
        <is>
          <t>0,00</t>
        </is>
      </c>
      <c r="AC6290" t="inlineStr">
        <is>
          <t>0,00</t>
        </is>
      </c>
      <c r="AD6290" t="inlineStr">
        <is>
          <t>0,00</t>
        </is>
      </c>
      <c r="AE6290" t="inlineStr">
        <is>
          <t>0,00</t>
        </is>
      </c>
      <c r="AF6290" t="n">
        <v>0</v>
      </c>
      <c r="AG6290" t="n">
        <v>0</v>
      </c>
      <c r="AH6290" t="n">
        <v>0</v>
      </c>
      <c r="AI6290" t="inlineStr">
        <is>
          <t>6,5</t>
        </is>
      </c>
      <c r="AJ6290" t="n">
        <v>0</v>
      </c>
      <c r="AK6290" t="inlineStr">
        <is>
          <t>4,5</t>
        </is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</row>
    <row r="6294">
      <c r="A6294" t="n">
        <v>1520</v>
      </c>
      <c r="B6294" t="inlineStr">
        <is>
          <t>molsa santa maria</t>
        </is>
      </c>
      <c r="C6294" t="inlineStr">
        <is>
          <t>montse</t>
        </is>
      </c>
      <c r="D6294" t="inlineStr">
        <is>
          <t>Fem Molsa 2020 S.L</t>
        </is>
      </c>
      <c r="E6294" t="inlineStr">
        <is>
          <t>B25860354</t>
        </is>
      </c>
      <c r="F6294" t="inlineStr">
        <is>
          <t>c. sta maria 9</t>
        </is>
      </c>
      <c r="G6294" t="n">
        <v>8301</v>
      </c>
      <c r="H6294" t="inlineStr">
        <is>
          <t>Mataró</t>
        </is>
      </c>
      <c r="I6294" t="n">
        <v>0</v>
      </c>
      <c r="J6294" t="inlineStr">
        <is>
          <t>c. plaça pagesos 11</t>
        </is>
      </c>
      <c r="K6294" t="inlineStr">
        <is>
          <t>santamaria@molsa.bio</t>
        </is>
      </c>
      <c r="L6294">
        <f>+34616910967</f>
        <v/>
      </c>
      <c r="M6294" t="n">
        <v>0</v>
      </c>
      <c r="N6294" t="n">
        <v>6</v>
      </c>
      <c r="O6294" t="n">
        <v>0</v>
      </c>
      <c r="P6294" t="n">
        <v>6</v>
      </c>
      <c r="Q6294" t="n">
        <v>0</v>
      </c>
      <c r="R6294" t="inlineStr">
        <is>
          <t>VJ3</t>
        </is>
      </c>
      <c r="S6294" t="n">
        <v>0</v>
      </c>
      <c r="T6294" t="b">
        <v>0</v>
      </c>
      <c r="U6294" t="inlineStr">
        <is>
          <t>26/02/2024</t>
        </is>
      </c>
      <c r="V6294" t="inlineStr">
        <is>
          <t>dfsaw1vg2hqjqfigrdfsaw6dpykctbog</t>
        </is>
      </c>
      <c r="W6294" t="inlineStr">
        <is>
          <t>https://docs.google.com/open?id=1D2BBNMFPL7ok3aXjdU5GYEFXZ2sK1dp6ju0IXDEuZeE</t>
        </is>
      </c>
      <c r="X6294" t="inlineStr">
        <is>
          <t>0,00</t>
        </is>
      </c>
      <c r="Y6294" t="inlineStr">
        <is>
          <t>42,12</t>
        </is>
      </c>
      <c r="Z6294" t="inlineStr">
        <is>
          <t>42,12</t>
        </is>
      </c>
      <c r="AA6294" t="n">
        <v>0</v>
      </c>
      <c r="AB6294" t="inlineStr">
        <is>
          <t>84,24</t>
        </is>
      </c>
      <c r="AC6294" t="inlineStr">
        <is>
          <t>17,69</t>
        </is>
      </c>
      <c r="AD6294" t="inlineStr">
        <is>
          <t>0,00</t>
        </is>
      </c>
      <c r="AE6294" t="inlineStr">
        <is>
          <t>101,93</t>
        </is>
      </c>
      <c r="AF6294" t="n">
        <v>0</v>
      </c>
      <c r="AG6294" t="n">
        <v>0</v>
      </c>
      <c r="AH6294" t="n">
        <v>0</v>
      </c>
      <c r="AI6294" t="inlineStr">
        <is>
          <t>7,02</t>
        </is>
      </c>
      <c r="AJ6294" t="inlineStr">
        <is>
          <t>Transfer</t>
        </is>
      </c>
      <c r="AK6294" t="inlineStr">
        <is>
          <t>4,5</t>
        </is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</row>
    <row r="6298">
      <c r="A6298" t="n">
        <v>1521</v>
      </c>
      <c r="B6298" t="inlineStr">
        <is>
          <t>La Pebrella Herboristeria CB</t>
        </is>
      </c>
      <c r="C6298" t="inlineStr">
        <is>
          <t>Teresa Garcia</t>
        </is>
      </c>
      <c r="D6298" t="inlineStr">
        <is>
          <t>La Pebrella Herboristeria CB</t>
        </is>
      </c>
      <c r="E6298" t="inlineStr">
        <is>
          <t>E98951312</t>
        </is>
      </c>
      <c r="F6298" t="inlineStr">
        <is>
          <t>Valencia, 54</t>
        </is>
      </c>
      <c r="G6298" t="n">
        <v>46680</v>
      </c>
      <c r="H6298" t="inlineStr">
        <is>
          <t>Algemesi</t>
        </is>
      </c>
      <c r="I6298" t="n">
        <v>1</v>
      </c>
      <c r="J6298" t="n">
        <v>0</v>
      </c>
      <c r="K6298" t="inlineStr">
        <is>
          <t>teresa@lapebrellaherboristeria.es</t>
        </is>
      </c>
      <c r="L6298">
        <f>+34629532338</f>
        <v/>
      </c>
      <c r="M6298" t="n">
        <v>1</v>
      </c>
      <c r="N6298" t="n">
        <v>0</v>
      </c>
      <c r="O6298" t="n">
        <v>0</v>
      </c>
      <c r="P6298" t="n">
        <v>0</v>
      </c>
      <c r="Q6298" t="n">
        <v>0</v>
      </c>
      <c r="R6298" t="inlineStr">
        <is>
          <t>VJ14-OB6</t>
        </is>
      </c>
      <c r="S6298" t="n">
        <v>0</v>
      </c>
      <c r="T6298" t="b">
        <v>0</v>
      </c>
      <c r="U6298" t="inlineStr">
        <is>
          <t>26/02/2024</t>
        </is>
      </c>
      <c r="V6298" t="inlineStr">
        <is>
          <t>rsgsq6pn5nasdg40kbrsgsdz97lp24d2</t>
        </is>
      </c>
      <c r="W6298" t="inlineStr">
        <is>
          <t>https://docs.google.com/open?id=1qWc4fTEcgSFfpuR3lyvoxfn7fP_MJcboSeyUxbHTL64</t>
        </is>
      </c>
      <c r="X6298" t="inlineStr">
        <is>
          <t>0,00</t>
        </is>
      </c>
      <c r="Y6298" t="n">
        <v>0</v>
      </c>
      <c r="Z6298" t="n">
        <v>0</v>
      </c>
      <c r="AA6298" t="n">
        <v>0</v>
      </c>
      <c r="AB6298" t="inlineStr">
        <is>
          <t>0,00</t>
        </is>
      </c>
      <c r="AC6298" t="inlineStr">
        <is>
          <t>0,00</t>
        </is>
      </c>
      <c r="AD6298" t="inlineStr">
        <is>
          <t>0,00</t>
        </is>
      </c>
      <c r="AE6298" t="inlineStr">
        <is>
          <t>0,00</t>
        </is>
      </c>
      <c r="AF6298" t="n">
        <v>0</v>
      </c>
      <c r="AG6298" t="n">
        <v>0</v>
      </c>
      <c r="AH6298" t="n">
        <v>0</v>
      </c>
      <c r="AI6298" t="inlineStr">
        <is>
          <t>6,5</t>
        </is>
      </c>
      <c r="AJ6298" t="inlineStr">
        <is>
          <t>Transfer</t>
        </is>
      </c>
      <c r="AK6298" t="inlineStr">
        <is>
          <t>4,5</t>
        </is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</row>
    <row r="6302">
      <c r="A6302" t="n">
        <v>1522</v>
      </c>
      <c r="B6302" t="inlineStr">
        <is>
          <t>Cuarto de Kilo Granel</t>
        </is>
      </c>
      <c r="C6302" t="inlineStr">
        <is>
          <t>Amaia Basilio Daubagna</t>
        </is>
      </c>
      <c r="D6302" t="inlineStr">
        <is>
          <t>Amaia Basilio Daubagna</t>
        </is>
      </c>
      <c r="E6302" t="inlineStr">
        <is>
          <t>72830718E</t>
        </is>
      </c>
      <c r="F6302" t="inlineStr">
        <is>
          <t>Calle Santa Lucía, 4</t>
        </is>
      </c>
      <c r="G6302" t="n">
        <v>1003</v>
      </c>
      <c r="H6302" t="inlineStr">
        <is>
          <t>Vitoria-Gasteiz</t>
        </is>
      </c>
      <c r="I6302" t="n">
        <v>1</v>
      </c>
      <c r="J6302" t="n">
        <v>0</v>
      </c>
      <c r="K6302" t="inlineStr">
        <is>
          <t>cuartodekilogranel@gmail.com</t>
        </is>
      </c>
      <c r="L6302">
        <f>+34685184018</f>
        <v/>
      </c>
      <c r="M6302" t="n">
        <v>1</v>
      </c>
      <c r="N6302" t="n">
        <v>13</v>
      </c>
      <c r="O6302" t="n">
        <v>13</v>
      </c>
      <c r="P6302" t="n">
        <v>6</v>
      </c>
      <c r="Q6302" t="n">
        <v>0</v>
      </c>
      <c r="R6302" t="inlineStr">
        <is>
          <t>FL1= tarjeta sellada</t>
        </is>
      </c>
      <c r="S6302" t="inlineStr">
        <is>
          <t>VJ10</t>
        </is>
      </c>
      <c r="T6302" t="b">
        <v>0</v>
      </c>
      <c r="U6302" t="inlineStr">
        <is>
          <t>26/02/2024</t>
        </is>
      </c>
      <c r="V6302" t="inlineStr">
        <is>
          <t>en0zdwda4eiwv6xkk5nen0zdghqgae3m</t>
        </is>
      </c>
      <c r="W6302" t="inlineStr">
        <is>
          <t>https://docs.google.com/open?id=1geXG5mRPNifCcuS6ul1le8TNGDPdax3Jma8beBgd8SM</t>
        </is>
      </c>
      <c r="X6302" t="inlineStr">
        <is>
          <t>84,50</t>
        </is>
      </c>
      <c r="Y6302" t="inlineStr">
        <is>
          <t>84,5</t>
        </is>
      </c>
      <c r="Z6302" t="n">
        <v>39</v>
      </c>
      <c r="AA6302" t="n">
        <v>0</v>
      </c>
      <c r="AB6302" t="inlineStr">
        <is>
          <t>208,00</t>
        </is>
      </c>
      <c r="AC6302" t="inlineStr">
        <is>
          <t>43,68</t>
        </is>
      </c>
      <c r="AD6302" t="inlineStr">
        <is>
          <t>10,82</t>
        </is>
      </c>
      <c r="AE6302" t="inlineStr">
        <is>
          <t>262,50</t>
        </is>
      </c>
      <c r="AF6302" t="n">
        <v>0</v>
      </c>
      <c r="AG6302" t="n">
        <v>0</v>
      </c>
      <c r="AH6302" t="n">
        <v>0</v>
      </c>
      <c r="AI6302" t="inlineStr">
        <is>
          <t>6,5</t>
        </is>
      </c>
      <c r="AJ6302" t="inlineStr">
        <is>
          <t>Transfer</t>
        </is>
      </c>
      <c r="AK6302" t="inlineStr">
        <is>
          <t>4,5</t>
        </is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</row>
    <row r="6306">
      <c r="A6306" t="n">
        <v>1523</v>
      </c>
      <c r="B6306" t="inlineStr">
        <is>
          <t>4eco Granada</t>
        </is>
      </c>
      <c r="C6306" t="inlineStr">
        <is>
          <t>Encarna Cáliz Salas</t>
        </is>
      </c>
      <c r="D6306" t="inlineStr">
        <is>
          <t>Encarna Cáliz Salas</t>
        </is>
      </c>
      <c r="E6306" t="inlineStr">
        <is>
          <t>24276568E</t>
        </is>
      </c>
      <c r="F6306" t="inlineStr">
        <is>
          <t>C/ Palencia 10 local 4</t>
        </is>
      </c>
      <c r="G6306" t="n">
        <v>18007</v>
      </c>
      <c r="H6306" t="inlineStr">
        <is>
          <t>Granada</t>
        </is>
      </c>
      <c r="I6306" t="n">
        <v>1</v>
      </c>
      <c r="J6306" t="n">
        <v>0</v>
      </c>
      <c r="K6306" t="inlineStr">
        <is>
          <t>e.caliz71@gmail.com</t>
        </is>
      </c>
      <c r="L6306">
        <f>+34617916575</f>
        <v/>
      </c>
      <c r="M6306" t="n">
        <v>1</v>
      </c>
      <c r="N6306" t="n">
        <v>5</v>
      </c>
      <c r="O6306" t="n">
        <v>3</v>
      </c>
      <c r="P6306" t="n">
        <v>7</v>
      </c>
      <c r="Q6306" t="n">
        <v>0</v>
      </c>
      <c r="R6306" t="inlineStr">
        <is>
          <t>VJ7</t>
        </is>
      </c>
      <c r="S6306" t="n">
        <v>0</v>
      </c>
      <c r="T6306" t="n">
        <v>0</v>
      </c>
      <c r="U6306" t="inlineStr">
        <is>
          <t>26/2/2024</t>
        </is>
      </c>
      <c r="V6306" t="n">
        <v>0</v>
      </c>
      <c r="W6306" t="inlineStr">
        <is>
          <t>https://docs.google.com/open?id=1fTjhofzz_SGnHIrOZPICu5GETUc3fviAussvwrjBiF4</t>
        </is>
      </c>
      <c r="X6306" t="inlineStr">
        <is>
          <t>19,50</t>
        </is>
      </c>
      <c r="Y6306" t="inlineStr">
        <is>
          <t>32,5</t>
        </is>
      </c>
      <c r="Z6306" t="inlineStr">
        <is>
          <t>45,5</t>
        </is>
      </c>
      <c r="AA6306" t="n">
        <v>0</v>
      </c>
      <c r="AB6306" t="inlineStr">
        <is>
          <t>97,50</t>
        </is>
      </c>
      <c r="AC6306" t="inlineStr">
        <is>
          <t>20,48</t>
        </is>
      </c>
      <c r="AD6306" t="inlineStr">
        <is>
          <t>5,07</t>
        </is>
      </c>
      <c r="AE6306" t="inlineStr">
        <is>
          <t>123,05</t>
        </is>
      </c>
      <c r="AF6306" t="n">
        <v>0</v>
      </c>
      <c r="AG6306" t="n">
        <v>0</v>
      </c>
      <c r="AH6306" t="n">
        <v>0</v>
      </c>
      <c r="AI6306" t="inlineStr">
        <is>
          <t>6,5</t>
        </is>
      </c>
      <c r="AJ6306" t="inlineStr">
        <is>
          <t>Transfer</t>
        </is>
      </c>
      <c r="AK6306" t="inlineStr">
        <is>
          <t>4,5</t>
        </is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</row>
    <row r="6310">
      <c r="A6310" t="n">
        <v>1524</v>
      </c>
      <c r="B6310" t="inlineStr">
        <is>
          <t>Droguería Perfumería García</t>
        </is>
      </c>
      <c r="C6310" t="inlineStr">
        <is>
          <t>Reyes García López</t>
        </is>
      </c>
      <c r="D6310" t="inlineStr">
        <is>
          <t>Reyes García López</t>
        </is>
      </c>
      <c r="E6310" t="inlineStr">
        <is>
          <t>13.145.556K</t>
        </is>
      </c>
      <c r="F6310" t="inlineStr">
        <is>
          <t>Calvo Sotelo, 8</t>
        </is>
      </c>
      <c r="G6310" t="n">
        <v>9550</v>
      </c>
      <c r="H6310" t="inlineStr">
        <is>
          <t>Villarcayo</t>
        </is>
      </c>
      <c r="I6310" t="n">
        <v>1</v>
      </c>
      <c r="J6310" t="n">
        <v>0</v>
      </c>
      <c r="K6310" t="inlineStr">
        <is>
          <t>droypergarcia@hotmail.com</t>
        </is>
      </c>
      <c r="L6310">
        <f>+34600767936</f>
        <v/>
      </c>
      <c r="M6310" t="n">
        <v>1</v>
      </c>
      <c r="N6310" t="n">
        <v>10</v>
      </c>
      <c r="O6310" t="n">
        <v>0</v>
      </c>
      <c r="P6310" t="n">
        <v>10</v>
      </c>
      <c r="Q6310" t="n">
        <v>0</v>
      </c>
      <c r="R6310" t="inlineStr">
        <is>
          <t>VJ20</t>
        </is>
      </c>
      <c r="S6310" t="n">
        <v>0</v>
      </c>
      <c r="T6310" t="b">
        <v>0</v>
      </c>
      <c r="U6310" t="inlineStr">
        <is>
          <t>26/02/2024</t>
        </is>
      </c>
      <c r="V6310" t="inlineStr">
        <is>
          <t>amjxmgoxvm97pt0emgyamjxmg75rzo56</t>
        </is>
      </c>
      <c r="W6310" t="inlineStr">
        <is>
          <t>https://docs.google.com/open?id=17Mwr11v9ZrfDDB97ZKYfOAwDmLrVHFKtxfRdBn0TqgI</t>
        </is>
      </c>
      <c r="X6310" t="inlineStr">
        <is>
          <t>0,00</t>
        </is>
      </c>
      <c r="Y6310" t="n">
        <v>65</v>
      </c>
      <c r="Z6310" t="n">
        <v>65</v>
      </c>
      <c r="AA6310" t="n">
        <v>0</v>
      </c>
      <c r="AB6310" t="inlineStr">
        <is>
          <t>130,00</t>
        </is>
      </c>
      <c r="AC6310" t="inlineStr">
        <is>
          <t>27,30</t>
        </is>
      </c>
      <c r="AD6310" t="inlineStr">
        <is>
          <t>6,76</t>
        </is>
      </c>
      <c r="AE6310" t="inlineStr">
        <is>
          <t>164,06</t>
        </is>
      </c>
      <c r="AF6310" t="n">
        <v>0</v>
      </c>
      <c r="AG6310" t="n">
        <v>0</v>
      </c>
      <c r="AH6310" t="n">
        <v>0</v>
      </c>
      <c r="AI6310" t="inlineStr">
        <is>
          <t>6,5</t>
        </is>
      </c>
      <c r="AJ6310" t="inlineStr">
        <is>
          <t>Transfer</t>
        </is>
      </c>
      <c r="AK6310" t="inlineStr">
        <is>
          <t>4,5</t>
        </is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</row>
    <row r="6314">
      <c r="A6314" t="n">
        <v>1525</v>
      </c>
      <c r="B6314" t="inlineStr">
        <is>
          <t>ADREDE</t>
        </is>
      </c>
      <c r="C6314" t="inlineStr">
        <is>
          <t>Patricia Oriol García</t>
        </is>
      </c>
      <c r="D6314" t="inlineStr">
        <is>
          <t>Patricia Oriol García</t>
        </is>
      </c>
      <c r="E6314" t="inlineStr">
        <is>
          <t>18040615J</t>
        </is>
      </c>
      <c r="F6314" t="inlineStr">
        <is>
          <t>Calle Loreto 13 local b (esquina)</t>
        </is>
      </c>
      <c r="G6314" t="n">
        <v>22003</v>
      </c>
      <c r="H6314" t="inlineStr">
        <is>
          <t>Huesca</t>
        </is>
      </c>
      <c r="I6314" t="n">
        <v>1</v>
      </c>
      <c r="J6314" t="n">
        <v>0</v>
      </c>
      <c r="K6314" t="inlineStr">
        <is>
          <t>patricia@adrede.es</t>
        </is>
      </c>
      <c r="L6314">
        <f>+34699396122</f>
        <v/>
      </c>
      <c r="M6314" t="n">
        <v>1</v>
      </c>
      <c r="N6314" t="n">
        <v>0</v>
      </c>
      <c r="O6314" t="n">
        <v>0</v>
      </c>
      <c r="P6314" t="n">
        <v>8</v>
      </c>
      <c r="Q6314" t="n">
        <v>5</v>
      </c>
      <c r="R6314" t="inlineStr">
        <is>
          <t>VJ10</t>
        </is>
      </c>
      <c r="S6314" t="n">
        <v>0</v>
      </c>
      <c r="T6314" t="n">
        <v>0</v>
      </c>
      <c r="U6314" t="inlineStr">
        <is>
          <t>26/02/2024</t>
        </is>
      </c>
      <c r="V6314" t="inlineStr">
        <is>
          <t>3puq7eqoqgkczklqev3puq7erhgnvp15</t>
        </is>
      </c>
      <c r="W6314" t="inlineStr">
        <is>
          <t>https://docs.google.com/open?id=18UB7bG4aEIR3BKI9LG_JbsxWbtIji0FJJoHO-5ddDCY</t>
        </is>
      </c>
      <c r="X6314" t="inlineStr">
        <is>
          <t>0,00</t>
        </is>
      </c>
      <c r="Y6314" t="n">
        <v>0</v>
      </c>
      <c r="Z6314" t="n">
        <v>52</v>
      </c>
      <c r="AA6314" t="inlineStr">
        <is>
          <t>22,5</t>
        </is>
      </c>
      <c r="AB6314" t="inlineStr">
        <is>
          <t>74,50</t>
        </is>
      </c>
      <c r="AC6314" t="inlineStr">
        <is>
          <t>15,65</t>
        </is>
      </c>
      <c r="AD6314" t="inlineStr">
        <is>
          <t>3,87</t>
        </is>
      </c>
      <c r="AE6314" t="inlineStr">
        <is>
          <t>94,02</t>
        </is>
      </c>
      <c r="AF6314" t="n">
        <v>0</v>
      </c>
      <c r="AG6314" t="n">
        <v>0</v>
      </c>
      <c r="AH6314" t="n">
        <v>0</v>
      </c>
      <c r="AI6314" t="inlineStr">
        <is>
          <t>6,5</t>
        </is>
      </c>
      <c r="AJ6314" t="inlineStr">
        <is>
          <t>Transfer</t>
        </is>
      </c>
      <c r="AK6314" t="inlineStr">
        <is>
          <t>4,5</t>
        </is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</row>
    <row r="6318">
      <c r="A6318" t="n">
        <v>1526</v>
      </c>
      <c r="B6318" t="inlineStr">
        <is>
          <t>Cardamomo green shop</t>
        </is>
      </c>
      <c r="C6318" t="inlineStr">
        <is>
          <t>Pascuali Martin Medina</t>
        </is>
      </c>
      <c r="D6318" t="inlineStr">
        <is>
          <t>Pascuala Martín Medina</t>
        </is>
      </c>
      <c r="E6318" t="inlineStr">
        <is>
          <t>29072890Q</t>
        </is>
      </c>
      <c r="F6318" t="inlineStr">
        <is>
          <t>Calle Gerona, 3,Bajo</t>
        </is>
      </c>
      <c r="G6318" t="n">
        <v>30510</v>
      </c>
      <c r="H6318" t="inlineStr">
        <is>
          <t>Yecla</t>
        </is>
      </c>
      <c r="I6318" t="n">
        <v>1</v>
      </c>
      <c r="J6318" t="n">
        <v>0</v>
      </c>
      <c r="K6318" t="inlineStr">
        <is>
          <t>cardamomogreenshop@gmail.com</t>
        </is>
      </c>
      <c r="L6318">
        <f>+34677813491</f>
        <v/>
      </c>
      <c r="M6318" t="n">
        <v>1</v>
      </c>
      <c r="N6318" t="n">
        <v>10</v>
      </c>
      <c r="O6318" t="n">
        <v>0</v>
      </c>
      <c r="P6318" t="n">
        <v>10</v>
      </c>
      <c r="Q6318" t="n">
        <v>3</v>
      </c>
      <c r="R6318" t="inlineStr">
        <is>
          <t>VJ7</t>
        </is>
      </c>
      <c r="S6318" t="n">
        <v>0</v>
      </c>
      <c r="T6318" t="b">
        <v>0</v>
      </c>
      <c r="U6318" t="inlineStr">
        <is>
          <t>26/2/2024</t>
        </is>
      </c>
      <c r="V6318" t="inlineStr">
        <is>
          <t>9gswps1rafiwk2plwew9gsx3qb28cce7</t>
        </is>
      </c>
      <c r="W6318" t="inlineStr">
        <is>
          <t>https://docs.google.com/open?id=1G9Bg77HBc7d80rdenTkrPu9Vj12v_jjAlKDVftCMc4g</t>
        </is>
      </c>
      <c r="X6318" t="inlineStr">
        <is>
          <t>0,00</t>
        </is>
      </c>
      <c r="Y6318" t="n">
        <v>65</v>
      </c>
      <c r="Z6318" t="n">
        <v>65</v>
      </c>
      <c r="AA6318" t="inlineStr">
        <is>
          <t>13,5</t>
        </is>
      </c>
      <c r="AB6318" t="inlineStr">
        <is>
          <t>143,50</t>
        </is>
      </c>
      <c r="AC6318" t="inlineStr">
        <is>
          <t>30,14</t>
        </is>
      </c>
      <c r="AD6318" t="inlineStr">
        <is>
          <t>7,46</t>
        </is>
      </c>
      <c r="AE6318" t="inlineStr">
        <is>
          <t>181,10</t>
        </is>
      </c>
      <c r="AF6318" t="n">
        <v>0</v>
      </c>
      <c r="AG6318" t="n">
        <v>0</v>
      </c>
      <c r="AH6318" t="n">
        <v>0</v>
      </c>
      <c r="AI6318" t="inlineStr">
        <is>
          <t>6,5</t>
        </is>
      </c>
      <c r="AJ6318" t="inlineStr">
        <is>
          <t>SEPA 30 días // IBAN: ES34 3190 0083 3701 0753 2111</t>
        </is>
      </c>
      <c r="AK6318" t="inlineStr">
        <is>
          <t>4,5</t>
        </is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</row>
    <row r="6322">
      <c r="A6322" t="n">
        <v>1527</v>
      </c>
      <c r="B6322" t="inlineStr">
        <is>
          <t>ALCAMPO</t>
        </is>
      </c>
      <c r="C6322" t="inlineStr">
        <is>
          <t>Nº PEDIDO: 360.145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inlineStr">
        <is>
          <t>SIN ENVIAR FACTURA</t>
        </is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s="2" t="n">
        <v>0</v>
      </c>
      <c r="V6322" t="n">
        <v>0</v>
      </c>
      <c r="W6322" t="n">
        <v>1</v>
      </c>
      <c r="X6322" t="inlineStr">
        <is>
          <t>0,00</t>
        </is>
      </c>
      <c r="Y6322" t="n">
        <v>0</v>
      </c>
      <c r="Z6322" t="n">
        <v>0</v>
      </c>
      <c r="AA6322" t="n">
        <v>0</v>
      </c>
      <c r="AB6322" t="inlineStr">
        <is>
          <t>0,00</t>
        </is>
      </c>
      <c r="AC6322" t="inlineStr">
        <is>
          <t>0,00</t>
        </is>
      </c>
      <c r="AD6322" t="inlineStr">
        <is>
          <t>0,00</t>
        </is>
      </c>
      <c r="AE6322" t="inlineStr">
        <is>
          <t>0,00</t>
        </is>
      </c>
      <c r="AF6322" t="n">
        <v>0</v>
      </c>
      <c r="AG6322" t="n">
        <v>0</v>
      </c>
      <c r="AH6322" t="n">
        <v>0</v>
      </c>
      <c r="AI6322" t="inlineStr">
        <is>
          <t>6,5</t>
        </is>
      </c>
      <c r="AJ6322" t="n">
        <v>0</v>
      </c>
      <c r="AK6322" t="inlineStr">
        <is>
          <t>4,5</t>
        </is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</row>
    <row r="6326">
      <c r="A6326" t="n">
        <v>1528</v>
      </c>
      <c r="B6326" t="inlineStr">
        <is>
          <t>Marcris</t>
        </is>
      </c>
      <c r="C6326" t="inlineStr">
        <is>
          <t>Marino</t>
        </is>
      </c>
      <c r="D6326" t="inlineStr">
        <is>
          <t>Sánchez García Cristina 00280286L S.L.N.E</t>
        </is>
      </c>
      <c r="E6326" t="inlineStr">
        <is>
          <t>B35770528</t>
        </is>
      </c>
      <c r="F6326" t="inlineStr">
        <is>
          <t>Calle Aigües, 11</t>
        </is>
      </c>
      <c r="G6326" t="n">
        <v>8391</v>
      </c>
      <c r="H6326" t="inlineStr">
        <is>
          <t>Tiana</t>
        </is>
      </c>
      <c r="I6326" t="n">
        <v>1</v>
      </c>
      <c r="J6326" t="n">
        <v>0</v>
      </c>
      <c r="K6326" t="inlineStr">
        <is>
          <t>info@marcris.net</t>
        </is>
      </c>
      <c r="L6326">
        <f>+34678868735</f>
        <v/>
      </c>
      <c r="M6326" t="n">
        <v>0</v>
      </c>
      <c r="N6326" t="n">
        <v>412</v>
      </c>
      <c r="O6326" t="n">
        <v>0</v>
      </c>
      <c r="P6326" t="n">
        <v>412</v>
      </c>
      <c r="Q6326" t="n">
        <v>78</v>
      </c>
      <c r="R6326" t="inlineStr">
        <is>
          <t>Muestras 8-8-2</t>
        </is>
      </c>
      <c r="S6326" t="n">
        <v>0</v>
      </c>
      <c r="T6326" t="n">
        <v>0</v>
      </c>
      <c r="U6326" t="inlineStr">
        <is>
          <t>29/02/2024</t>
        </is>
      </c>
      <c r="V6326" t="n">
        <v>0</v>
      </c>
      <c r="W6326" t="inlineStr">
        <is>
          <t>https://docs.google.com/open?id=11GVF9-gv00ELSWjENlp_4KGt1Vgi6VxJ1EvMsxqp1Qs</t>
        </is>
      </c>
      <c r="X6326" t="inlineStr">
        <is>
          <t>0,00</t>
        </is>
      </c>
      <c r="Y6326" t="inlineStr">
        <is>
          <t>1792,2</t>
        </is>
      </c>
      <c r="Z6326" t="inlineStr">
        <is>
          <t>1792,2</t>
        </is>
      </c>
      <c r="AA6326" t="inlineStr">
        <is>
          <t>257,4</t>
        </is>
      </c>
      <c r="AB6326" t="inlineStr">
        <is>
          <t>3.841,80</t>
        </is>
      </c>
      <c r="AC6326" t="inlineStr">
        <is>
          <t>806,78</t>
        </is>
      </c>
      <c r="AD6326" t="inlineStr">
        <is>
          <t>0,00</t>
        </is>
      </c>
      <c r="AE6326" t="inlineStr">
        <is>
          <t>4648,58</t>
        </is>
      </c>
      <c r="AF6326" t="n">
        <v>0</v>
      </c>
      <c r="AG6326" t="n">
        <v>0</v>
      </c>
      <c r="AH6326" t="n">
        <v>0</v>
      </c>
      <c r="AI6326" t="inlineStr">
        <is>
          <t>4,35</t>
        </is>
      </c>
      <c r="AJ6326" t="inlineStr">
        <is>
          <t>Giro 60 días // IBAN: ES03 2100 0877 8502 0021 6962</t>
        </is>
      </c>
      <c r="AK6326" t="inlineStr">
        <is>
          <t>3,3</t>
        </is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</row>
    <row r="6330">
      <c r="A6330" t="n">
        <v>1529</v>
      </c>
      <c r="B6330" t="inlineStr">
        <is>
          <t>Expert-Elèctrica Fusté</t>
        </is>
      </c>
      <c r="C6330" t="inlineStr">
        <is>
          <t>Marta Esteve</t>
        </is>
      </c>
      <c r="D6330" t="inlineStr">
        <is>
          <t>Elèctrica Fusté, S.L.</t>
        </is>
      </c>
      <c r="E6330" t="inlineStr">
        <is>
          <t>B62055785</t>
        </is>
      </c>
      <c r="F6330" t="inlineStr">
        <is>
          <t>C/Major, 9-11</t>
        </is>
      </c>
      <c r="G6330" t="n">
        <v>8791</v>
      </c>
      <c r="H6330" t="inlineStr">
        <is>
          <t>Sant Llorenç d'Hortons (Barcelona)</t>
        </is>
      </c>
      <c r="I6330" t="n">
        <v>1</v>
      </c>
      <c r="J6330" t="n">
        <v>0</v>
      </c>
      <c r="K6330" t="inlineStr">
        <is>
          <t>efuste@efuste.com</t>
        </is>
      </c>
      <c r="L6330">
        <f>+34665807463</f>
        <v/>
      </c>
      <c r="M6330" t="n">
        <v>0</v>
      </c>
      <c r="N6330" t="n">
        <v>20</v>
      </c>
      <c r="O6330" t="n">
        <v>0</v>
      </c>
      <c r="P6330" t="n">
        <v>0</v>
      </c>
      <c r="Q6330" t="n">
        <v>20</v>
      </c>
      <c r="R6330" t="inlineStr">
        <is>
          <t>OC6-OB6-AC6-PackD4</t>
        </is>
      </c>
      <c r="S6330" t="n">
        <v>0</v>
      </c>
      <c r="T6330" t="b">
        <v>0</v>
      </c>
      <c r="U6330" s="1" t="n">
        <v>45294</v>
      </c>
      <c r="V6330" t="inlineStr">
        <is>
          <t>ngjq68lrc486engjqj372i56v18ohlc4</t>
        </is>
      </c>
      <c r="W6330" t="inlineStr">
        <is>
          <t>https://docs.google.com/open?id=1A1Cq1hE1q90nt9czdVsHCH8HFou79mn6wlyO25uHKu4</t>
        </is>
      </c>
      <c r="X6330" t="inlineStr">
        <is>
          <t>0,00</t>
        </is>
      </c>
      <c r="Y6330" t="n">
        <v>130</v>
      </c>
      <c r="Z6330" t="n">
        <v>0</v>
      </c>
      <c r="AA6330" t="n">
        <v>90</v>
      </c>
      <c r="AB6330" t="inlineStr">
        <is>
          <t>220,00</t>
        </is>
      </c>
      <c r="AC6330" t="inlineStr">
        <is>
          <t>46,20</t>
        </is>
      </c>
      <c r="AD6330" t="inlineStr">
        <is>
          <t>0,00</t>
        </is>
      </c>
      <c r="AE6330" t="inlineStr">
        <is>
          <t>266,20</t>
        </is>
      </c>
      <c r="AF6330" t="n">
        <v>0</v>
      </c>
      <c r="AG6330" t="n">
        <v>0</v>
      </c>
      <c r="AH6330" t="n">
        <v>0</v>
      </c>
      <c r="AI6330" t="inlineStr">
        <is>
          <t>6,5</t>
        </is>
      </c>
      <c r="AJ6330" t="inlineStr">
        <is>
          <t>Transfer</t>
        </is>
      </c>
      <c r="AK6330" t="inlineStr">
        <is>
          <t>4,5</t>
        </is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</row>
    <row r="6334">
      <c r="A6334" t="n">
        <v>1530</v>
      </c>
      <c r="B6334" t="inlineStr">
        <is>
          <t>Onzas</t>
        </is>
      </c>
      <c r="C6334" t="inlineStr">
        <is>
          <t>Soraya Gómez</t>
        </is>
      </c>
      <c r="D6334" t="inlineStr">
        <is>
          <t>Soraya Gómez Balsells</t>
        </is>
      </c>
      <c r="E6334" t="inlineStr">
        <is>
          <t>70253451C</t>
        </is>
      </c>
      <c r="F6334" t="inlineStr">
        <is>
          <t>Avda La Constitución 28</t>
        </is>
      </c>
      <c r="G6334" t="n">
        <v>40005</v>
      </c>
      <c r="H6334" t="inlineStr">
        <is>
          <t>Segovia</t>
        </is>
      </c>
      <c r="I6334" t="n">
        <v>1</v>
      </c>
      <c r="J6334" t="n">
        <v>0</v>
      </c>
      <c r="K6334" t="inlineStr">
        <is>
          <t>onzasdesabor@gmail.com</t>
        </is>
      </c>
      <c r="L6334">
        <f>+34674993197</f>
        <v/>
      </c>
      <c r="M6334" t="n">
        <v>1</v>
      </c>
      <c r="N6334" t="n">
        <v>5</v>
      </c>
      <c r="O6334" t="n">
        <v>5</v>
      </c>
      <c r="P6334" t="n">
        <v>5</v>
      </c>
      <c r="Q6334" t="n">
        <v>5</v>
      </c>
      <c r="R6334" t="inlineStr">
        <is>
          <t>VJ5</t>
        </is>
      </c>
      <c r="S6334" t="n">
        <v>0</v>
      </c>
      <c r="T6334" t="b">
        <v>0</v>
      </c>
      <c r="U6334" s="1" t="n">
        <v>45294</v>
      </c>
      <c r="V6334" t="inlineStr">
        <is>
          <t>dxj1bh2iu2mif6c505bvadxj1bh266yq</t>
        </is>
      </c>
      <c r="W6334" t="inlineStr">
        <is>
          <t>https://docs.google.com/open?id=1tiVp_Fp7qegYcdgbcenokKc6j5zkt7F_P8pBxfEcFU8</t>
        </is>
      </c>
      <c r="X6334" t="inlineStr">
        <is>
          <t>32,50</t>
        </is>
      </c>
      <c r="Y6334" t="inlineStr">
        <is>
          <t>32,5</t>
        </is>
      </c>
      <c r="Z6334" t="inlineStr">
        <is>
          <t>32,5</t>
        </is>
      </c>
      <c r="AA6334" t="inlineStr">
        <is>
          <t>22,5</t>
        </is>
      </c>
      <c r="AB6334" t="inlineStr">
        <is>
          <t>120,00</t>
        </is>
      </c>
      <c r="AC6334" t="inlineStr">
        <is>
          <t>25,20</t>
        </is>
      </c>
      <c r="AD6334" t="inlineStr">
        <is>
          <t>6,24</t>
        </is>
      </c>
      <c r="AE6334" t="inlineStr">
        <is>
          <t>151,44</t>
        </is>
      </c>
      <c r="AF6334" t="n">
        <v>0</v>
      </c>
      <c r="AG6334" t="n">
        <v>0</v>
      </c>
      <c r="AH6334" t="n">
        <v>0</v>
      </c>
      <c r="AI6334" t="inlineStr">
        <is>
          <t>6,5</t>
        </is>
      </c>
      <c r="AJ6334" t="inlineStr">
        <is>
          <t>Transfer</t>
        </is>
      </c>
      <c r="AK6334" t="inlineStr">
        <is>
          <t>4,5</t>
        </is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</row>
    <row r="6338">
      <c r="A6338" t="n">
        <v>1531</v>
      </c>
      <c r="B6338" t="inlineStr">
        <is>
          <t>Marcris</t>
        </is>
      </c>
      <c r="C6338" t="inlineStr">
        <is>
          <t>Marino</t>
        </is>
      </c>
      <c r="D6338" t="inlineStr">
        <is>
          <t>Sánchez García Cristina 00280286L S.L.N.E</t>
        </is>
      </c>
      <c r="E6338" t="inlineStr">
        <is>
          <t>B35770528</t>
        </is>
      </c>
      <c r="F6338" t="inlineStr">
        <is>
          <t>Calle Aigües, 11</t>
        </is>
      </c>
      <c r="G6338" t="n">
        <v>8391</v>
      </c>
      <c r="H6338" t="inlineStr">
        <is>
          <t>Tiana</t>
        </is>
      </c>
      <c r="I6338" t="n">
        <v>1</v>
      </c>
      <c r="J6338" t="n">
        <v>0</v>
      </c>
      <c r="K6338" t="inlineStr">
        <is>
          <t>info@marcris.net</t>
        </is>
      </c>
      <c r="L6338">
        <f>+34678868735</f>
        <v/>
      </c>
      <c r="M6338" t="n">
        <v>0</v>
      </c>
      <c r="N6338" t="n">
        <v>412</v>
      </c>
      <c r="O6338" t="n">
        <v>0</v>
      </c>
      <c r="P6338" t="n">
        <v>412</v>
      </c>
      <c r="Q6338" t="n">
        <v>78</v>
      </c>
      <c r="R6338" t="inlineStr">
        <is>
          <t>PackD35-VJ196-OC57-OB57</t>
        </is>
      </c>
      <c r="S6338" t="n">
        <v>0</v>
      </c>
      <c r="T6338" t="inlineStr">
        <is>
          <t>Muestras 8-8-2-1-4-3-3</t>
        </is>
      </c>
      <c r="U6338" s="1" t="n">
        <v>45385</v>
      </c>
      <c r="V6338" t="n">
        <v>0</v>
      </c>
      <c r="W6338" t="inlineStr">
        <is>
          <t>https://docs.google.com/open?id=1ZWguhFHzSjpVmppAqIeSTdI4AADtU3FVn_h71SbRW-0</t>
        </is>
      </c>
      <c r="X6338" t="inlineStr">
        <is>
          <t>0,00</t>
        </is>
      </c>
      <c r="Y6338" t="inlineStr">
        <is>
          <t>1792,2</t>
        </is>
      </c>
      <c r="Z6338" t="inlineStr">
        <is>
          <t>1792,2</t>
        </is>
      </c>
      <c r="AA6338" t="inlineStr">
        <is>
          <t>257,4</t>
        </is>
      </c>
      <c r="AB6338" t="inlineStr">
        <is>
          <t>3.841,80</t>
        </is>
      </c>
      <c r="AC6338" t="inlineStr">
        <is>
          <t>806,78</t>
        </is>
      </c>
      <c r="AD6338" t="inlineStr">
        <is>
          <t>0,00</t>
        </is>
      </c>
      <c r="AE6338" t="inlineStr">
        <is>
          <t>4648,58</t>
        </is>
      </c>
      <c r="AF6338" t="n">
        <v>0</v>
      </c>
      <c r="AG6338" t="n">
        <v>0</v>
      </c>
      <c r="AH6338" t="n">
        <v>0</v>
      </c>
      <c r="AI6338" t="inlineStr">
        <is>
          <t>4,35</t>
        </is>
      </c>
      <c r="AJ6338" t="inlineStr">
        <is>
          <t>Giro 60 días // IBAN: ES03 2100 0877 8502 0021 6962</t>
        </is>
      </c>
      <c r="AK6338" t="inlineStr">
        <is>
          <t>3,3</t>
        </is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</row>
    <row r="6342">
      <c r="A6342" t="n">
        <v>1532</v>
      </c>
      <c r="B6342" t="inlineStr">
        <is>
          <t>Froitas e Verduras "LOURDES"</t>
        </is>
      </c>
      <c r="C6342" t="inlineStr">
        <is>
          <t>María del Carmen</t>
        </is>
      </c>
      <c r="D6342" t="inlineStr">
        <is>
          <t>María del Carmen Santiso Lage</t>
        </is>
      </c>
      <c r="E6342" t="inlineStr">
        <is>
          <t>76.906.435.R</t>
        </is>
      </c>
      <c r="F6342" t="inlineStr">
        <is>
          <t>Praza de Abastos s/n</t>
        </is>
      </c>
      <c r="G6342" t="n">
        <v>36870</v>
      </c>
      <c r="H6342" t="inlineStr">
        <is>
          <t>Mondariz, Pontevedra</t>
        </is>
      </c>
      <c r="I6342" t="n">
        <v>1</v>
      </c>
      <c r="J6342" t="n">
        <v>0</v>
      </c>
      <c r="K6342" t="inlineStr">
        <is>
          <t>chiquibernardez@gmail.com</t>
        </is>
      </c>
      <c r="L6342">
        <f>+34619584795</f>
        <v/>
      </c>
      <c r="M6342" t="n">
        <v>1</v>
      </c>
      <c r="N6342" t="n">
        <v>20</v>
      </c>
      <c r="O6342" t="n">
        <v>0</v>
      </c>
      <c r="P6342" t="n">
        <v>0</v>
      </c>
      <c r="Q6342" t="n">
        <v>5</v>
      </c>
      <c r="R6342" t="n">
        <v>0</v>
      </c>
      <c r="S6342" t="n">
        <v>0</v>
      </c>
      <c r="T6342" t="b">
        <v>0</v>
      </c>
      <c r="U6342" s="1" t="n">
        <v>45385</v>
      </c>
      <c r="V6342" t="inlineStr">
        <is>
          <t>rb43srb3otkxcp8eis7brb43srdvc1l5</t>
        </is>
      </c>
      <c r="W6342" t="inlineStr">
        <is>
          <t>https://docs.google.com/open?id=1d8GvYrU7VyAUBlQCM2aSUNTp8R4LRnUAMKDK_MI2XoY</t>
        </is>
      </c>
      <c r="X6342" t="inlineStr">
        <is>
          <t>0,00</t>
        </is>
      </c>
      <c r="Y6342" t="n">
        <v>130</v>
      </c>
      <c r="Z6342" t="n">
        <v>0</v>
      </c>
      <c r="AA6342" t="inlineStr">
        <is>
          <t>22,5</t>
        </is>
      </c>
      <c r="AB6342" t="inlineStr">
        <is>
          <t>152,50</t>
        </is>
      </c>
      <c r="AC6342" t="inlineStr">
        <is>
          <t>32,03</t>
        </is>
      </c>
      <c r="AD6342" t="inlineStr">
        <is>
          <t>7,93</t>
        </is>
      </c>
      <c r="AE6342" t="inlineStr">
        <is>
          <t>192,46</t>
        </is>
      </c>
      <c r="AF6342" t="n">
        <v>0</v>
      </c>
      <c r="AG6342" t="n">
        <v>0</v>
      </c>
      <c r="AH6342" t="n">
        <v>0</v>
      </c>
      <c r="AI6342" t="inlineStr">
        <is>
          <t>6,5</t>
        </is>
      </c>
      <c r="AJ6342" t="inlineStr">
        <is>
          <t>Transfer</t>
        </is>
      </c>
      <c r="AK6342" t="inlineStr">
        <is>
          <t>4,5</t>
        </is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</row>
    <row r="6346">
      <c r="A6346" t="n">
        <v>1533</v>
      </c>
      <c r="B6346" t="inlineStr">
        <is>
          <t>Acupuntura i Benestar Reyes</t>
        </is>
      </c>
      <c r="C6346" t="inlineStr">
        <is>
          <t>Maria Reyes Bretó Monfort</t>
        </is>
      </c>
      <c r="D6346" t="inlineStr">
        <is>
          <t>Maria Reyes Bretó Monfort</t>
        </is>
      </c>
      <c r="E6346" t="inlineStr">
        <is>
          <t>18961374J</t>
        </is>
      </c>
      <c r="F6346" t="inlineStr">
        <is>
          <t>C/Organista Coscollano,  8, baix dreta</t>
        </is>
      </c>
      <c r="G6346" t="n">
        <v>12580</v>
      </c>
      <c r="H6346" t="inlineStr">
        <is>
          <t>Benicarló</t>
        </is>
      </c>
      <c r="I6346" t="n">
        <v>1</v>
      </c>
      <c r="J6346" t="n">
        <v>0</v>
      </c>
      <c r="K6346" t="inlineStr">
        <is>
          <t>reyesbreto@gmail.com</t>
        </is>
      </c>
      <c r="L6346">
        <f>+34667015771</f>
        <v/>
      </c>
      <c r="M6346" t="n">
        <v>1</v>
      </c>
      <c r="N6346" t="n">
        <v>20</v>
      </c>
      <c r="O6346" t="n">
        <v>5</v>
      </c>
      <c r="P6346" t="n">
        <v>25</v>
      </c>
      <c r="Q6346" t="n">
        <v>0</v>
      </c>
      <c r="R6346" t="n">
        <v>0</v>
      </c>
      <c r="S6346" t="inlineStr">
        <is>
          <t>3% desc. escalado</t>
        </is>
      </c>
      <c r="T6346" t="b">
        <v>0</v>
      </c>
      <c r="U6346" s="1" t="n">
        <v>45385</v>
      </c>
      <c r="V6346" t="inlineStr">
        <is>
          <t>qqy2vtgj804opboe7467qqy2keh2lz5o</t>
        </is>
      </c>
      <c r="W6346" t="inlineStr">
        <is>
          <t>https://docs.google.com/open?id=1L9oG2-jwO7juqum4vV8pCUMIMelfI4uPzqLan6n3Q8Y</t>
        </is>
      </c>
      <c r="X6346" t="inlineStr">
        <is>
          <t>32,50</t>
        </is>
      </c>
      <c r="Y6346" t="n">
        <v>130</v>
      </c>
      <c r="Z6346" t="inlineStr">
        <is>
          <t>162,5</t>
        </is>
      </c>
      <c r="AA6346" t="n">
        <v>0</v>
      </c>
      <c r="AB6346" t="inlineStr">
        <is>
          <t>325,00</t>
        </is>
      </c>
      <c r="AC6346" t="inlineStr">
        <is>
          <t>68,25</t>
        </is>
      </c>
      <c r="AD6346" t="inlineStr">
        <is>
          <t>16,90</t>
        </is>
      </c>
      <c r="AE6346" t="inlineStr">
        <is>
          <t>410,15</t>
        </is>
      </c>
      <c r="AF6346" t="n">
        <v>0</v>
      </c>
      <c r="AG6346" t="n">
        <v>0</v>
      </c>
      <c r="AH6346" t="n">
        <v>0</v>
      </c>
      <c r="AI6346" t="inlineStr">
        <is>
          <t>6,5</t>
        </is>
      </c>
      <c r="AJ6346" t="inlineStr">
        <is>
          <t>Transfer</t>
        </is>
      </c>
      <c r="AK6346" t="inlineStr">
        <is>
          <t>4,5</t>
        </is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</row>
    <row r="6350">
      <c r="A6350" t="n">
        <v>1534</v>
      </c>
      <c r="B6350" t="inlineStr">
        <is>
          <t>DROGUERIA VELLVE</t>
        </is>
      </c>
      <c r="C6350" t="inlineStr">
        <is>
          <t>MONTSE VELLVÉ PINART</t>
        </is>
      </c>
      <c r="D6350" t="inlineStr">
        <is>
          <t>MONTSE VELLVE PINART</t>
        </is>
      </c>
      <c r="E6350" t="inlineStr">
        <is>
          <t>77611027B</t>
        </is>
      </c>
      <c r="F6350" t="inlineStr">
        <is>
          <t>DR.SAMSÓ, 21</t>
        </is>
      </c>
      <c r="G6350" t="n">
        <v>8310</v>
      </c>
      <c r="H6350" t="inlineStr">
        <is>
          <t>ARGENTONA</t>
        </is>
      </c>
      <c r="I6350" t="n">
        <v>1</v>
      </c>
      <c r="J6350" t="n">
        <v>0</v>
      </c>
      <c r="K6350" t="inlineStr">
        <is>
          <t>MVELLVEP@HOTMAIL.COM</t>
        </is>
      </c>
      <c r="L6350">
        <f>+34656847276</f>
        <v/>
      </c>
      <c r="M6350" t="n">
        <v>1</v>
      </c>
      <c r="N6350" t="n">
        <v>15</v>
      </c>
      <c r="O6350" t="n">
        <v>0</v>
      </c>
      <c r="P6350" t="n">
        <v>15</v>
      </c>
      <c r="Q6350" t="n">
        <v>0</v>
      </c>
      <c r="R6350" t="inlineStr">
        <is>
          <t>VJ3</t>
        </is>
      </c>
      <c r="S6350" t="inlineStr">
        <is>
          <t>cajas en CAT</t>
        </is>
      </c>
      <c r="T6350" t="b">
        <v>0</v>
      </c>
      <c r="U6350" s="1" t="n">
        <v>45385</v>
      </c>
      <c r="V6350" t="inlineStr">
        <is>
          <t>vv5hqicwm5jb1yluvv5hqo2nlrwtsoqc</t>
        </is>
      </c>
      <c r="W6350" t="inlineStr">
        <is>
          <t>https://docs.google.com/open?id=10eTiceDcHct_eddG6Bz8xDrCO_MeUmhGSz4EXRNiUKc</t>
        </is>
      </c>
      <c r="X6350" t="inlineStr">
        <is>
          <t>0,00</t>
        </is>
      </c>
      <c r="Y6350" t="inlineStr">
        <is>
          <t>97,5</t>
        </is>
      </c>
      <c r="Z6350" t="inlineStr">
        <is>
          <t>97,5</t>
        </is>
      </c>
      <c r="AA6350" t="n">
        <v>0</v>
      </c>
      <c r="AB6350" t="inlineStr">
        <is>
          <t>195,00</t>
        </is>
      </c>
      <c r="AC6350" t="inlineStr">
        <is>
          <t>40,95</t>
        </is>
      </c>
      <c r="AD6350" t="inlineStr">
        <is>
          <t>10,14</t>
        </is>
      </c>
      <c r="AE6350" t="inlineStr">
        <is>
          <t>246,09</t>
        </is>
      </c>
      <c r="AF6350" t="n">
        <v>0</v>
      </c>
      <c r="AG6350" t="n">
        <v>0</v>
      </c>
      <c r="AH6350" t="n">
        <v>0</v>
      </c>
      <c r="AI6350" t="inlineStr">
        <is>
          <t>6,5</t>
        </is>
      </c>
      <c r="AJ6350" t="inlineStr">
        <is>
          <t>Transfer</t>
        </is>
      </c>
      <c r="AK6350" t="inlineStr">
        <is>
          <t>4,5</t>
        </is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</row>
    <row r="6354">
      <c r="A6354" t="n">
        <v>1535</v>
      </c>
      <c r="B6354" t="inlineStr">
        <is>
          <t>Espacio Orgánico</t>
        </is>
      </c>
      <c r="C6354" t="inlineStr">
        <is>
          <t>Blanca</t>
        </is>
      </c>
      <c r="D6354" t="inlineStr">
        <is>
          <t>Proyecto Bio Espacio Orgánico, s.l.</t>
        </is>
      </c>
      <c r="E6354" t="inlineStr">
        <is>
          <t>B86770898</t>
        </is>
      </c>
      <c r="F6354" t="inlineStr">
        <is>
          <t>C/Fresa 2. C.C. Equinocio Park</t>
        </is>
      </c>
      <c r="G6354" t="n">
        <v>28222</v>
      </c>
      <c r="H6354" t="inlineStr">
        <is>
          <t>Majadahonda, Madrid</t>
        </is>
      </c>
      <c r="I6354" t="n">
        <v>0</v>
      </c>
      <c r="J6354" t="inlineStr">
        <is>
          <t>Centro Comercial Río Norte. Ctra. De fuencarral km 1 local 2A</t>
        </is>
      </c>
      <c r="K6354" t="inlineStr">
        <is>
          <t>administracion@espacioorganico.com</t>
        </is>
      </c>
      <c r="L6354">
        <f>+34673953074</f>
        <v/>
      </c>
      <c r="M6354" t="n">
        <v>0</v>
      </c>
      <c r="N6354" t="n">
        <v>10</v>
      </c>
      <c r="O6354" t="n">
        <v>5</v>
      </c>
      <c r="P6354" t="n">
        <v>5</v>
      </c>
      <c r="Q6354" t="n">
        <v>0</v>
      </c>
      <c r="R6354" t="inlineStr">
        <is>
          <t>LA2 (20+2)</t>
        </is>
      </c>
      <c r="S6354" t="inlineStr">
        <is>
          <t>Pedido Reenviado a Centro Comercial Río Norte. Ctra. De fuencarral km 1 local 2A confirma Carolina</t>
        </is>
      </c>
      <c r="T6354" t="b">
        <v>1</v>
      </c>
      <c r="U6354" s="1" t="n">
        <v>45385</v>
      </c>
      <c r="V6354" t="inlineStr">
        <is>
          <t>3tbtqyp6mayaa0a4m43tbtqk3rvi27dp</t>
        </is>
      </c>
      <c r="W6354" t="inlineStr">
        <is>
          <t>https://docs.google.com/open?id=1V5qo3hO5iUeGWBPpyYUq2KdusPlh-bsGe5JHDufT1P4</t>
        </is>
      </c>
      <c r="X6354" t="inlineStr">
        <is>
          <t>34,55</t>
        </is>
      </c>
      <c r="Y6354" t="inlineStr">
        <is>
          <t>69,1</t>
        </is>
      </c>
      <c r="Z6354" t="inlineStr">
        <is>
          <t>34,55</t>
        </is>
      </c>
      <c r="AA6354" t="n">
        <v>0</v>
      </c>
      <c r="AB6354" t="inlineStr">
        <is>
          <t>138,20</t>
        </is>
      </c>
      <c r="AC6354" t="inlineStr">
        <is>
          <t>29,02</t>
        </is>
      </c>
      <c r="AD6354" t="inlineStr">
        <is>
          <t>0,00</t>
        </is>
      </c>
      <c r="AE6354" t="inlineStr">
        <is>
          <t>167,22</t>
        </is>
      </c>
      <c r="AF6354" t="n">
        <v>0</v>
      </c>
      <c r="AG6354" t="n">
        <v>0</v>
      </c>
      <c r="AH6354" t="n">
        <v>0</v>
      </c>
      <c r="AI6354" t="inlineStr">
        <is>
          <t>6,91</t>
        </is>
      </c>
      <c r="AJ6354" t="inlineStr">
        <is>
          <t>Giro 30 días // IBAN: ES88 0081 0309 7900 0163 6965</t>
        </is>
      </c>
      <c r="AK6354" t="inlineStr">
        <is>
          <t>4,5</t>
        </is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</row>
    <row r="6358">
      <c r="A6358" t="n">
        <v>1536</v>
      </c>
      <c r="B6358" t="inlineStr">
        <is>
          <t>Cul de Sac</t>
        </is>
      </c>
      <c r="C6358" t="inlineStr">
        <is>
          <t>Adrià Celma Povill</t>
        </is>
      </c>
      <c r="D6358" t="inlineStr">
        <is>
          <t>Cooperativa de Consum Cul de sac</t>
        </is>
      </c>
      <c r="E6358" t="inlineStr">
        <is>
          <t>46597702R</t>
        </is>
      </c>
      <c r="F6358" t="inlineStr">
        <is>
          <t>Joan Maragall 37, àtic</t>
        </is>
      </c>
      <c r="G6358" t="n">
        <v>17002</v>
      </c>
      <c r="H6358" t="inlineStr">
        <is>
          <t>Girona</t>
        </is>
      </c>
      <c r="I6358" t="n">
        <v>1</v>
      </c>
      <c r="J6358" t="n">
        <v>0</v>
      </c>
      <c r="K6358" t="inlineStr">
        <is>
          <t>adria_cpo@hotmail.com</t>
        </is>
      </c>
      <c r="L6358">
        <f>+34654154819</f>
        <v/>
      </c>
      <c r="M6358" t="n">
        <v>0</v>
      </c>
      <c r="N6358" t="n">
        <v>7</v>
      </c>
      <c r="O6358" t="n">
        <v>0</v>
      </c>
      <c r="P6358" t="n">
        <v>0</v>
      </c>
      <c r="Q6358" t="n">
        <v>0</v>
      </c>
      <c r="R6358" t="inlineStr">
        <is>
          <t>PackD1-VJ2</t>
        </is>
      </c>
      <c r="S6358" t="n">
        <v>0</v>
      </c>
      <c r="T6358" t="b">
        <v>0</v>
      </c>
      <c r="U6358" s="1" t="n">
        <v>45385</v>
      </c>
      <c r="V6358" t="inlineStr">
        <is>
          <t>m4pxan5kcvdbmrm825yew3f4qgw21t9u</t>
        </is>
      </c>
      <c r="W6358" t="inlineStr">
        <is>
          <t>https://docs.google.com/open?id=1cUaPFA8vJVkcWu2jueGBop8b6p5xR8JEPQu0fVv9d6s</t>
        </is>
      </c>
      <c r="X6358" t="inlineStr">
        <is>
          <t>0,00</t>
        </is>
      </c>
      <c r="Y6358" t="inlineStr">
        <is>
          <t>49,14</t>
        </is>
      </c>
      <c r="Z6358" t="n">
        <v>0</v>
      </c>
      <c r="AA6358" t="n">
        <v>0</v>
      </c>
      <c r="AB6358" t="inlineStr">
        <is>
          <t>49,14</t>
        </is>
      </c>
      <c r="AC6358" t="inlineStr">
        <is>
          <t>10,32</t>
        </is>
      </c>
      <c r="AD6358" t="inlineStr">
        <is>
          <t>0,00</t>
        </is>
      </c>
      <c r="AE6358" t="inlineStr">
        <is>
          <t>59,46</t>
        </is>
      </c>
      <c r="AF6358" t="n">
        <v>0</v>
      </c>
      <c r="AG6358" t="n">
        <v>0</v>
      </c>
      <c r="AH6358" t="n">
        <v>0</v>
      </c>
      <c r="AI6358" t="inlineStr">
        <is>
          <t>7,02</t>
        </is>
      </c>
      <c r="AJ6358" t="inlineStr">
        <is>
          <t>Transfer</t>
        </is>
      </c>
      <c r="AK6358" t="inlineStr">
        <is>
          <t>4,5</t>
        </is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</row>
    <row r="6362">
      <c r="A6362" t="n">
        <v>1537</v>
      </c>
      <c r="B6362" t="inlineStr">
        <is>
          <t>TERRANOSTRA (Laboratori d'Abastiment cooperatiu)</t>
        </is>
      </c>
      <c r="C6362" t="inlineStr">
        <is>
          <t>Montse i Lluís</t>
        </is>
      </c>
      <c r="D6362" t="inlineStr">
        <is>
          <t>Laboratori d'Abastiment cooperatiu</t>
        </is>
      </c>
      <c r="E6362" t="inlineStr">
        <is>
          <t>F01736784</t>
        </is>
      </c>
      <c r="F6362" t="inlineStr">
        <is>
          <t>c/  Alfons el magnànim 24 baixos</t>
        </is>
      </c>
      <c r="G6362" t="n">
        <v>7004</v>
      </c>
      <c r="H6362" t="inlineStr">
        <is>
          <t>Palma de Mallorca</t>
        </is>
      </c>
      <c r="I6362" t="n">
        <v>1</v>
      </c>
      <c r="J6362" t="n">
        <v>0</v>
      </c>
      <c r="K6362" t="inlineStr">
        <is>
          <t>montse.ara@terranostra.coop</t>
        </is>
      </c>
      <c r="L6362">
        <f>+34636370505</f>
        <v/>
      </c>
      <c r="M6362" t="n">
        <v>0</v>
      </c>
      <c r="N6362" t="n">
        <v>0</v>
      </c>
      <c r="O6362" t="n">
        <v>0</v>
      </c>
      <c r="P6362" t="n">
        <v>30</v>
      </c>
      <c r="Q6362" t="n">
        <v>20</v>
      </c>
      <c r="R6362" t="inlineStr">
        <is>
          <t>VJ20</t>
        </is>
      </c>
      <c r="S6362" t="n">
        <v>0</v>
      </c>
      <c r="T6362" t="b">
        <v>0</v>
      </c>
      <c r="U6362" s="1" t="n">
        <v>45385</v>
      </c>
      <c r="V6362" t="inlineStr">
        <is>
          <t>rzg2gp2oe6r31n8qrzgufn0lm0tlka8k</t>
        </is>
      </c>
      <c r="W6362" t="inlineStr">
        <is>
          <t>https://docs.google.com/open?id=1ep78LNd50_fHh-8TPd2B0JANXsVr39IeelmBeHpn-14</t>
        </is>
      </c>
      <c r="X6362" t="inlineStr">
        <is>
          <t>0,00</t>
        </is>
      </c>
      <c r="Y6362" t="n">
        <v>0</v>
      </c>
      <c r="Z6362" t="n">
        <v>195</v>
      </c>
      <c r="AA6362" t="n">
        <v>90</v>
      </c>
      <c r="AB6362" t="inlineStr">
        <is>
          <t>285,00</t>
        </is>
      </c>
      <c r="AC6362" t="inlineStr">
        <is>
          <t>59,85</t>
        </is>
      </c>
      <c r="AD6362" t="inlineStr">
        <is>
          <t>0,00</t>
        </is>
      </c>
      <c r="AE6362" t="inlineStr">
        <is>
          <t>344,85</t>
        </is>
      </c>
      <c r="AF6362" t="n">
        <v>0</v>
      </c>
      <c r="AG6362" t="n">
        <v>0</v>
      </c>
      <c r="AH6362" t="n">
        <v>0</v>
      </c>
      <c r="AI6362" t="inlineStr">
        <is>
          <t>6,5</t>
        </is>
      </c>
      <c r="AJ6362" t="inlineStr">
        <is>
          <t>Giro 30 días // IBAN: ES94 2056 0022 1120 6731 0728</t>
        </is>
      </c>
      <c r="AK6362" t="inlineStr">
        <is>
          <t>4,5</t>
        </is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</row>
    <row r="6366">
      <c r="A6366" t="n">
        <v>1538</v>
      </c>
      <c r="B6366" t="inlineStr">
        <is>
          <t>Querido Planeta</t>
        </is>
      </c>
      <c r="C6366" t="inlineStr">
        <is>
          <t>Sol</t>
        </is>
      </c>
      <c r="D6366" t="inlineStr">
        <is>
          <t>María Soledad Ibañez Cano</t>
        </is>
      </c>
      <c r="E6366" t="inlineStr">
        <is>
          <t>24356232Z</t>
        </is>
      </c>
      <c r="F6366" t="inlineStr">
        <is>
          <t>C/ Belosticalle, 18 Bajo</t>
        </is>
      </c>
      <c r="G6366" t="n">
        <v>48005</v>
      </c>
      <c r="H6366" t="inlineStr">
        <is>
          <t>Bilbao</t>
        </is>
      </c>
      <c r="I6366" t="n">
        <v>1</v>
      </c>
      <c r="J6366" t="n">
        <v>0</v>
      </c>
      <c r="K6366" t="inlineStr">
        <is>
          <t>hola@queridoplaneta.eu</t>
        </is>
      </c>
      <c r="L6366">
        <f>+34667482283</f>
        <v/>
      </c>
      <c r="M6366" t="n">
        <v>1</v>
      </c>
      <c r="N6366" t="n">
        <v>10</v>
      </c>
      <c r="O6366" t="n">
        <v>0</v>
      </c>
      <c r="P6366" t="n">
        <v>10</v>
      </c>
      <c r="Q6366" t="n">
        <v>0</v>
      </c>
      <c r="R6366" t="inlineStr">
        <is>
          <t>LA1-FL1 (20+2)</t>
        </is>
      </c>
      <c r="S6366" t="inlineStr">
        <is>
          <t>SectorEco</t>
        </is>
      </c>
      <c r="T6366" t="b">
        <v>1</v>
      </c>
      <c r="U6366" s="1" t="n">
        <v>45385</v>
      </c>
      <c r="V6366" t="inlineStr">
        <is>
          <t>rc14on3q4cjjtepxq4d9rc14on03uawl</t>
        </is>
      </c>
      <c r="W6366" t="inlineStr">
        <is>
          <t>https://docs.google.com/open?id=1o3GKSlkF2Tw5p4X5FXKokPta5r3J_I7mYCMQexCNtfU</t>
        </is>
      </c>
      <c r="X6366" t="inlineStr">
        <is>
          <t>0,00</t>
        </is>
      </c>
      <c r="Y6366" t="inlineStr">
        <is>
          <t>69,1</t>
        </is>
      </c>
      <c r="Z6366" t="inlineStr">
        <is>
          <t>69,1</t>
        </is>
      </c>
      <c r="AA6366" t="n">
        <v>0</v>
      </c>
      <c r="AB6366" t="inlineStr">
        <is>
          <t>138,20</t>
        </is>
      </c>
      <c r="AC6366" t="inlineStr">
        <is>
          <t>29,02</t>
        </is>
      </c>
      <c r="AD6366" t="inlineStr">
        <is>
          <t>7,19</t>
        </is>
      </c>
      <c r="AE6366" t="inlineStr">
        <is>
          <t>174,41</t>
        </is>
      </c>
      <c r="AF6366" t="n">
        <v>0</v>
      </c>
      <c r="AG6366" t="n">
        <v>0</v>
      </c>
      <c r="AH6366" t="n">
        <v>0</v>
      </c>
      <c r="AI6366" t="inlineStr">
        <is>
          <t>6,91</t>
        </is>
      </c>
      <c r="AJ6366" t="inlineStr">
        <is>
          <t>SEPA 30 días // IBAN: ES51 2095 0352 3091 1885 1765</t>
        </is>
      </c>
      <c r="AK6366" t="inlineStr">
        <is>
          <t>4,5</t>
        </is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</row>
    <row r="6370">
      <c r="A6370" t="n">
        <v>1539</v>
      </c>
      <c r="B6370" t="inlineStr">
        <is>
          <t>Naturitas</t>
        </is>
      </c>
      <c r="C6370" t="inlineStr">
        <is>
          <t>Sandra Geremias</t>
        </is>
      </c>
      <c r="D6370" t="inlineStr">
        <is>
          <t>AMCORE BALANCE, S.L.</t>
        </is>
      </c>
      <c r="E6370" t="inlineStr">
        <is>
          <t>B66291097</t>
        </is>
      </c>
      <c r="F6370" t="inlineStr">
        <is>
          <t>CALLE POLLANCRE N 10</t>
        </is>
      </c>
      <c r="G6370" t="n">
        <v>17452</v>
      </c>
      <c r="H6370" t="inlineStr">
        <is>
          <t>MASSANES (GIRONA)</t>
        </is>
      </c>
      <c r="I6370" t="n">
        <v>1</v>
      </c>
      <c r="J6370" t="n">
        <v>0</v>
      </c>
      <c r="K6370" t="inlineStr">
        <is>
          <t>sandra.geremias@naturitas.com</t>
        </is>
      </c>
      <c r="L6370" t="inlineStr">
        <is>
          <t>691 390 659</t>
        </is>
      </c>
      <c r="M6370" t="n">
        <v>0</v>
      </c>
      <c r="N6370" t="n">
        <v>94</v>
      </c>
      <c r="O6370" t="n">
        <v>0</v>
      </c>
      <c r="P6370" t="n">
        <v>0</v>
      </c>
      <c r="Q6370" t="n">
        <v>42</v>
      </c>
      <c r="R6370" t="n">
        <v>0</v>
      </c>
      <c r="S6370" t="n">
        <v>0</v>
      </c>
      <c r="T6370" t="n">
        <v>0</v>
      </c>
      <c r="U6370" s="1" t="n">
        <v>45385</v>
      </c>
      <c r="V6370" t="n">
        <v>0</v>
      </c>
      <c r="W6370" t="inlineStr">
        <is>
          <t>https://docs.google.com/open?id=1Ab0uz9cO44HUBj0qjCtw59rmx_D8I6blFA6xV7fiHYg</t>
        </is>
      </c>
      <c r="X6370" t="inlineStr">
        <is>
          <t>0,00</t>
        </is>
      </c>
      <c r="Y6370" t="n">
        <v>611</v>
      </c>
      <c r="Z6370" t="n">
        <v>0</v>
      </c>
      <c r="AA6370" t="n">
        <v>189</v>
      </c>
      <c r="AB6370" t="inlineStr">
        <is>
          <t>800,00</t>
        </is>
      </c>
      <c r="AC6370" t="inlineStr">
        <is>
          <t>168,00</t>
        </is>
      </c>
      <c r="AD6370" t="inlineStr">
        <is>
          <t>0,00</t>
        </is>
      </c>
      <c r="AE6370" t="inlineStr">
        <is>
          <t>968,00</t>
        </is>
      </c>
      <c r="AF6370" t="n">
        <v>0</v>
      </c>
      <c r="AG6370" t="n">
        <v>0</v>
      </c>
      <c r="AH6370" t="n">
        <v>0</v>
      </c>
      <c r="AI6370" t="inlineStr">
        <is>
          <t>6,5</t>
        </is>
      </c>
      <c r="AJ6370" t="inlineStr">
        <is>
          <t>Confirming La Caixa (60 días)</t>
        </is>
      </c>
      <c r="AK6370" t="inlineStr">
        <is>
          <t>4,5</t>
        </is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</row>
    <row r="6374">
      <c r="A6374" t="n">
        <v>1540</v>
      </c>
      <c r="B6374" t="inlineStr">
        <is>
          <t>Gu Zu Bio</t>
        </is>
      </c>
      <c r="C6374" t="inlineStr">
        <is>
          <t>Edurne Zulueta Aranguena</t>
        </is>
      </c>
      <c r="D6374" t="inlineStr">
        <is>
          <t>Edurne Zulueta Aranguena</t>
        </is>
      </c>
      <c r="E6374" t="inlineStr">
        <is>
          <t>78880457W</t>
        </is>
      </c>
      <c r="F6374" t="inlineStr">
        <is>
          <t>Nekazari 7 bajo</t>
        </is>
      </c>
      <c r="G6374" t="n">
        <v>48370</v>
      </c>
      <c r="H6374" t="inlineStr">
        <is>
          <t>Bermeo, Bizkaia</t>
        </is>
      </c>
      <c r="I6374" t="n">
        <v>1</v>
      </c>
      <c r="J6374" t="n">
        <v>0</v>
      </c>
      <c r="K6374" t="inlineStr">
        <is>
          <t>guzubio@gmail.com</t>
        </is>
      </c>
      <c r="L6374" t="n">
        <v>647294101</v>
      </c>
      <c r="M6374" t="n">
        <v>1</v>
      </c>
      <c r="N6374" t="n">
        <v>5</v>
      </c>
      <c r="O6374" t="n">
        <v>5</v>
      </c>
      <c r="P6374" t="n">
        <v>5</v>
      </c>
      <c r="Q6374" t="n">
        <v>5</v>
      </c>
      <c r="R6374" t="inlineStr">
        <is>
          <t>PackD3-VJ5</t>
        </is>
      </c>
      <c r="S6374" t="inlineStr">
        <is>
          <t>(1 MOS-B)</t>
        </is>
      </c>
      <c r="T6374" t="n">
        <v>0</v>
      </c>
      <c r="U6374" s="1" t="n">
        <v>45385</v>
      </c>
      <c r="V6374" t="n">
        <v>0</v>
      </c>
      <c r="W6374" t="inlineStr">
        <is>
          <t>https://docs.google.com/open?id=12DDMESbtR3uv6xsExo5MhQUlsuF5WxSydhHyx2uKB44</t>
        </is>
      </c>
      <c r="X6374" t="inlineStr">
        <is>
          <t>32,50</t>
        </is>
      </c>
      <c r="Y6374" t="inlineStr">
        <is>
          <t>32,5</t>
        </is>
      </c>
      <c r="Z6374" t="inlineStr">
        <is>
          <t>32,5</t>
        </is>
      </c>
      <c r="AA6374" t="inlineStr">
        <is>
          <t>22,5</t>
        </is>
      </c>
      <c r="AB6374" t="inlineStr">
        <is>
          <t>120,00</t>
        </is>
      </c>
      <c r="AC6374" t="inlineStr">
        <is>
          <t>25,20</t>
        </is>
      </c>
      <c r="AD6374" t="inlineStr">
        <is>
          <t>6,24</t>
        </is>
      </c>
      <c r="AE6374" t="inlineStr">
        <is>
          <t>151,44</t>
        </is>
      </c>
      <c r="AF6374" t="n">
        <v>0</v>
      </c>
      <c r="AG6374" t="n">
        <v>0</v>
      </c>
      <c r="AH6374" t="n">
        <v>0</v>
      </c>
      <c r="AI6374" t="inlineStr">
        <is>
          <t>6,5</t>
        </is>
      </c>
      <c r="AJ6374" t="inlineStr">
        <is>
          <t>Transfer</t>
        </is>
      </c>
      <c r="AK6374" t="inlineStr">
        <is>
          <t>4,5</t>
        </is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</row>
    <row r="6378">
      <c r="A6378" t="n">
        <v>1541</v>
      </c>
      <c r="B6378" t="inlineStr">
        <is>
          <t>PEPE DRINKS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s="2" t="n">
        <v>0</v>
      </c>
      <c r="V6378" t="n">
        <v>0</v>
      </c>
      <c r="W6378" t="n">
        <v>1</v>
      </c>
      <c r="X6378" t="inlineStr">
        <is>
          <t>0,00</t>
        </is>
      </c>
      <c r="Y6378" t="n">
        <v>0</v>
      </c>
      <c r="Z6378" t="n">
        <v>0</v>
      </c>
      <c r="AA6378" t="n">
        <v>0</v>
      </c>
      <c r="AB6378" t="inlineStr">
        <is>
          <t>0,00</t>
        </is>
      </c>
      <c r="AC6378" t="inlineStr">
        <is>
          <t>0,00</t>
        </is>
      </c>
      <c r="AD6378" t="inlineStr">
        <is>
          <t>0,00</t>
        </is>
      </c>
      <c r="AE6378" t="inlineStr">
        <is>
          <t>0,00</t>
        </is>
      </c>
      <c r="AF6378" t="n">
        <v>0</v>
      </c>
      <c r="AG6378" t="n">
        <v>0</v>
      </c>
      <c r="AH6378" t="n">
        <v>0</v>
      </c>
      <c r="AI6378" t="inlineStr">
        <is>
          <t>6,5</t>
        </is>
      </c>
      <c r="AJ6378" t="n">
        <v>0</v>
      </c>
      <c r="AK6378" t="inlineStr">
        <is>
          <t>4,5</t>
        </is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</row>
    <row r="6382">
      <c r="A6382" t="n">
        <v>1542</v>
      </c>
      <c r="B6382" t="inlineStr">
        <is>
          <t>HIPERCENTRO</t>
        </is>
      </c>
      <c r="C6382" t="inlineStr">
        <is>
          <t>Nº PEDIDO: 406603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inlineStr">
        <is>
          <t>SIN ENVIAR FACTURA</t>
        </is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s="2" t="n">
        <v>0</v>
      </c>
      <c r="V6382" t="n">
        <v>0</v>
      </c>
      <c r="W6382" t="n">
        <v>1</v>
      </c>
      <c r="X6382" t="inlineStr">
        <is>
          <t>0,00</t>
        </is>
      </c>
      <c r="Y6382" t="n">
        <v>0</v>
      </c>
      <c r="Z6382" t="n">
        <v>0</v>
      </c>
      <c r="AA6382" t="n">
        <v>0</v>
      </c>
      <c r="AB6382" t="inlineStr">
        <is>
          <t>0,00</t>
        </is>
      </c>
      <c r="AC6382" t="inlineStr">
        <is>
          <t>0,00</t>
        </is>
      </c>
      <c r="AD6382" t="inlineStr">
        <is>
          <t>0,00</t>
        </is>
      </c>
      <c r="AE6382" t="inlineStr">
        <is>
          <t>0,00</t>
        </is>
      </c>
      <c r="AF6382" t="n">
        <v>0</v>
      </c>
      <c r="AG6382" t="n">
        <v>0</v>
      </c>
      <c r="AH6382" t="n">
        <v>0</v>
      </c>
      <c r="AI6382" t="inlineStr">
        <is>
          <t>6,5</t>
        </is>
      </c>
      <c r="AJ6382" t="n">
        <v>0</v>
      </c>
      <c r="AK6382" t="inlineStr">
        <is>
          <t>4,5</t>
        </is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</row>
    <row r="6386">
      <c r="A6386" t="n">
        <v>1543</v>
      </c>
      <c r="B6386" t="inlineStr">
        <is>
          <t>PROGRAVIEDO S.L.</t>
        </is>
      </c>
      <c r="C6386" t="inlineStr">
        <is>
          <t>Antonio</t>
        </is>
      </c>
      <c r="D6386" t="inlineStr">
        <is>
          <t>EL GRANEL DE MASIP</t>
        </is>
      </c>
      <c r="E6386" t="inlineStr">
        <is>
          <t>B74396359</t>
        </is>
      </c>
      <c r="F6386" t="inlineStr">
        <is>
          <t>Avda Valentin Masip 24 bajo</t>
        </is>
      </c>
      <c r="G6386" t="n">
        <v>33013</v>
      </c>
      <c r="H6386" t="inlineStr">
        <is>
          <t>Oviedo</t>
        </is>
      </c>
      <c r="I6386" t="n">
        <v>1</v>
      </c>
      <c r="J6386" t="n">
        <v>0</v>
      </c>
      <c r="K6386" t="inlineStr">
        <is>
          <t>elgraneldemasip@gmail.com</t>
        </is>
      </c>
      <c r="L6386">
        <f>+34683633591</f>
        <v/>
      </c>
      <c r="M6386" t="n">
        <v>0</v>
      </c>
      <c r="N6386" t="n">
        <v>12</v>
      </c>
      <c r="O6386" t="n">
        <v>6</v>
      </c>
      <c r="P6386" t="n">
        <v>12</v>
      </c>
      <c r="Q6386" t="n">
        <v>6</v>
      </c>
      <c r="R6386" t="inlineStr">
        <is>
          <t>OC4-OB4-AC4</t>
        </is>
      </c>
      <c r="S6386" t="n">
        <v>0</v>
      </c>
      <c r="T6386" t="b">
        <v>0</v>
      </c>
      <c r="U6386" s="1" t="n">
        <v>45415</v>
      </c>
      <c r="V6386" t="n">
        <v>0</v>
      </c>
      <c r="W6386" t="inlineStr">
        <is>
          <t>https://docs.google.com/open?id=1B7h4whnMU27uZj5F0lsUauuCynhztyJJ1WcJRZQyEZg</t>
        </is>
      </c>
      <c r="X6386" t="inlineStr">
        <is>
          <t>39,00</t>
        </is>
      </c>
      <c r="Y6386" t="n">
        <v>78</v>
      </c>
      <c r="Z6386" t="n">
        <v>78</v>
      </c>
      <c r="AA6386" t="n">
        <v>27</v>
      </c>
      <c r="AB6386" t="inlineStr">
        <is>
          <t>222,00</t>
        </is>
      </c>
      <c r="AC6386" t="inlineStr">
        <is>
          <t>46,62</t>
        </is>
      </c>
      <c r="AD6386" t="inlineStr">
        <is>
          <t>0,00</t>
        </is>
      </c>
      <c r="AE6386" t="inlineStr">
        <is>
          <t>268,62</t>
        </is>
      </c>
      <c r="AF6386" t="n">
        <v>0</v>
      </c>
      <c r="AG6386" t="n">
        <v>0</v>
      </c>
      <c r="AH6386" t="n">
        <v>0</v>
      </c>
      <c r="AI6386" t="inlineStr">
        <is>
          <t>6,5</t>
        </is>
      </c>
      <c r="AJ6386" t="inlineStr">
        <is>
          <t>Transfer</t>
        </is>
      </c>
      <c r="AK6386" t="inlineStr">
        <is>
          <t>4,5</t>
        </is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</row>
    <row r="6390">
      <c r="A6390" t="n">
        <v>1544</v>
      </c>
      <c r="B6390" t="inlineStr">
        <is>
          <t>ALCAMPO</t>
        </is>
      </c>
      <c r="C6390" t="inlineStr">
        <is>
          <t>Nº PEDIDO: 365.885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inlineStr">
        <is>
          <t>SIN ENVIAR FACTURA</t>
        </is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s="2" t="n">
        <v>0</v>
      </c>
      <c r="V6390" t="n">
        <v>0</v>
      </c>
      <c r="W6390" t="n">
        <v>1</v>
      </c>
      <c r="X6390" t="inlineStr">
        <is>
          <t>0,00</t>
        </is>
      </c>
      <c r="Y6390" t="n">
        <v>0</v>
      </c>
      <c r="Z6390" t="n">
        <v>0</v>
      </c>
      <c r="AA6390" t="n">
        <v>0</v>
      </c>
      <c r="AB6390" t="inlineStr">
        <is>
          <t>0,00</t>
        </is>
      </c>
      <c r="AC6390" t="inlineStr">
        <is>
          <t>0,00</t>
        </is>
      </c>
      <c r="AD6390" t="inlineStr">
        <is>
          <t>0,00</t>
        </is>
      </c>
      <c r="AE6390" t="inlineStr">
        <is>
          <t>0,00</t>
        </is>
      </c>
      <c r="AF6390" t="n">
        <v>0</v>
      </c>
      <c r="AG6390" t="n">
        <v>0</v>
      </c>
      <c r="AH6390" t="n">
        <v>0</v>
      </c>
      <c r="AI6390" t="inlineStr">
        <is>
          <t>6,5</t>
        </is>
      </c>
      <c r="AJ6390" t="n">
        <v>0</v>
      </c>
      <c r="AK6390" t="inlineStr">
        <is>
          <t>4,5</t>
        </is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inlineStr"/>
    </row>
    <row r="6394">
      <c r="A6394" t="n">
        <v>1545</v>
      </c>
      <c r="B6394" t="inlineStr">
        <is>
          <t>Ereindajan Bergara, Koop. Elk. Txikia</t>
        </is>
      </c>
      <c r="C6394" t="inlineStr">
        <is>
          <t>Ereindajan Bergara</t>
        </is>
      </c>
      <c r="D6394" t="inlineStr">
        <is>
          <t>Ereindajan Bergara, Koop. Elk. Txikia</t>
        </is>
      </c>
      <c r="E6394" t="inlineStr">
        <is>
          <t>F75196220</t>
        </is>
      </c>
      <c r="F6394" t="inlineStr">
        <is>
          <t>Joan XXIII plaza s/n</t>
        </is>
      </c>
      <c r="G6394" t="n">
        <v>20570</v>
      </c>
      <c r="H6394" t="inlineStr">
        <is>
          <t>Bergara, Guipúzcoa</t>
        </is>
      </c>
      <c r="I6394" t="n">
        <v>1</v>
      </c>
      <c r="J6394" t="n">
        <v>0</v>
      </c>
      <c r="K6394" t="inlineStr">
        <is>
          <t>bergara@ereindajan.eus</t>
        </is>
      </c>
      <c r="L6394">
        <f>+34681660863</f>
        <v/>
      </c>
      <c r="M6394" t="n">
        <v>0</v>
      </c>
      <c r="N6394" t="n">
        <v>15</v>
      </c>
      <c r="O6394" t="n">
        <v>0</v>
      </c>
      <c r="P6394" t="n">
        <v>15</v>
      </c>
      <c r="Q6394" t="n">
        <v>0</v>
      </c>
      <c r="R6394" t="inlineStr">
        <is>
          <t>VJ8-PackD2</t>
        </is>
      </c>
      <c r="S6394" t="n">
        <v>0</v>
      </c>
      <c r="T6394" t="n">
        <v>0</v>
      </c>
      <c r="U6394" s="1" t="n">
        <v>45446</v>
      </c>
      <c r="V6394" t="n">
        <v>0</v>
      </c>
      <c r="W6394" t="inlineStr">
        <is>
          <t>https://docs.google.com/document/d/1d-jmKV87GdOoH6Bd5Z-biwzlno5r4VmET8Gg3LaWFlE/edit#heading=h.gjdgxs</t>
        </is>
      </c>
      <c r="X6394" t="inlineStr">
        <is>
          <t>0,00</t>
        </is>
      </c>
      <c r="Y6394" t="inlineStr">
        <is>
          <t>97,5</t>
        </is>
      </c>
      <c r="Z6394" t="inlineStr">
        <is>
          <t>97,5</t>
        </is>
      </c>
      <c r="AA6394" t="n">
        <v>0</v>
      </c>
      <c r="AB6394" t="inlineStr">
        <is>
          <t>195,00</t>
        </is>
      </c>
      <c r="AC6394" t="inlineStr">
        <is>
          <t>40,95</t>
        </is>
      </c>
      <c r="AD6394" t="inlineStr">
        <is>
          <t>0,00</t>
        </is>
      </c>
      <c r="AE6394" t="inlineStr">
        <is>
          <t>235,95</t>
        </is>
      </c>
      <c r="AF6394" t="n">
        <v>0</v>
      </c>
      <c r="AG6394" t="n">
        <v>0</v>
      </c>
      <c r="AH6394" t="n">
        <v>0</v>
      </c>
      <c r="AI6394" t="inlineStr">
        <is>
          <t>6,5</t>
        </is>
      </c>
      <c r="AJ6394" t="inlineStr">
        <is>
          <t>Transfer</t>
        </is>
      </c>
      <c r="AK6394" t="inlineStr">
        <is>
          <t>4,5</t>
        </is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</row>
    <row r="6398">
      <c r="A6398" t="n">
        <v>1546</v>
      </c>
      <c r="B6398" t="inlineStr">
        <is>
          <t>FARMATURAL PUERTO POLLENSA</t>
        </is>
      </c>
      <c r="C6398" t="inlineStr">
        <is>
          <t>SALVADOR ANTICH CAÑELLAS</t>
        </is>
      </c>
      <c r="D6398" t="inlineStr">
        <is>
          <t>SALVADOR ANTICH CAÑELLAS</t>
        </is>
      </c>
      <c r="E6398" t="inlineStr">
        <is>
          <t>18225006J</t>
        </is>
      </c>
      <c r="F6398" t="inlineStr">
        <is>
          <t>CALLE LLEVANT Nº3</t>
        </is>
      </c>
      <c r="G6398" t="n">
        <v>7470</v>
      </c>
      <c r="H6398" t="inlineStr">
        <is>
          <t>PUERTO DE POLLENSA</t>
        </is>
      </c>
      <c r="I6398" t="n">
        <v>1</v>
      </c>
      <c r="J6398" t="n">
        <v>0</v>
      </c>
      <c r="K6398" t="inlineStr">
        <is>
          <t>farmaturalpuertopollensa@gmail.com</t>
        </is>
      </c>
      <c r="L6398">
        <f>+34669536305</f>
        <v/>
      </c>
      <c r="M6398" t="n">
        <v>1</v>
      </c>
      <c r="N6398" t="n">
        <v>6</v>
      </c>
      <c r="O6398" t="n">
        <v>7</v>
      </c>
      <c r="P6398" t="n">
        <v>7</v>
      </c>
      <c r="Q6398" t="n">
        <v>5</v>
      </c>
      <c r="R6398" t="inlineStr">
        <is>
          <t>PackD3-VJ5-OB6-OC6-AC6</t>
        </is>
      </c>
      <c r="S6398" t="n">
        <v>0</v>
      </c>
      <c r="T6398" t="b">
        <v>0</v>
      </c>
      <c r="U6398" s="1" t="n">
        <v>45446</v>
      </c>
      <c r="V6398" t="inlineStr">
        <is>
          <t>o1hjinmf72aa8dnm7pgxr5o1hjinm8ee</t>
        </is>
      </c>
      <c r="W6398" t="inlineStr">
        <is>
          <t>https://docs.google.com/open?id=1DVjbZwIfeZOAC8mVLkpWx0M5J_WCZ042IFcimI7jly4</t>
        </is>
      </c>
      <c r="X6398" t="inlineStr">
        <is>
          <t>45,50</t>
        </is>
      </c>
      <c r="Y6398" t="n">
        <v>39</v>
      </c>
      <c r="Z6398" t="inlineStr">
        <is>
          <t>45,5</t>
        </is>
      </c>
      <c r="AA6398" t="inlineStr">
        <is>
          <t>22,5</t>
        </is>
      </c>
      <c r="AB6398" t="inlineStr">
        <is>
          <t>152,50</t>
        </is>
      </c>
      <c r="AC6398" t="inlineStr">
        <is>
          <t>32,03</t>
        </is>
      </c>
      <c r="AD6398" t="inlineStr">
        <is>
          <t>7,93</t>
        </is>
      </c>
      <c r="AE6398" t="inlineStr">
        <is>
          <t>192,46</t>
        </is>
      </c>
      <c r="AF6398" t="n">
        <v>0</v>
      </c>
      <c r="AG6398" t="n">
        <v>0</v>
      </c>
      <c r="AH6398" t="n">
        <v>0</v>
      </c>
      <c r="AI6398" t="inlineStr">
        <is>
          <t>6,5</t>
        </is>
      </c>
      <c r="AJ6398" t="inlineStr">
        <is>
          <t>Transfer</t>
        </is>
      </c>
      <c r="AK6398" t="inlineStr">
        <is>
          <t>4,5</t>
        </is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</row>
    <row r="6402">
      <c r="A6402" t="n">
        <v>1547</v>
      </c>
      <c r="B6402" t="inlineStr">
        <is>
          <t>molsa santa maria</t>
        </is>
      </c>
      <c r="C6402" t="inlineStr">
        <is>
          <t>montse</t>
        </is>
      </c>
      <c r="D6402" t="inlineStr">
        <is>
          <t>Fem Molsa 2020 S.L</t>
        </is>
      </c>
      <c r="E6402" t="inlineStr">
        <is>
          <t>B25860354</t>
        </is>
      </c>
      <c r="F6402" t="inlineStr">
        <is>
          <t>c. sta maria 9</t>
        </is>
      </c>
      <c r="G6402" t="n">
        <v>8301</v>
      </c>
      <c r="H6402" t="inlineStr">
        <is>
          <t>Mataró</t>
        </is>
      </c>
      <c r="I6402" t="n">
        <v>0</v>
      </c>
      <c r="J6402" t="inlineStr">
        <is>
          <t>c. plaça pagesos 11</t>
        </is>
      </c>
      <c r="K6402" t="inlineStr">
        <is>
          <t>santamaria@molsa.bio</t>
        </is>
      </c>
      <c r="L6402">
        <f>+34616910967</f>
        <v/>
      </c>
      <c r="M6402" t="n">
        <v>0</v>
      </c>
      <c r="N6402" t="n">
        <v>0</v>
      </c>
      <c r="O6402" t="n">
        <v>6</v>
      </c>
      <c r="P6402" t="n">
        <v>0</v>
      </c>
      <c r="Q6402" t="n">
        <v>6</v>
      </c>
      <c r="R6402" t="inlineStr">
        <is>
          <t>VJ3</t>
        </is>
      </c>
      <c r="S6402" t="inlineStr">
        <is>
          <t>Le debemos NA1</t>
        </is>
      </c>
      <c r="T6402" t="b">
        <v>0</v>
      </c>
      <c r="U6402" s="1" t="n">
        <v>45446</v>
      </c>
      <c r="V6402" t="inlineStr">
        <is>
          <t>dfsaw1vg2hqjqfigrdfsaw6dpykctbog</t>
        </is>
      </c>
      <c r="W6402" t="inlineStr">
        <is>
          <t>https://docs.google.com/open?id=153VabbElrmOhRK3ygZj4uQ4qzUBsu6oB0SnQhCLsB7I</t>
        </is>
      </c>
      <c r="X6402" t="inlineStr">
        <is>
          <t>42,12</t>
        </is>
      </c>
      <c r="Y6402" t="n">
        <v>0</v>
      </c>
      <c r="Z6402" t="n">
        <v>0</v>
      </c>
      <c r="AA6402" t="inlineStr">
        <is>
          <t>31,26</t>
        </is>
      </c>
      <c r="AB6402" t="inlineStr">
        <is>
          <t>73,38</t>
        </is>
      </c>
      <c r="AC6402" t="inlineStr">
        <is>
          <t>15,41</t>
        </is>
      </c>
      <c r="AD6402" t="inlineStr">
        <is>
          <t>0,00</t>
        </is>
      </c>
      <c r="AE6402" t="inlineStr">
        <is>
          <t>88,79</t>
        </is>
      </c>
      <c r="AF6402" t="n">
        <v>0</v>
      </c>
      <c r="AG6402" t="n">
        <v>0</v>
      </c>
      <c r="AH6402" t="n">
        <v>0</v>
      </c>
      <c r="AI6402" t="inlineStr">
        <is>
          <t>7,02</t>
        </is>
      </c>
      <c r="AJ6402" t="inlineStr">
        <is>
          <t>Transfer</t>
        </is>
      </c>
      <c r="AK6402" t="inlineStr">
        <is>
          <t>5,21</t>
        </is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</row>
    <row r="6406">
      <c r="A6406" t="n">
        <v>1548</v>
      </c>
      <c r="B6406" t="inlineStr">
        <is>
          <t>HERBOLARIO ROYAL</t>
        </is>
      </c>
      <c r="C6406" t="inlineStr">
        <is>
          <t>Roberto/Mina</t>
        </is>
      </c>
      <c r="D6406" t="inlineStr">
        <is>
          <t>ROYAL CB</t>
        </is>
      </c>
      <c r="E6406" t="inlineStr">
        <is>
          <t>E05146154</t>
        </is>
      </c>
      <c r="F6406" t="inlineStr">
        <is>
          <t>Calle DR JESUS GALAN, 39</t>
        </is>
      </c>
      <c r="G6406" t="n">
        <v>5003</v>
      </c>
      <c r="H6406" t="inlineStr">
        <is>
          <t>Ávila</t>
        </is>
      </c>
      <c r="I6406" t="n">
        <v>1</v>
      </c>
      <c r="J6406" t="n">
        <v>0</v>
      </c>
      <c r="K6406" t="inlineStr">
        <is>
          <t>herbolarioroyal@hotmail.com</t>
        </is>
      </c>
      <c r="L6406">
        <f>+34647221730</f>
        <v/>
      </c>
      <c r="M6406" t="n">
        <v>1</v>
      </c>
      <c r="N6406" t="n">
        <v>0</v>
      </c>
      <c r="O6406" t="n">
        <v>8</v>
      </c>
      <c r="P6406" t="n">
        <v>0</v>
      </c>
      <c r="Q6406" t="n">
        <v>0</v>
      </c>
      <c r="R6406" t="inlineStr">
        <is>
          <t>OC6-OB6</t>
        </is>
      </c>
      <c r="S6406" t="inlineStr">
        <is>
          <t>SE: Castilla León</t>
        </is>
      </c>
      <c r="T6406" t="b">
        <v>1</v>
      </c>
      <c r="U6406" s="1" t="n">
        <v>45476</v>
      </c>
      <c r="V6406" t="inlineStr">
        <is>
          <t>bjz7t0zh71fh0lbjz757o83pblu29ww2</t>
        </is>
      </c>
      <c r="W6406" t="inlineStr">
        <is>
          <t>https://docs.google.com/open?id=19yEEhjDD2ACut5zNB1Mj6kw61g1LLpvlSL0N96wNhVE</t>
        </is>
      </c>
      <c r="X6406" t="inlineStr">
        <is>
          <t>55,28</t>
        </is>
      </c>
      <c r="Y6406" t="n">
        <v>0</v>
      </c>
      <c r="Z6406" t="n">
        <v>0</v>
      </c>
      <c r="AA6406" t="n">
        <v>0</v>
      </c>
      <c r="AB6406" t="inlineStr">
        <is>
          <t>55,28</t>
        </is>
      </c>
      <c r="AC6406" t="inlineStr">
        <is>
          <t>11,61</t>
        </is>
      </c>
      <c r="AD6406" t="inlineStr">
        <is>
          <t>2,87</t>
        </is>
      </c>
      <c r="AE6406" t="inlineStr">
        <is>
          <t>69,76</t>
        </is>
      </c>
      <c r="AF6406" t="n">
        <v>0</v>
      </c>
      <c r="AG6406" t="n">
        <v>0</v>
      </c>
      <c r="AH6406" t="n">
        <v>0</v>
      </c>
      <c r="AI6406" t="inlineStr">
        <is>
          <t>6,91</t>
        </is>
      </c>
      <c r="AJ6406" t="inlineStr">
        <is>
          <t>Giro 30 días // IBAN: ES12 2038 7786 0860 0001 5307</t>
        </is>
      </c>
      <c r="AK6406" t="inlineStr">
        <is>
          <t>4,5</t>
        </is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</row>
    <row r="6410">
      <c r="A6410" t="n">
        <v>1549</v>
      </c>
      <c r="B6410" t="inlineStr">
        <is>
          <t>Economato Macabeo</t>
        </is>
      </c>
      <c r="C6410" t="inlineStr">
        <is>
          <t>Nuria</t>
        </is>
      </c>
      <c r="D6410" t="inlineStr">
        <is>
          <t>Ecomacabeo, S.L.</t>
        </is>
      </c>
      <c r="E6410" t="inlineStr">
        <is>
          <t>B 86631702</t>
        </is>
      </c>
      <c r="F6410" t="inlineStr">
        <is>
          <t>C/Capellanía 5. nave 3 y 4</t>
        </is>
      </c>
      <c r="G6410" t="n">
        <v>28411</v>
      </c>
      <c r="H6410" t="inlineStr">
        <is>
          <t>Moralzarzal. Madrid</t>
        </is>
      </c>
      <c r="I6410" t="n">
        <v>0</v>
      </c>
      <c r="J6410" t="inlineStr">
        <is>
          <t>C/ Batalla de Bailén, 4 Portal 1 – 3ºC, 28400 – Collado Villalba (MADRID)</t>
        </is>
      </c>
      <c r="K6410" t="inlineStr">
        <is>
          <t>contabilidad@grupema.eu</t>
        </is>
      </c>
      <c r="L6410">
        <f>+34659301639</f>
        <v/>
      </c>
      <c r="M6410" t="n">
        <v>0</v>
      </c>
      <c r="N6410" t="n">
        <v>20</v>
      </c>
      <c r="O6410" t="n">
        <v>20</v>
      </c>
      <c r="P6410" t="n">
        <v>20</v>
      </c>
      <c r="Q6410" t="n">
        <v>0</v>
      </c>
      <c r="R6410" t="inlineStr">
        <is>
          <t>OC4-OB4-AC4-VJ20-PackD10-LA6</t>
        </is>
      </c>
      <c r="S6410" t="n">
        <v>0</v>
      </c>
      <c r="T6410" t="b">
        <v>1</v>
      </c>
      <c r="U6410" s="1" t="n">
        <v>45476</v>
      </c>
      <c r="V6410" t="inlineStr">
        <is>
          <t>e5r034ty2pvdn5v939e5r034pbnakex8</t>
        </is>
      </c>
      <c r="W6410" t="inlineStr">
        <is>
          <t>https://docs.google.com/open?id=1338Oahycgta5MXDcLsSv6J_PsEE_4U3frVh-pe3AWEo</t>
        </is>
      </c>
      <c r="X6410" t="inlineStr">
        <is>
          <t>138,20</t>
        </is>
      </c>
      <c r="Y6410" t="inlineStr">
        <is>
          <t>138,2</t>
        </is>
      </c>
      <c r="Z6410" t="inlineStr">
        <is>
          <t>138,2</t>
        </is>
      </c>
      <c r="AA6410" t="n">
        <v>0</v>
      </c>
      <c r="AB6410" t="inlineStr">
        <is>
          <t>414,60</t>
        </is>
      </c>
      <c r="AC6410" t="inlineStr">
        <is>
          <t>87,07</t>
        </is>
      </c>
      <c r="AD6410" t="inlineStr">
        <is>
          <t>0,00</t>
        </is>
      </c>
      <c r="AE6410" t="inlineStr">
        <is>
          <t>501,67</t>
        </is>
      </c>
      <c r="AF6410" t="n">
        <v>0</v>
      </c>
      <c r="AG6410" t="n">
        <v>0</v>
      </c>
      <c r="AH6410" t="n">
        <v>0</v>
      </c>
      <c r="AI6410" t="inlineStr">
        <is>
          <t>6,91</t>
        </is>
      </c>
      <c r="AJ6410" t="inlineStr">
        <is>
          <t>giro 30 días // IBAN: ES87 2100 3115 5113 00123822</t>
        </is>
      </c>
      <c r="AK6410" t="inlineStr">
        <is>
          <t>4,5</t>
        </is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</row>
    <row r="6414">
      <c r="A6414" t="n">
        <v>1550</v>
      </c>
      <c r="B6414" t="inlineStr">
        <is>
          <t>herboristería ginkgo biloba</t>
        </is>
      </c>
      <c r="C6414" t="inlineStr">
        <is>
          <t>Loren Carrasco Alarcón</t>
        </is>
      </c>
      <c r="D6414" t="inlineStr">
        <is>
          <t>Lorenza Carrasco Alarcón</t>
        </is>
      </c>
      <c r="E6414" t="inlineStr">
        <is>
          <t>06222949T</t>
        </is>
      </c>
      <c r="F6414" t="inlineStr">
        <is>
          <t>Don Juan de Austria,5</t>
        </is>
      </c>
      <c r="G6414" t="n">
        <v>13630</v>
      </c>
      <c r="H6414" t="inlineStr">
        <is>
          <t>Socuéllamos</t>
        </is>
      </c>
      <c r="I6414" t="n">
        <v>1</v>
      </c>
      <c r="J6414" t="n">
        <v>0</v>
      </c>
      <c r="K6414" t="inlineStr">
        <is>
          <t>loren-carrasco@herboristeriaginkgobiloba.com</t>
        </is>
      </c>
      <c r="L6414">
        <f>+34667607761</f>
        <v/>
      </c>
      <c r="M6414" t="n">
        <v>1</v>
      </c>
      <c r="N6414" t="n">
        <v>0</v>
      </c>
      <c r="O6414" t="n">
        <v>0</v>
      </c>
      <c r="P6414" t="n">
        <v>12</v>
      </c>
      <c r="Q6414" t="n">
        <v>3</v>
      </c>
      <c r="R6414" t="inlineStr">
        <is>
          <t>VJ6-OC4-OB4-AC4</t>
        </is>
      </c>
      <c r="S6414" t="n">
        <v>0</v>
      </c>
      <c r="T6414" t="b">
        <v>0</v>
      </c>
      <c r="U6414" s="1" t="n">
        <v>45476</v>
      </c>
      <c r="V6414" t="inlineStr">
        <is>
          <t>93q3xcaug69i1r08u40s93q3xcosaddr</t>
        </is>
      </c>
      <c r="W6414" t="inlineStr">
        <is>
          <t>https://docs.google.com/open?id=1as5Wxnf2Mk8dDJNLUovnHer8FPNJqMQ1Rd9oHL5Hcmo</t>
        </is>
      </c>
      <c r="X6414" t="inlineStr">
        <is>
          <t>0,00</t>
        </is>
      </c>
      <c r="Y6414" t="n">
        <v>0</v>
      </c>
      <c r="Z6414" t="n">
        <v>78</v>
      </c>
      <c r="AA6414" t="inlineStr">
        <is>
          <t>13,5</t>
        </is>
      </c>
      <c r="AB6414" t="inlineStr">
        <is>
          <t>91,50</t>
        </is>
      </c>
      <c r="AC6414" t="inlineStr">
        <is>
          <t>19,22</t>
        </is>
      </c>
      <c r="AD6414" t="inlineStr">
        <is>
          <t>4,76</t>
        </is>
      </c>
      <c r="AE6414" t="inlineStr">
        <is>
          <t>115,47</t>
        </is>
      </c>
      <c r="AF6414" t="n">
        <v>0</v>
      </c>
      <c r="AG6414" t="n">
        <v>0</v>
      </c>
      <c r="AH6414" t="n">
        <v>0</v>
      </c>
      <c r="AI6414" t="inlineStr">
        <is>
          <t>6,5</t>
        </is>
      </c>
      <c r="AJ6414" t="inlineStr">
        <is>
          <t>Transfer</t>
        </is>
      </c>
      <c r="AK6414" t="inlineStr">
        <is>
          <t>4,5</t>
        </is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</row>
    <row r="6418">
      <c r="A6418" t="n">
        <v>1551</v>
      </c>
      <c r="B6418" t="inlineStr">
        <is>
          <t>SUPSA</t>
        </is>
      </c>
      <c r="C6418" t="inlineStr">
        <is>
          <t>Nº PEDIDO: CO-2238457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inlineStr">
        <is>
          <t>SIN ENVIAR FACTURA</t>
        </is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s="2" t="n">
        <v>0</v>
      </c>
      <c r="V6418" t="n">
        <v>0</v>
      </c>
      <c r="W6418" t="n">
        <v>1</v>
      </c>
      <c r="X6418" t="inlineStr">
        <is>
          <t>0,00</t>
        </is>
      </c>
      <c r="Y6418" t="n">
        <v>0</v>
      </c>
      <c r="Z6418" t="n">
        <v>0</v>
      </c>
      <c r="AA6418" t="n">
        <v>0</v>
      </c>
      <c r="AB6418" t="inlineStr">
        <is>
          <t>0,00</t>
        </is>
      </c>
      <c r="AC6418" t="inlineStr">
        <is>
          <t>0,00</t>
        </is>
      </c>
      <c r="AD6418" t="inlineStr">
        <is>
          <t>0,00</t>
        </is>
      </c>
      <c r="AE6418" t="inlineStr">
        <is>
          <t>0,00</t>
        </is>
      </c>
      <c r="AF6418" t="n">
        <v>0</v>
      </c>
      <c r="AG6418" t="n">
        <v>0</v>
      </c>
      <c r="AH6418" t="n">
        <v>0</v>
      </c>
      <c r="AI6418" t="inlineStr">
        <is>
          <t>6,5</t>
        </is>
      </c>
      <c r="AJ6418" t="n">
        <v>0</v>
      </c>
      <c r="AK6418" t="inlineStr">
        <is>
          <t>4,5</t>
        </is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</row>
    <row r="6422">
      <c r="A6422" t="n">
        <v>1552</v>
      </c>
      <c r="B6422" t="inlineStr">
        <is>
          <t>COVALDROPER</t>
        </is>
      </c>
      <c r="C6422" t="inlineStr">
        <is>
          <t>Nº PEDIDO:  PC00108128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inlineStr">
        <is>
          <t>SIN ENVIAR FACTURA</t>
        </is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s="2" t="n">
        <v>0</v>
      </c>
      <c r="V6422" t="n">
        <v>0</v>
      </c>
      <c r="W6422" t="n">
        <v>1</v>
      </c>
      <c r="X6422" t="inlineStr">
        <is>
          <t>0,00</t>
        </is>
      </c>
      <c r="Y6422" t="n">
        <v>0</v>
      </c>
      <c r="Z6422" t="n">
        <v>0</v>
      </c>
      <c r="AA6422" t="n">
        <v>0</v>
      </c>
      <c r="AB6422" t="inlineStr">
        <is>
          <t>0,00</t>
        </is>
      </c>
      <c r="AC6422" t="inlineStr">
        <is>
          <t>0,00</t>
        </is>
      </c>
      <c r="AD6422" t="inlineStr">
        <is>
          <t>0,00</t>
        </is>
      </c>
      <c r="AE6422" t="inlineStr">
        <is>
          <t>0,00</t>
        </is>
      </c>
      <c r="AF6422" t="n">
        <v>0</v>
      </c>
      <c r="AG6422" t="n">
        <v>0</v>
      </c>
      <c r="AH6422" t="n">
        <v>0</v>
      </c>
      <c r="AI6422" t="inlineStr">
        <is>
          <t>6,5</t>
        </is>
      </c>
      <c r="AJ6422" t="n">
        <v>0</v>
      </c>
      <c r="AK6422" t="inlineStr">
        <is>
          <t>4,5</t>
        </is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</row>
    <row r="6426">
      <c r="A6426" t="n">
        <v>1553</v>
      </c>
      <c r="B6426" t="inlineStr">
        <is>
          <t>Herbolario Navarro</t>
        </is>
      </c>
      <c r="C6426" t="inlineStr">
        <is>
          <t>Encargada de compras: Sonia</t>
        </is>
      </c>
      <c r="D6426" t="inlineStr">
        <is>
          <t>PEPE NAVARRO, SL</t>
        </is>
      </c>
      <c r="E6426" t="inlineStr">
        <is>
          <t>B-46432852</t>
        </is>
      </c>
      <c r="F6426" t="inlineStr">
        <is>
          <t>C/Partida de la Dama, 25</t>
        </is>
      </c>
      <c r="G6426" t="n">
        <v>46470</v>
      </c>
      <c r="H6426" t="inlineStr">
        <is>
          <t>Massanassa</t>
        </is>
      </c>
      <c r="I6426" t="n">
        <v>0</v>
      </c>
      <c r="J6426" t="inlineStr">
        <is>
          <t>ARZOBISPO MAYORAL, 20    46002 VALENCIA.</t>
        </is>
      </c>
      <c r="K6426" t="inlineStr">
        <is>
          <t>facturacion.logistica@herbolarionavarro.es</t>
        </is>
      </c>
      <c r="L6426" t="n">
        <v>34664644917</v>
      </c>
      <c r="M6426" t="n">
        <v>0</v>
      </c>
      <c r="N6426" t="n">
        <v>200</v>
      </c>
      <c r="O6426" t="n">
        <v>120</v>
      </c>
      <c r="P6426" t="n">
        <v>128</v>
      </c>
      <c r="Q6426" t="n">
        <v>0</v>
      </c>
      <c r="R6426" t="inlineStr">
        <is>
          <t>OB228 + AC1- OB60 sin cargo (oferta implantación)</t>
        </is>
      </c>
      <c r="S6426" t="inlineStr">
        <is>
          <t>1) 4500632131 -&gt; Incluir numero de pedido en factura y en paquete/s 2) Enviar referencias por separado.</t>
        </is>
      </c>
      <c r="T6426" t="n">
        <v>1</v>
      </c>
      <c r="U6426" s="1" t="n">
        <v>45476</v>
      </c>
      <c r="V6426" t="n">
        <v>44714</v>
      </c>
      <c r="W6426" t="inlineStr">
        <is>
          <t>https://docs.google.com/open?id=11nbnqFNd1YNMDZmta6OxiB0HTXuMK9EmJva2bvcfuSs</t>
        </is>
      </c>
      <c r="X6426" t="inlineStr">
        <is>
          <t>651,60</t>
        </is>
      </c>
      <c r="Y6426" t="n">
        <v>1086</v>
      </c>
      <c r="Z6426" t="inlineStr">
        <is>
          <t>695,04</t>
        </is>
      </c>
      <c r="AA6426" t="n">
        <v>0</v>
      </c>
      <c r="AB6426" t="inlineStr">
        <is>
          <t>2.432,64</t>
        </is>
      </c>
      <c r="AC6426" t="inlineStr">
        <is>
          <t>510,85</t>
        </is>
      </c>
      <c r="AD6426" t="inlineStr">
        <is>
          <t>0,00</t>
        </is>
      </c>
      <c r="AE6426" t="inlineStr">
        <is>
          <t>2943,49</t>
        </is>
      </c>
      <c r="AF6426" t="n">
        <v>0</v>
      </c>
      <c r="AG6426" t="n">
        <v>0</v>
      </c>
      <c r="AH6426" t="n">
        <v>0</v>
      </c>
      <c r="AI6426" t="inlineStr">
        <is>
          <t>5,43</t>
        </is>
      </c>
      <c r="AJ6426" t="inlineStr">
        <is>
          <t>Transfer 60 días // IBAN: ES58 0081 1518 9300 0157 6563</t>
        </is>
      </c>
      <c r="AK6426" t="inlineStr">
        <is>
          <t>4,5</t>
        </is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</row>
    <row r="6430">
      <c r="A6430" t="n">
        <v>1554</v>
      </c>
      <c r="B6430" t="inlineStr">
        <is>
          <t>Naturitas</t>
        </is>
      </c>
      <c r="C6430" t="inlineStr">
        <is>
          <t>Sandra Geremias</t>
        </is>
      </c>
      <c r="D6430" t="inlineStr">
        <is>
          <t>AMCORE BALANCE, S.L.</t>
        </is>
      </c>
      <c r="E6430" t="inlineStr">
        <is>
          <t>B66291097</t>
        </is>
      </c>
      <c r="F6430" t="inlineStr">
        <is>
          <t>CALLE POLLANCRE N 10</t>
        </is>
      </c>
      <c r="G6430" t="n">
        <v>17452</v>
      </c>
      <c r="H6430" t="inlineStr">
        <is>
          <t>MASSANES (GIRONA)</t>
        </is>
      </c>
      <c r="I6430" t="n">
        <v>1</v>
      </c>
      <c r="J6430" t="n">
        <v>0</v>
      </c>
      <c r="K6430" t="inlineStr">
        <is>
          <t>sandra.geremias@naturitas.com</t>
        </is>
      </c>
      <c r="L6430" t="inlineStr">
        <is>
          <t>691 390 659</t>
        </is>
      </c>
      <c r="M6430" t="n">
        <v>0</v>
      </c>
      <c r="N6430" t="n">
        <v>0</v>
      </c>
      <c r="O6430" t="n">
        <v>82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s="1" t="n">
        <v>45476</v>
      </c>
      <c r="V6430" t="n">
        <v>0</v>
      </c>
      <c r="W6430" t="inlineStr">
        <is>
          <t>https://docs.google.com/open?id=1gZ50_vN3TG3G_Xm24rYS-W08rGOxW0_40rihO9Kgq_I</t>
        </is>
      </c>
      <c r="X6430" t="inlineStr">
        <is>
          <t>533,00</t>
        </is>
      </c>
      <c r="Y6430" t="n">
        <v>0</v>
      </c>
      <c r="Z6430" t="n">
        <v>0</v>
      </c>
      <c r="AA6430" t="n">
        <v>0</v>
      </c>
      <c r="AB6430" t="inlineStr">
        <is>
          <t>533,00</t>
        </is>
      </c>
      <c r="AC6430" t="inlineStr">
        <is>
          <t>111,93</t>
        </is>
      </c>
      <c r="AD6430" t="inlineStr">
        <is>
          <t>0,00</t>
        </is>
      </c>
      <c r="AE6430" t="inlineStr">
        <is>
          <t>644,93</t>
        </is>
      </c>
      <c r="AF6430" t="n">
        <v>0</v>
      </c>
      <c r="AG6430" t="n">
        <v>0</v>
      </c>
      <c r="AH6430" t="n">
        <v>0</v>
      </c>
      <c r="AI6430" t="inlineStr">
        <is>
          <t>6,5</t>
        </is>
      </c>
      <c r="AJ6430" t="inlineStr">
        <is>
          <t>Confirming La Caixa (60 días)</t>
        </is>
      </c>
      <c r="AK6430" t="inlineStr">
        <is>
          <t>4,5</t>
        </is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</row>
    <row r="6434">
      <c r="A6434" t="n">
        <v>1555</v>
      </c>
      <c r="B6434" t="inlineStr">
        <is>
          <t>Esencia</t>
        </is>
      </c>
      <c r="C6434" t="inlineStr">
        <is>
          <t>David</t>
        </is>
      </c>
      <c r="D6434" t="inlineStr">
        <is>
          <t>Aragonesa de Productos Aromáticos, s.l.</t>
        </is>
      </c>
      <c r="E6434" t="inlineStr">
        <is>
          <t>B22168264</t>
        </is>
      </c>
      <c r="F6434" t="inlineStr">
        <is>
          <t>La Magantina, 36, nave 17 a</t>
        </is>
      </c>
      <c r="G6434" t="n">
        <v>22006</v>
      </c>
      <c r="H6434" t="inlineStr">
        <is>
          <t>Huesca</t>
        </is>
      </c>
      <c r="I6434" t="n">
        <v>1</v>
      </c>
      <c r="J6434" t="n">
        <v>0</v>
      </c>
      <c r="K6434" t="inlineStr">
        <is>
          <t>info@productosaromaticos.com</t>
        </is>
      </c>
      <c r="L6434">
        <f>+34647641703</f>
        <v/>
      </c>
      <c r="M6434" t="n">
        <v>0</v>
      </c>
      <c r="N6434" t="n">
        <v>12</v>
      </c>
      <c r="O6434" t="n">
        <v>6</v>
      </c>
      <c r="P6434" t="n">
        <v>6</v>
      </c>
      <c r="Q6434" t="n">
        <v>0</v>
      </c>
      <c r="R6434" t="n">
        <v>0</v>
      </c>
      <c r="S6434" t="n">
        <v>0</v>
      </c>
      <c r="T6434" t="n">
        <v>0</v>
      </c>
      <c r="U6434" s="1" t="n">
        <v>45507</v>
      </c>
      <c r="V6434" t="n">
        <v>0</v>
      </c>
      <c r="W6434" t="inlineStr">
        <is>
          <t>https://docs.google.com/open?id=1d-NiD7c2s6CkjMgFIea3zdKVp-N5awf-I3yaUPAtgwk</t>
        </is>
      </c>
      <c r="X6434" t="inlineStr">
        <is>
          <t>39,00</t>
        </is>
      </c>
      <c r="Y6434" t="n">
        <v>78</v>
      </c>
      <c r="Z6434" t="n">
        <v>39</v>
      </c>
      <c r="AA6434" t="n">
        <v>0</v>
      </c>
      <c r="AB6434" t="inlineStr">
        <is>
          <t>156,00</t>
        </is>
      </c>
      <c r="AC6434" t="inlineStr">
        <is>
          <t>32,76</t>
        </is>
      </c>
      <c r="AD6434" t="inlineStr">
        <is>
          <t>0,00</t>
        </is>
      </c>
      <c r="AE6434" t="inlineStr">
        <is>
          <t>188,76</t>
        </is>
      </c>
      <c r="AF6434" t="n">
        <v>0</v>
      </c>
      <c r="AG6434" t="n">
        <v>0</v>
      </c>
      <c r="AH6434" t="n">
        <v>0</v>
      </c>
      <c r="AI6434" t="inlineStr">
        <is>
          <t>6,5</t>
        </is>
      </c>
      <c r="AJ6434" t="inlineStr">
        <is>
          <t>Transfer</t>
        </is>
      </c>
      <c r="AK6434" t="inlineStr">
        <is>
          <t>4,5</t>
        </is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</row>
    <row r="6438">
      <c r="A6438" t="n">
        <v>1556</v>
      </c>
      <c r="B6438" t="inlineStr">
        <is>
          <t>La Bajoca</t>
        </is>
      </c>
      <c r="C6438" t="inlineStr">
        <is>
          <t>Medir</t>
        </is>
      </c>
      <c r="D6438" t="inlineStr">
        <is>
          <t>Associació Cultural l'Aleta</t>
        </is>
      </c>
      <c r="E6438" t="inlineStr">
        <is>
          <t>G43519966</t>
        </is>
      </c>
      <c r="F6438" t="inlineStr">
        <is>
          <t>C/ Carnisseria 23</t>
        </is>
      </c>
      <c r="G6438" t="n">
        <v>43800</v>
      </c>
      <c r="H6438" t="inlineStr">
        <is>
          <t>Valls</t>
        </is>
      </c>
      <c r="I6438" t="n">
        <v>0</v>
      </c>
      <c r="J6438" t="inlineStr">
        <is>
          <t>C/ dels metges 14</t>
        </is>
      </c>
      <c r="K6438" t="inlineStr">
        <is>
          <t>labajocadevalls@gmail.com</t>
        </is>
      </c>
      <c r="L6438">
        <f>+34621285221</f>
        <v/>
      </c>
      <c r="M6438" t="n">
        <v>0</v>
      </c>
      <c r="N6438" t="n">
        <v>8</v>
      </c>
      <c r="O6438" t="n">
        <v>12</v>
      </c>
      <c r="P6438" t="n">
        <v>8</v>
      </c>
      <c r="Q6438" t="n">
        <v>3</v>
      </c>
      <c r="R6438" t="inlineStr">
        <is>
          <t>VJ10</t>
        </is>
      </c>
      <c r="S6438" t="n">
        <v>0</v>
      </c>
      <c r="T6438" t="b">
        <v>0</v>
      </c>
      <c r="U6438" s="1" t="n">
        <v>45507</v>
      </c>
      <c r="V6438" t="inlineStr">
        <is>
          <t>b1b5ll7edd7h2syyr1sb1b5llrs9r0gz</t>
        </is>
      </c>
      <c r="W6438" t="inlineStr">
        <is>
          <t>https://docs.google.com/open?id=1IAThLhes7hu5_3O9xoD-FgPlkKe0ERzZUx1YDUIw7Kw</t>
        </is>
      </c>
      <c r="X6438" t="inlineStr">
        <is>
          <t>78,00</t>
        </is>
      </c>
      <c r="Y6438" t="n">
        <v>52</v>
      </c>
      <c r="Z6438" t="n">
        <v>52</v>
      </c>
      <c r="AA6438" t="inlineStr">
        <is>
          <t>13,5</t>
        </is>
      </c>
      <c r="AB6438" t="inlineStr">
        <is>
          <t>195,50</t>
        </is>
      </c>
      <c r="AC6438" t="inlineStr">
        <is>
          <t>41,06</t>
        </is>
      </c>
      <c r="AD6438" t="inlineStr">
        <is>
          <t>0,00</t>
        </is>
      </c>
      <c r="AE6438" t="inlineStr">
        <is>
          <t>236,56</t>
        </is>
      </c>
      <c r="AF6438" t="n">
        <v>0</v>
      </c>
      <c r="AG6438" t="n">
        <v>0</v>
      </c>
      <c r="AH6438" t="n">
        <v>0</v>
      </c>
      <c r="AI6438" t="inlineStr">
        <is>
          <t>6,5</t>
        </is>
      </c>
      <c r="AJ6438" t="inlineStr">
        <is>
          <t>Transfer</t>
        </is>
      </c>
      <c r="AK6438" t="inlineStr">
        <is>
          <t>4,5</t>
        </is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</row>
    <row r="6442">
      <c r="A6442" t="n">
        <v>1557</v>
      </c>
      <c r="B6442" t="inlineStr">
        <is>
          <t>Dietisur</t>
        </is>
      </c>
      <c r="C6442" t="inlineStr">
        <is>
          <t>Umar Jimenez</t>
        </is>
      </c>
      <c r="D6442" t="inlineStr">
        <is>
          <t>Dietisur SL</t>
        </is>
      </c>
      <c r="E6442" t="inlineStr">
        <is>
          <t>B41478298</t>
        </is>
      </c>
      <c r="F6442" t="inlineStr">
        <is>
          <t>Ctra.Sevilla-Cádiz Km.555-7</t>
        </is>
      </c>
      <c r="G6442" t="n">
        <v>41703</v>
      </c>
      <c r="H6442" t="inlineStr">
        <is>
          <t>Dos Hermanas - Sevilla</t>
        </is>
      </c>
      <c r="I6442" t="n">
        <v>1</v>
      </c>
      <c r="J6442" t="n">
        <v>0</v>
      </c>
      <c r="K6442" t="inlineStr">
        <is>
          <t>dietisur@dietisur.es</t>
        </is>
      </c>
      <c r="L6442">
        <f>+34954692158</f>
        <v/>
      </c>
      <c r="M6442" t="n">
        <v>0</v>
      </c>
      <c r="N6442" t="n">
        <v>12</v>
      </c>
      <c r="O6442" t="n">
        <v>12</v>
      </c>
      <c r="P6442" t="n">
        <v>24</v>
      </c>
      <c r="Q6442" t="n">
        <v>12</v>
      </c>
      <c r="R6442" t="inlineStr">
        <is>
          <t>VJ12</t>
        </is>
      </c>
      <c r="S6442" t="n">
        <v>0</v>
      </c>
      <c r="T6442" t="b">
        <v>0</v>
      </c>
      <c r="U6442" s="1" t="n">
        <v>45507</v>
      </c>
      <c r="V6442" t="inlineStr">
        <is>
          <t>13ydar6w7iss6zls13ydard40b67m4zr</t>
        </is>
      </c>
      <c r="W6442" t="inlineStr">
        <is>
          <t>https://docs.google.com/open?id=1xZHz6lYgwMIhzCW8lMKwHsKSmj5yrtOUED9O28cJ1a4</t>
        </is>
      </c>
      <c r="X6442" t="inlineStr">
        <is>
          <t>60,00</t>
        </is>
      </c>
      <c r="Y6442" t="n">
        <v>60</v>
      </c>
      <c r="Z6442" t="n">
        <v>120</v>
      </c>
      <c r="AA6442" t="inlineStr">
        <is>
          <t>43,8</t>
        </is>
      </c>
      <c r="AB6442" t="inlineStr">
        <is>
          <t>283,80</t>
        </is>
      </c>
      <c r="AC6442" t="inlineStr">
        <is>
          <t>59,60</t>
        </is>
      </c>
      <c r="AD6442" t="inlineStr">
        <is>
          <t>0,00</t>
        </is>
      </c>
      <c r="AE6442" t="inlineStr">
        <is>
          <t>343,40</t>
        </is>
      </c>
      <c r="AF6442" t="n">
        <v>0</v>
      </c>
      <c r="AG6442" t="n">
        <v>0</v>
      </c>
      <c r="AH6442" t="n">
        <v>0</v>
      </c>
      <c r="AI6442" t="n">
        <v>5</v>
      </c>
      <c r="AJ6442" t="inlineStr">
        <is>
          <t>Giro 30 días // IBAN: ES44 0128 0701 1601 0003 8604</t>
        </is>
      </c>
      <c r="AK6442" t="inlineStr">
        <is>
          <t>3,65</t>
        </is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</row>
    <row r="6446">
      <c r="A6446" t="n">
        <v>1558</v>
      </c>
      <c r="B6446" t="inlineStr">
        <is>
          <t>Salir del Paso</t>
        </is>
      </c>
      <c r="C6446" t="inlineStr">
        <is>
          <t>Sandra</t>
        </is>
      </c>
      <c r="D6446" t="inlineStr">
        <is>
          <t>SANDRA MINGUEZ MAULEON</t>
        </is>
      </c>
      <c r="E6446" t="inlineStr">
        <is>
          <t>44638316P</t>
        </is>
      </c>
      <c r="F6446" t="inlineStr">
        <is>
          <t>C/SAN NICOLAS Nº6 BAJO</t>
        </is>
      </c>
      <c r="G6446" t="n">
        <v>31200</v>
      </c>
      <c r="H6446" t="inlineStr">
        <is>
          <t>Estella, Navarra</t>
        </is>
      </c>
      <c r="I6446" t="n">
        <v>1</v>
      </c>
      <c r="J6446" t="n">
        <v>0</v>
      </c>
      <c r="K6446" t="inlineStr">
        <is>
          <t>salirdelpaso6@gmail.com</t>
        </is>
      </c>
      <c r="L6446">
        <f>+34646666166</f>
        <v/>
      </c>
      <c r="M6446" t="n">
        <v>1</v>
      </c>
      <c r="N6446" t="n">
        <v>0</v>
      </c>
      <c r="O6446" t="n">
        <v>0</v>
      </c>
      <c r="P6446" t="n">
        <v>8</v>
      </c>
      <c r="Q6446" t="n">
        <v>0</v>
      </c>
      <c r="R6446" t="inlineStr">
        <is>
          <t>OC6-OB6</t>
        </is>
      </c>
      <c r="S6446" t="n">
        <v>0</v>
      </c>
      <c r="T6446" t="b">
        <v>1</v>
      </c>
      <c r="U6446" s="1" t="n">
        <v>45507</v>
      </c>
      <c r="V6446" t="inlineStr">
        <is>
          <t>6vacpuxrw6y9w0k8y6vac7ln2n8ki4yi</t>
        </is>
      </c>
      <c r="W6446" t="inlineStr">
        <is>
          <t>https://docs.google.com/open?id=157DZP0n1L5CkIvomAsBfAKid4UPtGa2KSJl6lMhM7Cc</t>
        </is>
      </c>
      <c r="X6446" t="inlineStr">
        <is>
          <t>0,00</t>
        </is>
      </c>
      <c r="Y6446" t="n">
        <v>0</v>
      </c>
      <c r="Z6446" t="inlineStr">
        <is>
          <t>55,28</t>
        </is>
      </c>
      <c r="AA6446" t="n">
        <v>0</v>
      </c>
      <c r="AB6446" t="inlineStr">
        <is>
          <t>55,28</t>
        </is>
      </c>
      <c r="AC6446" t="inlineStr">
        <is>
          <t>11,61</t>
        </is>
      </c>
      <c r="AD6446" t="inlineStr">
        <is>
          <t>2,87</t>
        </is>
      </c>
      <c r="AE6446" t="inlineStr">
        <is>
          <t>69,76</t>
        </is>
      </c>
      <c r="AF6446" t="n">
        <v>0</v>
      </c>
      <c r="AG6446" t="n">
        <v>0</v>
      </c>
      <c r="AH6446" t="n">
        <v>0</v>
      </c>
      <c r="AI6446" t="inlineStr">
        <is>
          <t>6,91</t>
        </is>
      </c>
      <c r="AJ6446" t="inlineStr">
        <is>
          <t>Transfer</t>
        </is>
      </c>
      <c r="AK6446" t="inlineStr">
        <is>
          <t>4,5</t>
        </is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</row>
    <row r="6450">
      <c r="A6450" t="n">
        <v>1559</v>
      </c>
      <c r="B6450" t="inlineStr">
        <is>
          <t>Toni&amp;Meri follow your dreams</t>
        </is>
      </c>
      <c r="C6450" t="inlineStr">
        <is>
          <t>Meritxell Sole</t>
        </is>
      </c>
      <c r="D6450" t="inlineStr">
        <is>
          <t>Toni&amp;Meri follow your dreams</t>
        </is>
      </c>
      <c r="E6450" t="inlineStr">
        <is>
          <t>L_714921 V</t>
        </is>
      </c>
      <c r="F6450" t="inlineStr">
        <is>
          <t>Carrer de l aigueta num 6</t>
        </is>
      </c>
      <c r="G6450" t="inlineStr">
        <is>
          <t>AD500</t>
        </is>
      </c>
      <c r="H6450" t="inlineStr">
        <is>
          <t>Andorra la vella</t>
        </is>
      </c>
      <c r="I6450" t="n">
        <v>0</v>
      </c>
      <c r="J6450" t="inlineStr">
        <is>
          <t>Carrer el Llinàs Xalet desig</t>
        </is>
      </c>
      <c r="K6450" t="inlineStr">
        <is>
          <t>toniandmerifollowyourdreams@gmail.com</t>
        </is>
      </c>
      <c r="L6450">
        <f>+376354612</f>
        <v/>
      </c>
      <c r="M6450" t="n">
        <v>0</v>
      </c>
      <c r="N6450" t="n">
        <v>10</v>
      </c>
      <c r="O6450" t="n">
        <v>14</v>
      </c>
      <c r="P6450" t="n">
        <v>26</v>
      </c>
      <c r="Q6450" t="n">
        <v>3</v>
      </c>
      <c r="R6450" t="inlineStr">
        <is>
          <t>VJ6</t>
        </is>
      </c>
      <c r="S6450" t="inlineStr">
        <is>
          <t>25 sobres de muestra</t>
        </is>
      </c>
      <c r="T6450" t="b">
        <v>0</v>
      </c>
      <c r="U6450" s="1" t="n">
        <v>45599</v>
      </c>
      <c r="V6450" t="inlineStr">
        <is>
          <t>bkbop5qtwuxplg1lbkb9lqcbnhleksjj</t>
        </is>
      </c>
      <c r="W6450" t="inlineStr">
        <is>
          <t>https://docs.google.com/open?id=17sjdijMK8KbkI0JgzsoCyH-5RZHQUVNNkVowF5yo6xQ</t>
        </is>
      </c>
      <c r="X6450" t="inlineStr">
        <is>
          <t>79,80</t>
        </is>
      </c>
      <c r="Y6450" t="n">
        <v>57</v>
      </c>
      <c r="Z6450" t="inlineStr">
        <is>
          <t>148,2</t>
        </is>
      </c>
      <c r="AA6450" t="inlineStr">
        <is>
          <t>12,6</t>
        </is>
      </c>
      <c r="AB6450" t="inlineStr">
        <is>
          <t>297,60</t>
        </is>
      </c>
      <c r="AC6450" t="inlineStr">
        <is>
          <t>62,50</t>
        </is>
      </c>
      <c r="AD6450" t="inlineStr">
        <is>
          <t>0,00</t>
        </is>
      </c>
      <c r="AE6450" t="inlineStr">
        <is>
          <t>360,10</t>
        </is>
      </c>
      <c r="AF6450" t="n">
        <v>0</v>
      </c>
      <c r="AG6450" t="n">
        <v>0</v>
      </c>
      <c r="AH6450" t="n">
        <v>0</v>
      </c>
      <c r="AI6450" t="inlineStr">
        <is>
          <t>5,7</t>
        </is>
      </c>
      <c r="AJ6450" t="inlineStr">
        <is>
          <t>Transfer</t>
        </is>
      </c>
      <c r="AK6450" t="inlineStr">
        <is>
          <t>4,2</t>
        </is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</row>
    <row r="6454">
      <c r="A6454" t="n">
        <v>1560</v>
      </c>
      <c r="B6454" t="inlineStr">
        <is>
          <t>Asociación Cultural Altrantrán (El Rincón Lento)</t>
        </is>
      </c>
      <c r="C6454" t="inlineStr">
        <is>
          <t>David</t>
        </is>
      </c>
      <c r="D6454" t="inlineStr">
        <is>
          <t>Asociación Cultural Altrantrán (El Rincón Lento)</t>
        </is>
      </c>
      <c r="E6454" t="inlineStr">
        <is>
          <t>G19224153</t>
        </is>
      </c>
      <c r="F6454" t="inlineStr">
        <is>
          <t>C/ Marqués de Santillana, 13</t>
        </is>
      </c>
      <c r="G6454" t="n">
        <v>19002</v>
      </c>
      <c r="H6454" t="inlineStr">
        <is>
          <t>Guadalajara</t>
        </is>
      </c>
      <c r="I6454" t="n">
        <v>1</v>
      </c>
      <c r="J6454" t="n">
        <v>0</v>
      </c>
      <c r="K6454" t="inlineStr">
        <is>
          <t>elrinconlento@gmail.com</t>
        </is>
      </c>
      <c r="L6454">
        <f>+34684239397</f>
        <v/>
      </c>
      <c r="M6454" t="n">
        <v>0</v>
      </c>
      <c r="N6454" t="n">
        <v>20</v>
      </c>
      <c r="O6454" t="n">
        <v>16</v>
      </c>
      <c r="P6454" t="n">
        <v>14</v>
      </c>
      <c r="Q6454" t="n">
        <v>25</v>
      </c>
      <c r="R6454" t="inlineStr">
        <is>
          <t>VJ20</t>
        </is>
      </c>
      <c r="S6454" t="inlineStr">
        <is>
          <t>*Lunes a Viernes de 10.30 a 13.30 y de 17.30 a 20.30</t>
        </is>
      </c>
      <c r="T6454" t="b">
        <v>0</v>
      </c>
      <c r="U6454" s="1" t="n">
        <v>45599</v>
      </c>
      <c r="V6454" t="inlineStr">
        <is>
          <t>mhg6z1hypqfjc2amhg4q9sphetdhkpwf</t>
        </is>
      </c>
      <c r="W6454" t="inlineStr">
        <is>
          <t>https://docs.google.com/open?id=1ZA5ZsUDbntYgYhEe9ym2g12N3ZR5mVyUE3VHI0iUpdI</t>
        </is>
      </c>
      <c r="X6454" t="inlineStr">
        <is>
          <t>100,96</t>
        </is>
      </c>
      <c r="Y6454" t="inlineStr">
        <is>
          <t>126,2</t>
        </is>
      </c>
      <c r="Z6454" t="inlineStr">
        <is>
          <t>88,34</t>
        </is>
      </c>
      <c r="AA6454" t="inlineStr">
        <is>
          <t>112,5</t>
        </is>
      </c>
      <c r="AB6454" t="inlineStr">
        <is>
          <t>428,00</t>
        </is>
      </c>
      <c r="AC6454" t="inlineStr">
        <is>
          <t>89,88</t>
        </is>
      </c>
      <c r="AD6454" t="inlineStr">
        <is>
          <t>0,00</t>
        </is>
      </c>
      <c r="AE6454" t="inlineStr">
        <is>
          <t>517,88</t>
        </is>
      </c>
      <c r="AF6454" t="n">
        <v>0</v>
      </c>
      <c r="AG6454" t="n">
        <v>0</v>
      </c>
      <c r="AH6454" t="n">
        <v>0</v>
      </c>
      <c r="AI6454" t="inlineStr">
        <is>
          <t>6,31</t>
        </is>
      </c>
      <c r="AJ6454" t="inlineStr">
        <is>
          <t>Transfer</t>
        </is>
      </c>
      <c r="AK6454" t="inlineStr">
        <is>
          <t>4,5</t>
        </is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</row>
    <row r="6458">
      <c r="A6458" t="n">
        <v>1561</v>
      </c>
      <c r="B6458" t="inlineStr">
        <is>
          <t>Asante sana</t>
        </is>
      </c>
      <c r="C6458" t="inlineStr">
        <is>
          <t>Beatriz Puga Sáenz de Miera</t>
        </is>
      </c>
      <c r="D6458" t="inlineStr">
        <is>
          <t>Beatriz Puga Sáenz de Miera</t>
        </is>
      </c>
      <c r="E6458" t="inlineStr">
        <is>
          <t>36135230E</t>
        </is>
      </c>
      <c r="F6458" t="inlineStr">
        <is>
          <t>Vilameán 2</t>
        </is>
      </c>
      <c r="G6458" t="n">
        <v>36350</v>
      </c>
      <c r="H6458" t="inlineStr">
        <is>
          <t>Nigrán, Pontevedra</t>
        </is>
      </c>
      <c r="I6458" t="n">
        <v>1</v>
      </c>
      <c r="J6458" t="n">
        <v>0</v>
      </c>
      <c r="K6458" t="inlineStr">
        <is>
          <t>asante_sana_nigran@yahoo.es</t>
        </is>
      </c>
      <c r="L6458">
        <f>+34629219474</f>
        <v/>
      </c>
      <c r="M6458" t="n">
        <v>1</v>
      </c>
      <c r="N6458" t="n">
        <v>10</v>
      </c>
      <c r="O6458" t="n">
        <v>10</v>
      </c>
      <c r="P6458" t="n">
        <v>0</v>
      </c>
      <c r="Q6458" t="n">
        <v>0</v>
      </c>
      <c r="R6458" t="inlineStr">
        <is>
          <t>VJ10</t>
        </is>
      </c>
      <c r="S6458" t="n">
        <v>0</v>
      </c>
      <c r="T6458" t="b">
        <v>0</v>
      </c>
      <c r="U6458" s="1" t="n">
        <v>45599</v>
      </c>
      <c r="V6458" t="inlineStr">
        <is>
          <t>4flhigebm497qwn6tg994flhigetss8n</t>
        </is>
      </c>
      <c r="W6458" t="inlineStr">
        <is>
          <t>https://docs.google.com/open?id=1VZaxcj2EffDkQ5Cn4t3FKbbKQoApAPL3A4hscYV_2YE</t>
        </is>
      </c>
      <c r="X6458" t="inlineStr">
        <is>
          <t>65,00</t>
        </is>
      </c>
      <c r="Y6458" t="n">
        <v>65</v>
      </c>
      <c r="Z6458" t="n">
        <v>0</v>
      </c>
      <c r="AA6458" t="n">
        <v>0</v>
      </c>
      <c r="AB6458" t="inlineStr">
        <is>
          <t>130,00</t>
        </is>
      </c>
      <c r="AC6458" t="inlineStr">
        <is>
          <t>27,30</t>
        </is>
      </c>
      <c r="AD6458" t="inlineStr">
        <is>
          <t>6,76</t>
        </is>
      </c>
      <c r="AE6458" t="inlineStr">
        <is>
          <t>164,06</t>
        </is>
      </c>
      <c r="AF6458" t="n">
        <v>0</v>
      </c>
      <c r="AG6458" t="n">
        <v>0</v>
      </c>
      <c r="AH6458" t="n">
        <v>0</v>
      </c>
      <c r="AI6458" t="inlineStr">
        <is>
          <t>6,5</t>
        </is>
      </c>
      <c r="AJ6458" t="inlineStr">
        <is>
          <t>Transfer</t>
        </is>
      </c>
      <c r="AK6458" t="inlineStr">
        <is>
          <t>4,5</t>
        </is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</row>
    <row r="6462">
      <c r="A6462" t="n">
        <v>1562</v>
      </c>
      <c r="B6462" t="inlineStr">
        <is>
          <t>Espacio Orgánico</t>
        </is>
      </c>
      <c r="C6462" t="inlineStr">
        <is>
          <t>Blanca</t>
        </is>
      </c>
      <c r="D6462" t="inlineStr">
        <is>
          <t>Proyecto Bio Espacio Orgánico, s.l.</t>
        </is>
      </c>
      <c r="E6462" t="inlineStr">
        <is>
          <t>B86770898</t>
        </is>
      </c>
      <c r="F6462" t="inlineStr">
        <is>
          <t>Centro Comercial Río Norte. Ctra. De fuencarral km 1 local 2A</t>
        </is>
      </c>
      <c r="G6462" t="n">
        <v>28108</v>
      </c>
      <c r="H6462" t="inlineStr">
        <is>
          <t>Alcobendas. Madrid</t>
        </is>
      </c>
      <c r="I6462" t="n">
        <v>0</v>
      </c>
      <c r="J6462" t="inlineStr">
        <is>
          <t>Centro Comercial Río Norte. Ctra. De fuencarral km 1 local 2A</t>
        </is>
      </c>
      <c r="K6462" t="inlineStr">
        <is>
          <t>administracion@espacioorganico.com</t>
        </is>
      </c>
      <c r="L6462">
        <f>+34673953074</f>
        <v/>
      </c>
      <c r="M6462" t="n">
        <v>0</v>
      </c>
      <c r="N6462" t="n">
        <v>12</v>
      </c>
      <c r="O6462" t="n">
        <v>0</v>
      </c>
      <c r="P6462" t="n">
        <v>8</v>
      </c>
      <c r="Q6462" t="n">
        <v>0</v>
      </c>
      <c r="R6462" t="inlineStr">
        <is>
          <t>LA2 (20+2)</t>
        </is>
      </c>
      <c r="S6462" t="n">
        <v>0</v>
      </c>
      <c r="T6462" t="b">
        <v>1</v>
      </c>
      <c r="U6462" s="1" t="n">
        <v>45599</v>
      </c>
      <c r="V6462" t="inlineStr">
        <is>
          <t>3tbtqyp6mayaa0a4m43tbtqk3rvi27dp</t>
        </is>
      </c>
      <c r="W6462" t="inlineStr">
        <is>
          <t>https://docs.google.com/open?id=1mPtj3eSSl1lceD-tgwQZ_Vv_Xx-f14OxYWYF5F7nSIY</t>
        </is>
      </c>
      <c r="X6462" t="inlineStr">
        <is>
          <t>0,00</t>
        </is>
      </c>
      <c r="Y6462" t="inlineStr">
        <is>
          <t>82,92</t>
        </is>
      </c>
      <c r="Z6462" t="inlineStr">
        <is>
          <t>55,28</t>
        </is>
      </c>
      <c r="AA6462" t="n">
        <v>0</v>
      </c>
      <c r="AB6462" t="inlineStr">
        <is>
          <t>138,20</t>
        </is>
      </c>
      <c r="AC6462" t="inlineStr">
        <is>
          <t>29,02</t>
        </is>
      </c>
      <c r="AD6462" t="inlineStr">
        <is>
          <t>0,00</t>
        </is>
      </c>
      <c r="AE6462" t="inlineStr">
        <is>
          <t>167,22</t>
        </is>
      </c>
      <c r="AF6462" t="n">
        <v>0</v>
      </c>
      <c r="AG6462" t="n">
        <v>0</v>
      </c>
      <c r="AH6462" t="n">
        <v>0</v>
      </c>
      <c r="AI6462" t="inlineStr">
        <is>
          <t>6,91</t>
        </is>
      </c>
      <c r="AJ6462" t="inlineStr">
        <is>
          <t>Giro 30 días // IBAN: ES88 0081 0309 7900 0163 6965</t>
        </is>
      </c>
      <c r="AK6462" t="inlineStr">
        <is>
          <t>4,5</t>
        </is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</row>
    <row r="6466">
      <c r="A6466" t="n">
        <v>1563</v>
      </c>
      <c r="B6466" t="inlineStr">
        <is>
          <t>Camping Valencia Park</t>
        </is>
      </c>
      <c r="C6466" t="inlineStr">
        <is>
          <t>Laura Solera</t>
        </is>
      </c>
      <c r="D6466" t="inlineStr">
        <is>
          <t>Camping Valencia Park SL</t>
        </is>
      </c>
      <c r="E6466" t="inlineStr">
        <is>
          <t>B-97412191</t>
        </is>
      </c>
      <c r="F6466" t="inlineStr">
        <is>
          <t>C/ Río Túria 1</t>
        </is>
      </c>
      <c r="G6466" t="n">
        <v>46530</v>
      </c>
      <c r="H6466" t="inlineStr">
        <is>
          <t>Puçol, Valencia</t>
        </is>
      </c>
      <c r="I6466" t="n">
        <v>1</v>
      </c>
      <c r="J6466" t="n">
        <v>0</v>
      </c>
      <c r="K6466" t="inlineStr">
        <is>
          <t>reception.valencia@sandaya.es</t>
        </is>
      </c>
      <c r="L6466">
        <f>+34 961 465 806</f>
        <v/>
      </c>
      <c r="M6466" t="n">
        <v>0</v>
      </c>
      <c r="N6466" t="n">
        <v>2</v>
      </c>
      <c r="O6466" t="n">
        <v>3</v>
      </c>
      <c r="P6466" t="n">
        <v>3</v>
      </c>
      <c r="Q6466" t="n">
        <v>0</v>
      </c>
      <c r="R6466" t="inlineStr">
        <is>
          <t>VJ2</t>
        </is>
      </c>
      <c r="S6466" t="n">
        <v>0</v>
      </c>
      <c r="T6466" t="n">
        <v>0</v>
      </c>
      <c r="U6466" s="1" t="n">
        <v>45599</v>
      </c>
      <c r="V6466" t="n">
        <v>0</v>
      </c>
      <c r="W6466" t="inlineStr">
        <is>
          <t>https://docs.google.com/open?id=1DsGSYvX0lsdiNOFjY-peXc_8bI-6M0XEw7-rPEwOdpQ</t>
        </is>
      </c>
      <c r="X6466" t="inlineStr">
        <is>
          <t>21,06</t>
        </is>
      </c>
      <c r="Y6466" t="inlineStr">
        <is>
          <t>14,04</t>
        </is>
      </c>
      <c r="Z6466" t="inlineStr">
        <is>
          <t>21,06</t>
        </is>
      </c>
      <c r="AA6466" t="n">
        <v>0</v>
      </c>
      <c r="AB6466" t="inlineStr">
        <is>
          <t>56,16</t>
        </is>
      </c>
      <c r="AC6466" t="inlineStr">
        <is>
          <t>11,79</t>
        </is>
      </c>
      <c r="AD6466" t="inlineStr">
        <is>
          <t>0,00</t>
        </is>
      </c>
      <c r="AE6466" t="inlineStr">
        <is>
          <t>67,95</t>
        </is>
      </c>
      <c r="AF6466" t="n">
        <v>0</v>
      </c>
      <c r="AG6466" t="n">
        <v>0</v>
      </c>
      <c r="AH6466" t="n">
        <v>0</v>
      </c>
      <c r="AI6466" t="inlineStr">
        <is>
          <t>7,02</t>
        </is>
      </c>
      <c r="AJ6466" t="inlineStr">
        <is>
          <t>Transfer</t>
        </is>
      </c>
      <c r="AK6466" t="inlineStr">
        <is>
          <t>5,21</t>
        </is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</row>
    <row r="6470">
      <c r="A6470" t="n">
        <v>1564</v>
      </c>
      <c r="B6470" t="inlineStr">
        <is>
          <t>Svetlana Rud / ecoarroyos</t>
        </is>
      </c>
      <c r="C6470" t="inlineStr">
        <is>
          <t>Svitlana</t>
        </is>
      </c>
      <c r="D6470" t="inlineStr">
        <is>
          <t>Svitlana Rud</t>
        </is>
      </c>
      <c r="E6470" t="inlineStr">
        <is>
          <t>55193494A</t>
        </is>
      </c>
      <c r="F6470" t="inlineStr">
        <is>
          <t>Cañada de las merinas,16 (Wa Estilo) - horario comercial</t>
        </is>
      </c>
      <c r="G6470" t="n">
        <v>28270</v>
      </c>
      <c r="H6470" t="inlineStr">
        <is>
          <t>Colmenarejo</t>
        </is>
      </c>
      <c r="I6470" t="n">
        <v>0</v>
      </c>
      <c r="J6470" t="inlineStr">
        <is>
          <t>Calle del molino, 13, Colmenarejo</t>
        </is>
      </c>
      <c r="K6470" t="inlineStr">
        <is>
          <t>ahorasv@gmail.com</t>
        </is>
      </c>
      <c r="L6470">
        <f>+34678838149</f>
        <v/>
      </c>
      <c r="M6470" t="n">
        <v>0</v>
      </c>
      <c r="N6470" t="n">
        <v>5</v>
      </c>
      <c r="O6470" t="n">
        <v>4</v>
      </c>
      <c r="P6470" t="n">
        <v>0</v>
      </c>
      <c r="Q6470" t="n">
        <v>2</v>
      </c>
      <c r="R6470" t="inlineStr">
        <is>
          <t>VJ2</t>
        </is>
      </c>
      <c r="S6470" t="n">
        <v>0</v>
      </c>
      <c r="T6470" t="b">
        <v>0</v>
      </c>
      <c r="U6470" s="1" t="n">
        <v>45599</v>
      </c>
      <c r="V6470" t="inlineStr">
        <is>
          <t>qzllpps1vqzl9hxfrsvxmiq2fnvylmlt</t>
        </is>
      </c>
      <c r="W6470" t="inlineStr">
        <is>
          <t>https://docs.google.com/open?id=1xwW732z5B0j3dDQN5vu_H0mhpNtxmrt0VeDE3d3vQFE</t>
        </is>
      </c>
      <c r="X6470" t="inlineStr">
        <is>
          <t>28,08</t>
        </is>
      </c>
      <c r="Y6470" t="inlineStr">
        <is>
          <t>35,1</t>
        </is>
      </c>
      <c r="Z6470" t="n">
        <v>0</v>
      </c>
      <c r="AA6470" t="inlineStr">
        <is>
          <t>10,42</t>
        </is>
      </c>
      <c r="AB6470" t="inlineStr">
        <is>
          <t>73,60</t>
        </is>
      </c>
      <c r="AC6470" t="inlineStr">
        <is>
          <t>15,46</t>
        </is>
      </c>
      <c r="AD6470" t="inlineStr">
        <is>
          <t>0,00</t>
        </is>
      </c>
      <c r="AE6470" t="inlineStr">
        <is>
          <t>89,06</t>
        </is>
      </c>
      <c r="AF6470" t="n">
        <v>0</v>
      </c>
      <c r="AG6470" t="n">
        <v>0</v>
      </c>
      <c r="AH6470" t="n">
        <v>0</v>
      </c>
      <c r="AI6470" t="inlineStr">
        <is>
          <t>7,02</t>
        </is>
      </c>
      <c r="AJ6470" t="inlineStr">
        <is>
          <t>Transfer</t>
        </is>
      </c>
      <c r="AK6470" t="inlineStr">
        <is>
          <t>5,21</t>
        </is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</row>
    <row r="6474">
      <c r="A6474" t="n">
        <v>1565</v>
      </c>
      <c r="B6474" t="inlineStr">
        <is>
          <t>Marcris</t>
        </is>
      </c>
      <c r="C6474" t="inlineStr">
        <is>
          <t>Marino</t>
        </is>
      </c>
      <c r="D6474" t="inlineStr">
        <is>
          <t>Sánchez García Cristina 00280286L S.L.N.E</t>
        </is>
      </c>
      <c r="E6474" t="inlineStr">
        <is>
          <t>B35770528</t>
        </is>
      </c>
      <c r="F6474" t="inlineStr">
        <is>
          <t>Calle Aigües, 11</t>
        </is>
      </c>
      <c r="G6474" t="n">
        <v>8391</v>
      </c>
      <c r="H6474" t="inlineStr">
        <is>
          <t>Tiana</t>
        </is>
      </c>
      <c r="I6474" t="n">
        <v>1</v>
      </c>
      <c r="J6474" t="n">
        <v>0</v>
      </c>
      <c r="K6474" t="inlineStr">
        <is>
          <t>info@marcris.net</t>
        </is>
      </c>
      <c r="L6474">
        <f>+34678868735</f>
        <v/>
      </c>
      <c r="M6474" t="n">
        <v>0</v>
      </c>
      <c r="N6474" t="n">
        <v>206</v>
      </c>
      <c r="O6474" t="n">
        <v>0</v>
      </c>
      <c r="P6474" t="n">
        <v>206</v>
      </c>
      <c r="Q6474" t="n">
        <v>157</v>
      </c>
      <c r="R6474" t="inlineStr">
        <is>
          <t>VJ196-AC91</t>
        </is>
      </c>
      <c r="S6474" t="n">
        <v>0</v>
      </c>
      <c r="T6474" t="inlineStr">
        <is>
          <t>Muestras 4-4-3-4-5</t>
        </is>
      </c>
      <c r="U6474" s="1" t="n">
        <v>45629</v>
      </c>
      <c r="V6474" t="n">
        <v>0</v>
      </c>
      <c r="W6474" t="inlineStr">
        <is>
          <t>https://docs.google.com/open?id=1gAP8y7T4WWcWZ4qf3TTPEOOlNnBRHhW_gUDErZNiGgU</t>
        </is>
      </c>
      <c r="X6474" t="inlineStr">
        <is>
          <t>0,00</t>
        </is>
      </c>
      <c r="Y6474" t="inlineStr">
        <is>
          <t>896,1</t>
        </is>
      </c>
      <c r="Z6474" t="inlineStr">
        <is>
          <t>896,1</t>
        </is>
      </c>
      <c r="AA6474" t="inlineStr">
        <is>
          <t>518,1</t>
        </is>
      </c>
      <c r="AB6474" t="inlineStr">
        <is>
          <t>2.310,30</t>
        </is>
      </c>
      <c r="AC6474" t="inlineStr">
        <is>
          <t>485,16</t>
        </is>
      </c>
      <c r="AD6474" t="inlineStr">
        <is>
          <t>0,00</t>
        </is>
      </c>
      <c r="AE6474" t="inlineStr">
        <is>
          <t>2795,46</t>
        </is>
      </c>
      <c r="AF6474" t="n">
        <v>0</v>
      </c>
      <c r="AG6474" t="n">
        <v>0</v>
      </c>
      <c r="AH6474" t="n">
        <v>0</v>
      </c>
      <c r="AI6474" t="inlineStr">
        <is>
          <t>4,35</t>
        </is>
      </c>
      <c r="AJ6474" t="inlineStr">
        <is>
          <t>Giro 60 días // IBAN: ES03 2100 0877 8502 0021 6962</t>
        </is>
      </c>
      <c r="AK6474" t="inlineStr">
        <is>
          <t>3,3</t>
        </is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</row>
    <row r="6478">
      <c r="A6478" t="n">
        <v>1566</v>
      </c>
      <c r="B6478" t="inlineStr">
        <is>
          <t>Natura Productes Naturals</t>
        </is>
      </c>
      <c r="C6478" t="inlineStr">
        <is>
          <t>Mª Teresa Llach Montoliu</t>
        </is>
      </c>
      <c r="D6478" t="inlineStr">
        <is>
          <t>Mª Teresa Llach Montoliu</t>
        </is>
      </c>
      <c r="E6478" t="inlineStr">
        <is>
          <t>18970892-D</t>
        </is>
      </c>
      <c r="F6478" t="inlineStr">
        <is>
          <t>Avd. Rei en Jaume 14</t>
        </is>
      </c>
      <c r="G6478" t="n">
        <v>12001</v>
      </c>
      <c r="H6478" t="inlineStr">
        <is>
          <t>Castelló</t>
        </is>
      </c>
      <c r="I6478" t="n">
        <v>1</v>
      </c>
      <c r="J6478" t="n">
        <v>0</v>
      </c>
      <c r="K6478" t="inlineStr">
        <is>
          <t>naturadietetica@hotmail.es</t>
        </is>
      </c>
      <c r="L6478">
        <f>+34619889502</f>
        <v/>
      </c>
      <c r="M6478" t="n">
        <v>1</v>
      </c>
      <c r="N6478" t="n">
        <v>10</v>
      </c>
      <c r="O6478" t="n">
        <v>0</v>
      </c>
      <c r="P6478" t="n">
        <v>10</v>
      </c>
      <c r="Q6478" t="n">
        <v>0</v>
      </c>
      <c r="R6478" t="inlineStr">
        <is>
          <t>VJ8</t>
        </is>
      </c>
      <c r="S6478" t="inlineStr">
        <is>
          <t>LA2 (20+2)</t>
        </is>
      </c>
      <c r="T6478" t="b">
        <v>1</v>
      </c>
      <c r="U6478" s="1" t="n">
        <v>45629</v>
      </c>
      <c r="V6478" t="n">
        <v>0</v>
      </c>
      <c r="W6478" t="inlineStr">
        <is>
          <t>https://docs.google.com/open?id=1HW08R9uP177_koUbHF3cE8m85KTEWmqhvt9pf7GN3ag</t>
        </is>
      </c>
      <c r="X6478" t="inlineStr">
        <is>
          <t>0,00</t>
        </is>
      </c>
      <c r="Y6478" t="inlineStr">
        <is>
          <t>69,1</t>
        </is>
      </c>
      <c r="Z6478" t="inlineStr">
        <is>
          <t>69,1</t>
        </is>
      </c>
      <c r="AA6478" t="n">
        <v>0</v>
      </c>
      <c r="AB6478" t="inlineStr">
        <is>
          <t>138,20</t>
        </is>
      </c>
      <c r="AC6478" t="inlineStr">
        <is>
          <t>29,02</t>
        </is>
      </c>
      <c r="AD6478" t="inlineStr">
        <is>
          <t>7,19</t>
        </is>
      </c>
      <c r="AE6478" t="inlineStr">
        <is>
          <t>174,41</t>
        </is>
      </c>
      <c r="AF6478" t="n">
        <v>0</v>
      </c>
      <c r="AG6478" t="n">
        <v>0</v>
      </c>
      <c r="AH6478" t="n">
        <v>0</v>
      </c>
      <c r="AI6478" t="inlineStr">
        <is>
          <t>6,91</t>
        </is>
      </c>
      <c r="AJ6478" t="inlineStr">
        <is>
          <t>Giro 30 días // IBAN: ES16 2100 2179 5202 0028 5553</t>
        </is>
      </c>
      <c r="AK6478" t="inlineStr">
        <is>
          <t>4,5</t>
        </is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inlineStr"/>
    </row>
    <row r="6482">
      <c r="A6482" t="n">
        <v>1567</v>
      </c>
      <c r="B6482" t="inlineStr">
        <is>
          <t>Es Granel</t>
        </is>
      </c>
      <c r="C6482" t="inlineStr">
        <is>
          <t>Rebeca Yusta Fernández</t>
        </is>
      </c>
      <c r="D6482" t="inlineStr">
        <is>
          <t>Rebeca Yusta Fernández</t>
        </is>
      </c>
      <c r="E6482" t="inlineStr">
        <is>
          <t>45420232Q</t>
        </is>
      </c>
      <c r="F6482" t="inlineStr">
        <is>
          <t>C/ Las Pozas 151 - local 20 San Lorenzo de El Escorial</t>
        </is>
      </c>
      <c r="G6482" t="n">
        <v>28200</v>
      </c>
      <c r="H6482" t="inlineStr">
        <is>
          <t>Madrid</t>
        </is>
      </c>
      <c r="I6482" t="n">
        <v>1</v>
      </c>
      <c r="J6482" t="n">
        <v>0</v>
      </c>
      <c r="K6482" t="inlineStr">
        <is>
          <t>esgranelescorial@gmail.com</t>
        </is>
      </c>
      <c r="L6482">
        <f>+34606802557</f>
        <v/>
      </c>
      <c r="M6482" t="n">
        <v>1</v>
      </c>
      <c r="N6482" t="n">
        <v>5</v>
      </c>
      <c r="O6482" t="n">
        <v>2</v>
      </c>
      <c r="P6482" t="n">
        <v>5</v>
      </c>
      <c r="Q6482" t="n">
        <v>0</v>
      </c>
      <c r="R6482" t="inlineStr">
        <is>
          <t>FL2 (20+2)</t>
        </is>
      </c>
      <c r="S6482" t="inlineStr">
        <is>
          <t>VJ8</t>
        </is>
      </c>
      <c r="T6482" t="n">
        <v>1</v>
      </c>
      <c r="U6482" s="1" t="n">
        <v>45629</v>
      </c>
      <c r="V6482" t="n">
        <v>0</v>
      </c>
      <c r="W6482" t="inlineStr">
        <is>
          <t>https://docs.google.com/open?id=1_PFATSc7EsXXnMZx-mzJaB0y_0d7-_nw507v-gUTlgo</t>
        </is>
      </c>
      <c r="X6482" t="inlineStr">
        <is>
          <t>13,82</t>
        </is>
      </c>
      <c r="Y6482" t="inlineStr">
        <is>
          <t>34,55</t>
        </is>
      </c>
      <c r="Z6482" t="inlineStr">
        <is>
          <t>34,55</t>
        </is>
      </c>
      <c r="AA6482" t="n">
        <v>0</v>
      </c>
      <c r="AB6482" t="inlineStr">
        <is>
          <t>82,92</t>
        </is>
      </c>
      <c r="AC6482" t="inlineStr">
        <is>
          <t>17,41</t>
        </is>
      </c>
      <c r="AD6482" t="inlineStr">
        <is>
          <t>4,31</t>
        </is>
      </c>
      <c r="AE6482" t="inlineStr">
        <is>
          <t>104,65</t>
        </is>
      </c>
      <c r="AF6482" t="n">
        <v>0</v>
      </c>
      <c r="AG6482" t="n">
        <v>0</v>
      </c>
      <c r="AH6482" t="n">
        <v>0</v>
      </c>
      <c r="AI6482" t="inlineStr">
        <is>
          <t>6,91</t>
        </is>
      </c>
      <c r="AJ6482" t="inlineStr">
        <is>
          <t>Giro 30 días // IBAN: ES5521004074281300595167</t>
        </is>
      </c>
      <c r="AK6482" t="inlineStr">
        <is>
          <t>4,5</t>
        </is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  <c r="AK6485" t="inlineStr"/>
    </row>
    <row r="6486">
      <c r="A6486" t="n">
        <v>1568</v>
      </c>
      <c r="B6486" t="inlineStr">
        <is>
          <t>ALCAMPO</t>
        </is>
      </c>
      <c r="C6486" t="inlineStr">
        <is>
          <t>Nº PEDIDO:  371.659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inlineStr">
        <is>
          <t>SIN ENVIAR FACTURA</t>
        </is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s="2" t="n">
        <v>0</v>
      </c>
      <c r="V6486" t="n">
        <v>0</v>
      </c>
      <c r="W6486" t="n">
        <v>1</v>
      </c>
      <c r="X6486" t="inlineStr">
        <is>
          <t>0,00</t>
        </is>
      </c>
      <c r="Y6486" t="n">
        <v>0</v>
      </c>
      <c r="Z6486" t="n">
        <v>0</v>
      </c>
      <c r="AA6486" t="n">
        <v>0</v>
      </c>
      <c r="AB6486" t="inlineStr">
        <is>
          <t>0,00</t>
        </is>
      </c>
      <c r="AC6486" t="inlineStr">
        <is>
          <t>0,00</t>
        </is>
      </c>
      <c r="AD6486" t="inlineStr">
        <is>
          <t>0,00</t>
        </is>
      </c>
      <c r="AE6486" t="inlineStr">
        <is>
          <t>0,00</t>
        </is>
      </c>
      <c r="AF6486" t="n">
        <v>0</v>
      </c>
      <c r="AG6486" t="n">
        <v>0</v>
      </c>
      <c r="AH6486" t="n">
        <v>0</v>
      </c>
      <c r="AI6486" t="inlineStr">
        <is>
          <t>6,5</t>
        </is>
      </c>
      <c r="AJ6486" t="n">
        <v>0</v>
      </c>
      <c r="AK6486" t="inlineStr">
        <is>
          <t>4,5</t>
        </is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</row>
    <row r="6490">
      <c r="A6490" t="n">
        <v>1569</v>
      </c>
      <c r="B6490" t="inlineStr">
        <is>
          <t>ADREDE</t>
        </is>
      </c>
      <c r="C6490" t="inlineStr">
        <is>
          <t>Patricia Oriol García</t>
        </is>
      </c>
      <c r="D6490" t="inlineStr">
        <is>
          <t>Patricia Oriol García</t>
        </is>
      </c>
      <c r="E6490" t="inlineStr">
        <is>
          <t>18040615J</t>
        </is>
      </c>
      <c r="F6490" t="inlineStr">
        <is>
          <t>Calle Loreto 13 local b (esquina)</t>
        </is>
      </c>
      <c r="G6490" t="n">
        <v>22003</v>
      </c>
      <c r="H6490" t="inlineStr">
        <is>
          <t>Huesca</t>
        </is>
      </c>
      <c r="I6490" t="n">
        <v>1</v>
      </c>
      <c r="J6490" t="n">
        <v>0</v>
      </c>
      <c r="K6490" t="inlineStr">
        <is>
          <t>patricia@adrede.es</t>
        </is>
      </c>
      <c r="L6490">
        <f>+34699396122</f>
        <v/>
      </c>
      <c r="M6490" t="n">
        <v>1</v>
      </c>
      <c r="N6490" t="n">
        <v>8</v>
      </c>
      <c r="O6490" t="n">
        <v>6</v>
      </c>
      <c r="P6490" t="n">
        <v>8</v>
      </c>
      <c r="Q6490" t="n">
        <v>0</v>
      </c>
      <c r="R6490" t="n">
        <v>0</v>
      </c>
      <c r="S6490" t="n">
        <v>0</v>
      </c>
      <c r="T6490" t="n">
        <v>0</v>
      </c>
      <c r="U6490" s="1" t="n">
        <v>45629</v>
      </c>
      <c r="V6490" t="inlineStr">
        <is>
          <t>3puq7eqoqgkczklqev3puq7erhgnvp15</t>
        </is>
      </c>
      <c r="W6490" t="inlineStr">
        <is>
          <t>https://docs.google.com/open?id=1HQwZmvRVXogyYHf05lJrPQJxZhZjZabxe6DWRe4IDLY</t>
        </is>
      </c>
      <c r="X6490" t="inlineStr">
        <is>
          <t>39,00</t>
        </is>
      </c>
      <c r="Y6490" t="n">
        <v>52</v>
      </c>
      <c r="Z6490" t="n">
        <v>52</v>
      </c>
      <c r="AA6490" t="n">
        <v>0</v>
      </c>
      <c r="AB6490" t="inlineStr">
        <is>
          <t>143,00</t>
        </is>
      </c>
      <c r="AC6490" t="inlineStr">
        <is>
          <t>30,03</t>
        </is>
      </c>
      <c r="AD6490" t="inlineStr">
        <is>
          <t>7,44</t>
        </is>
      </c>
      <c r="AE6490" t="inlineStr">
        <is>
          <t>180,47</t>
        </is>
      </c>
      <c r="AF6490" t="n">
        <v>0</v>
      </c>
      <c r="AG6490" t="n">
        <v>0</v>
      </c>
      <c r="AH6490" t="n">
        <v>0</v>
      </c>
      <c r="AI6490" t="inlineStr">
        <is>
          <t>6,5</t>
        </is>
      </c>
      <c r="AJ6490" t="inlineStr">
        <is>
          <t>Transfer</t>
        </is>
      </c>
      <c r="AK6490" t="inlineStr">
        <is>
          <t>4,5</t>
        </is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</row>
    <row r="6494">
      <c r="A6494" t="n">
        <v>1570</v>
      </c>
      <c r="B6494" t="inlineStr">
        <is>
          <t>VERITAS</t>
        </is>
      </c>
      <c r="C6494" t="inlineStr">
        <is>
          <t>Nº PEDIDO:  4501262264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inlineStr">
        <is>
          <t>SIN ENVIAR FACTURA</t>
        </is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s="2" t="n">
        <v>0</v>
      </c>
      <c r="V6494" t="n">
        <v>0</v>
      </c>
      <c r="W6494" t="n">
        <v>1</v>
      </c>
      <c r="X6494" t="inlineStr">
        <is>
          <t>0,00</t>
        </is>
      </c>
      <c r="Y6494" t="n">
        <v>0</v>
      </c>
      <c r="Z6494" t="n">
        <v>0</v>
      </c>
      <c r="AA6494" t="n">
        <v>0</v>
      </c>
      <c r="AB6494" t="inlineStr">
        <is>
          <t>0,00</t>
        </is>
      </c>
      <c r="AC6494" t="inlineStr">
        <is>
          <t>0,00</t>
        </is>
      </c>
      <c r="AD6494" t="inlineStr">
        <is>
          <t>0,00</t>
        </is>
      </c>
      <c r="AE6494" t="inlineStr">
        <is>
          <t>0,00</t>
        </is>
      </c>
      <c r="AF6494" t="n">
        <v>0</v>
      </c>
      <c r="AG6494" t="n">
        <v>0</v>
      </c>
      <c r="AH6494" t="n">
        <v>0</v>
      </c>
      <c r="AI6494" t="inlineStr">
        <is>
          <t>6,5</t>
        </is>
      </c>
      <c r="AJ6494" t="n">
        <v>0</v>
      </c>
      <c r="AK6494" t="inlineStr">
        <is>
          <t>4,5</t>
        </is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inlineStr"/>
    </row>
    <row r="6498">
      <c r="A6498" t="n">
        <v>1571</v>
      </c>
      <c r="B6498" t="inlineStr">
        <is>
          <t>LA MILANA PRODUCTOS ECOLOGICOS</t>
        </is>
      </c>
      <c r="C6498" t="inlineStr">
        <is>
          <t>INES PEREIRA SEGADOR</t>
        </is>
      </c>
      <c r="D6498" t="inlineStr">
        <is>
          <t>INES PEREIRA SEGADOR</t>
        </is>
      </c>
      <c r="E6498" t="inlineStr">
        <is>
          <t>02234697V</t>
        </is>
      </c>
      <c r="F6498" t="inlineStr">
        <is>
          <t>C/CARRILEJOS 67, LOCAL 1 Y 2</t>
        </is>
      </c>
      <c r="G6498" t="n">
        <v>28770</v>
      </c>
      <c r="H6498" t="inlineStr">
        <is>
          <t>Colmenar Viejo, MADRID</t>
        </is>
      </c>
      <c r="I6498" t="n">
        <v>0</v>
      </c>
      <c r="J6498" t="inlineStr">
        <is>
          <t>C/NUESTRA SRA DE LA SOLEDAD 7 - 28720 Bustarviejo, MADRID</t>
        </is>
      </c>
      <c r="K6498" t="inlineStr">
        <is>
          <t>lamilana@lamilanaproductosecologicos.com</t>
        </is>
      </c>
      <c r="L6498">
        <f>+34656478575</f>
        <v/>
      </c>
      <c r="M6498" t="n">
        <v>1</v>
      </c>
      <c r="N6498" t="n">
        <v>6</v>
      </c>
      <c r="O6498" t="n">
        <v>0</v>
      </c>
      <c r="P6498" t="n">
        <v>6</v>
      </c>
      <c r="Q6498" t="n">
        <v>6</v>
      </c>
      <c r="R6498" t="inlineStr">
        <is>
          <t>VJ8-OC4-OB4-AC4</t>
        </is>
      </c>
      <c r="S6498" t="inlineStr">
        <is>
          <t>SE Madrid</t>
        </is>
      </c>
      <c r="T6498" t="b">
        <v>1</v>
      </c>
      <c r="U6498" t="inlineStr">
        <is>
          <t>13/03/2024</t>
        </is>
      </c>
      <c r="V6498" t="inlineStr">
        <is>
          <t>p5u0j0f6kgnfnkmn8o4jfop5u0j0fo2p</t>
        </is>
      </c>
      <c r="W6498" t="inlineStr">
        <is>
          <t>https://docs.google.com/open?id=1mKjxxcsSW2_PgxuY88MwAd87QyFXguYthJ-0gK_1aEM</t>
        </is>
      </c>
      <c r="X6498" t="inlineStr">
        <is>
          <t>0,00</t>
        </is>
      </c>
      <c r="Y6498" t="n">
        <v>39</v>
      </c>
      <c r="Z6498" t="n">
        <v>39</v>
      </c>
      <c r="AA6498" t="n">
        <v>27</v>
      </c>
      <c r="AB6498" t="inlineStr">
        <is>
          <t>105,00</t>
        </is>
      </c>
      <c r="AC6498" t="inlineStr">
        <is>
          <t>22,05</t>
        </is>
      </c>
      <c r="AD6498" t="inlineStr">
        <is>
          <t>5,46</t>
        </is>
      </c>
      <c r="AE6498" t="inlineStr">
        <is>
          <t>132,51</t>
        </is>
      </c>
      <c r="AF6498" t="n">
        <v>0</v>
      </c>
      <c r="AG6498" t="n">
        <v>0</v>
      </c>
      <c r="AH6498" t="n">
        <v>0</v>
      </c>
      <c r="AI6498" t="inlineStr">
        <is>
          <t>6,5</t>
        </is>
      </c>
      <c r="AJ6498" t="inlineStr">
        <is>
          <t>SEPA 30 días // IBAN: ES74 0182 2079 4502 0160 8173</t>
        </is>
      </c>
      <c r="AK6498" t="inlineStr">
        <is>
          <t>4,5</t>
        </is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inlineStr"/>
    </row>
    <row r="6502">
      <c r="A6502" t="n">
        <v>1572</v>
      </c>
      <c r="B6502" t="inlineStr">
        <is>
          <t>El Almacén de Marta</t>
        </is>
      </c>
      <c r="C6502" t="inlineStr">
        <is>
          <t>MARTA SÁNCHEZ PERERA</t>
        </is>
      </c>
      <c r="D6502" t="inlineStr">
        <is>
          <t>MARTA SÁNCHEZ PERERA</t>
        </is>
      </c>
      <c r="E6502" t="inlineStr">
        <is>
          <t>78481064G</t>
        </is>
      </c>
      <c r="F6502" t="inlineStr">
        <is>
          <t>C/Los Naranjos, 36 Bajo (La Galera)</t>
        </is>
      </c>
      <c r="G6502" t="n">
        <v>35018</v>
      </c>
      <c r="H6502" t="inlineStr">
        <is>
          <t>Las Palmas de Gran Canaria</t>
        </is>
      </c>
      <c r="I6502" t="n">
        <v>1</v>
      </c>
      <c r="J6502" t="n">
        <v>0</v>
      </c>
      <c r="K6502" t="inlineStr">
        <is>
          <t>elalmacendemarta@hotmail.es</t>
        </is>
      </c>
      <c r="L6502">
        <f>+34646554585</f>
        <v/>
      </c>
      <c r="M6502" t="n">
        <v>0</v>
      </c>
      <c r="N6502" t="n">
        <v>120</v>
      </c>
      <c r="O6502" t="n">
        <v>80</v>
      </c>
      <c r="P6502" t="n">
        <v>120</v>
      </c>
      <c r="Q6502" t="n">
        <v>0</v>
      </c>
      <c r="R6502" t="inlineStr">
        <is>
          <t>VJ24-OC24-AC24</t>
        </is>
      </c>
      <c r="S6502" t="n">
        <v>0</v>
      </c>
      <c r="T6502" t="b">
        <v>0</v>
      </c>
      <c r="U6502" t="inlineStr">
        <is>
          <t>13/03/2024</t>
        </is>
      </c>
      <c r="V6502" t="inlineStr">
        <is>
          <t>xa585g2s4p6am00bkr6xa5853yxoue8c</t>
        </is>
      </c>
      <c r="W6502" t="inlineStr">
        <is>
          <t>https://docs.google.com/open?id=1XTSTVNimwqnvpGDeWIDflAhtOCHSfEesU7mUR0SfmW0</t>
        </is>
      </c>
      <c r="X6502" t="inlineStr">
        <is>
          <t>400,00</t>
        </is>
      </c>
      <c r="Y6502" t="n">
        <v>600</v>
      </c>
      <c r="Z6502" t="n">
        <v>600</v>
      </c>
      <c r="AA6502" t="n">
        <v>0</v>
      </c>
      <c r="AB6502" t="inlineStr">
        <is>
          <t>1.600,00</t>
        </is>
      </c>
      <c r="AC6502" t="inlineStr">
        <is>
          <t>336,00</t>
        </is>
      </c>
      <c r="AD6502" t="inlineStr">
        <is>
          <t>0,00</t>
        </is>
      </c>
      <c r="AE6502" t="inlineStr">
        <is>
          <t>1936,00</t>
        </is>
      </c>
      <c r="AF6502" t="n">
        <v>0</v>
      </c>
      <c r="AG6502" t="n">
        <v>0</v>
      </c>
      <c r="AH6502" t="n">
        <v>0</v>
      </c>
      <c r="AI6502" t="n">
        <v>5</v>
      </c>
      <c r="AJ6502" t="inlineStr">
        <is>
          <t>Transfer</t>
        </is>
      </c>
      <c r="AK6502" t="inlineStr">
        <is>
          <t>4,5</t>
        </is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inlineStr"/>
    </row>
    <row r="6506">
      <c r="A6506" t="n">
        <v>1573</v>
      </c>
      <c r="B6506" t="inlineStr">
        <is>
          <t>Gu Zu Bio</t>
        </is>
      </c>
      <c r="C6506" t="inlineStr">
        <is>
          <t>Edurne Zulueta Aranguena</t>
        </is>
      </c>
      <c r="D6506" t="inlineStr">
        <is>
          <t>Edurne Zulueta Aranguena</t>
        </is>
      </c>
      <c r="E6506" t="inlineStr">
        <is>
          <t>78880457W</t>
        </is>
      </c>
      <c r="F6506" t="inlineStr">
        <is>
          <t>Nekazari 7 bajo</t>
        </is>
      </c>
      <c r="G6506" t="n">
        <v>48370</v>
      </c>
      <c r="H6506" t="inlineStr">
        <is>
          <t>Bermeo, Bizkaia</t>
        </is>
      </c>
      <c r="I6506" t="n">
        <v>1</v>
      </c>
      <c r="J6506" t="n">
        <v>0</v>
      </c>
      <c r="K6506" t="inlineStr">
        <is>
          <t>guzubio@gmail.com</t>
        </is>
      </c>
      <c r="L6506" t="n">
        <v>647294101</v>
      </c>
      <c r="M6506" t="n">
        <v>1</v>
      </c>
      <c r="N6506" t="n">
        <v>12</v>
      </c>
      <c r="O6506" t="n">
        <v>0</v>
      </c>
      <c r="P6506" t="n">
        <v>12</v>
      </c>
      <c r="Q6506" t="n">
        <v>0</v>
      </c>
      <c r="R6506" t="inlineStr">
        <is>
          <t>PackD3</t>
        </is>
      </c>
      <c r="S6506" t="n">
        <v>0</v>
      </c>
      <c r="T6506" t="n">
        <v>0</v>
      </c>
      <c r="U6506" t="inlineStr">
        <is>
          <t>13/03/2024</t>
        </is>
      </c>
      <c r="V6506" t="n">
        <v>0</v>
      </c>
      <c r="W6506" t="inlineStr">
        <is>
          <t>https://docs.google.com/open?id=1uVb4xjta9sY-G1IaJyBAQFPm1Y7hwlwlwIFAw0Wsths</t>
        </is>
      </c>
      <c r="X6506" t="inlineStr">
        <is>
          <t>0,00</t>
        </is>
      </c>
      <c r="Y6506" t="n">
        <v>78</v>
      </c>
      <c r="Z6506" t="n">
        <v>78</v>
      </c>
      <c r="AA6506" t="n">
        <v>0</v>
      </c>
      <c r="AB6506" t="inlineStr">
        <is>
          <t>156,00</t>
        </is>
      </c>
      <c r="AC6506" t="inlineStr">
        <is>
          <t>32,76</t>
        </is>
      </c>
      <c r="AD6506" t="inlineStr">
        <is>
          <t>8,11</t>
        </is>
      </c>
      <c r="AE6506" t="inlineStr">
        <is>
          <t>196,87</t>
        </is>
      </c>
      <c r="AF6506" t="n">
        <v>0</v>
      </c>
      <c r="AG6506" t="n">
        <v>0</v>
      </c>
      <c r="AH6506" t="n">
        <v>0</v>
      </c>
      <c r="AI6506" t="inlineStr">
        <is>
          <t>6,5</t>
        </is>
      </c>
      <c r="AJ6506" t="inlineStr">
        <is>
          <t>Transfer</t>
        </is>
      </c>
      <c r="AK6506" t="inlineStr">
        <is>
          <t>4,5</t>
        </is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inlineStr"/>
    </row>
    <row r="6510">
      <c r="A6510" t="n">
        <v>1574</v>
      </c>
      <c r="B6510" t="inlineStr">
        <is>
          <t>SaBó SaBó</t>
        </is>
      </c>
      <c r="C6510" t="inlineStr">
        <is>
          <t>Roser Castells</t>
        </is>
      </c>
      <c r="D6510" t="inlineStr">
        <is>
          <t>SaBó SaBó, CB</t>
        </is>
      </c>
      <c r="E6510" t="inlineStr">
        <is>
          <t>E67607952</t>
        </is>
      </c>
      <c r="F6510" t="inlineStr">
        <is>
          <t>C. Castillejos, 275, local</t>
        </is>
      </c>
      <c r="G6510" t="n">
        <v>8025</v>
      </c>
      <c r="H6510" t="inlineStr">
        <is>
          <t>Barcelona</t>
        </is>
      </c>
      <c r="I6510" t="n">
        <v>0</v>
      </c>
      <c r="J6510" t="inlineStr">
        <is>
          <t>c. Nàpols, 343, 6-C, 08025 Barcelona</t>
        </is>
      </c>
      <c r="K6510" t="inlineStr">
        <is>
          <t>ecologiaagranel@gmail.com</t>
        </is>
      </c>
      <c r="L6510">
        <f>+34693007074</f>
        <v/>
      </c>
      <c r="M6510" t="n">
        <v>1</v>
      </c>
      <c r="N6510" t="n">
        <v>15</v>
      </c>
      <c r="O6510" t="n">
        <v>0</v>
      </c>
      <c r="P6510" t="n">
        <v>5</v>
      </c>
      <c r="Q6510" t="n">
        <v>0</v>
      </c>
      <c r="R6510" t="inlineStr">
        <is>
          <t>NA1 -&gt; tarjetas</t>
        </is>
      </c>
      <c r="S6510" t="n">
        <v>0</v>
      </c>
      <c r="T6510" t="b">
        <v>0</v>
      </c>
      <c r="U6510" t="inlineStr">
        <is>
          <t>13/03/2024</t>
        </is>
      </c>
      <c r="V6510" t="n">
        <v>0</v>
      </c>
      <c r="W6510" t="inlineStr">
        <is>
          <t>https://docs.google.com/open?id=1Ob5pAzAGnWCNxH3dLOfGPQtfetA0D3zzIGAlVRTNcBU</t>
        </is>
      </c>
      <c r="X6510" t="inlineStr">
        <is>
          <t>0,00</t>
        </is>
      </c>
      <c r="Y6510" t="inlineStr">
        <is>
          <t>97,5</t>
        </is>
      </c>
      <c r="Z6510" t="inlineStr">
        <is>
          <t>32,5</t>
        </is>
      </c>
      <c r="AA6510" t="n">
        <v>0</v>
      </c>
      <c r="AB6510" t="inlineStr">
        <is>
          <t>130,00</t>
        </is>
      </c>
      <c r="AC6510" t="inlineStr">
        <is>
          <t>27,30</t>
        </is>
      </c>
      <c r="AD6510" t="inlineStr">
        <is>
          <t>6,76</t>
        </is>
      </c>
      <c r="AE6510" t="inlineStr">
        <is>
          <t>164,06</t>
        </is>
      </c>
      <c r="AF6510" t="n">
        <v>0</v>
      </c>
      <c r="AG6510" t="n">
        <v>0</v>
      </c>
      <c r="AH6510" t="n">
        <v>0</v>
      </c>
      <c r="AI6510" t="inlineStr">
        <is>
          <t>6,5</t>
        </is>
      </c>
      <c r="AJ6510" t="inlineStr">
        <is>
          <t>Transfer</t>
        </is>
      </c>
      <c r="AK6510" t="inlineStr">
        <is>
          <t>4,5</t>
        </is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  <c r="AK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inlineStr"/>
    </row>
    <row r="6514">
      <c r="A6514" t="n">
        <v>1575</v>
      </c>
      <c r="B6514" t="inlineStr">
        <is>
          <t>BONBIO</t>
        </is>
      </c>
      <c r="C6514" t="inlineStr">
        <is>
          <t>ALBERTO CASTRO</t>
        </is>
      </c>
      <c r="D6514" t="inlineStr">
        <is>
          <t>BIOESSEN S.L.</t>
        </is>
      </c>
      <c r="E6514" t="inlineStr">
        <is>
          <t>B67094797</t>
        </is>
      </c>
      <c r="F6514" t="inlineStr">
        <is>
          <t>AV. REPÚBLICA ARGENTINA , 256</t>
        </is>
      </c>
      <c r="G6514" t="n">
        <v>8023</v>
      </c>
      <c r="H6514" t="inlineStr">
        <is>
          <t>BARCELONA</t>
        </is>
      </c>
      <c r="I6514" t="n">
        <v>1</v>
      </c>
      <c r="J6514" t="n">
        <v>0</v>
      </c>
      <c r="K6514" t="inlineStr">
        <is>
          <t>bonbio.group@gmail.com</t>
        </is>
      </c>
      <c r="L6514">
        <f>+34685179106</f>
        <v/>
      </c>
      <c r="M6514" t="n">
        <v>1</v>
      </c>
      <c r="N6514" t="n">
        <v>8</v>
      </c>
      <c r="O6514" t="n">
        <v>8</v>
      </c>
      <c r="P6514" t="n">
        <v>8</v>
      </c>
      <c r="Q6514" t="n">
        <v>4</v>
      </c>
      <c r="R6514" t="inlineStr">
        <is>
          <t>PackD2</t>
        </is>
      </c>
      <c r="S6514" t="inlineStr">
        <is>
          <t>enviar factura: sergi@bonbio.es</t>
        </is>
      </c>
      <c r="T6514" t="b">
        <v>0</v>
      </c>
      <c r="U6514" t="inlineStr">
        <is>
          <t>13/03/2024</t>
        </is>
      </c>
      <c r="V6514" t="inlineStr">
        <is>
          <t>p41wvlmkmqk0a8o0bacyp41wvliguv5a</t>
        </is>
      </c>
      <c r="W6514" t="inlineStr">
        <is>
          <t>https://docs.google.com/open?id=1syTAhd0W4pIggqfLwcLO6LYOxqP7fhSDgYisOAtFIgo</t>
        </is>
      </c>
      <c r="X6514" t="inlineStr">
        <is>
          <t>52,00</t>
        </is>
      </c>
      <c r="Y6514" t="n">
        <v>52</v>
      </c>
      <c r="Z6514" t="n">
        <v>52</v>
      </c>
      <c r="AA6514" t="n">
        <v>18</v>
      </c>
      <c r="AB6514" t="inlineStr">
        <is>
          <t>174,00</t>
        </is>
      </c>
      <c r="AC6514" t="inlineStr">
        <is>
          <t>36,54</t>
        </is>
      </c>
      <c r="AD6514" t="inlineStr">
        <is>
          <t>9,05</t>
        </is>
      </c>
      <c r="AE6514" t="inlineStr">
        <is>
          <t>219,59</t>
        </is>
      </c>
      <c r="AF6514" t="n">
        <v>0</v>
      </c>
      <c r="AG6514" t="n">
        <v>0</v>
      </c>
      <c r="AH6514" t="n">
        <v>0</v>
      </c>
      <c r="AI6514" t="inlineStr">
        <is>
          <t>6,5</t>
        </is>
      </c>
      <c r="AJ6514" t="inlineStr">
        <is>
          <t>Transfer</t>
        </is>
      </c>
      <c r="AK6514" t="inlineStr">
        <is>
          <t>4,5</t>
        </is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inlineStr"/>
    </row>
    <row r="6518">
      <c r="A6518" t="n">
        <v>1576</v>
      </c>
      <c r="B6518" t="inlineStr">
        <is>
          <t>Ekonomato de Barrundia</t>
        </is>
      </c>
      <c r="C6518" t="inlineStr">
        <is>
          <t>Susana</t>
        </is>
      </c>
      <c r="D6518" t="inlineStr">
        <is>
          <t>OKT - BARRUNDIAKO KONTSUMITZAILE TALDEA</t>
        </is>
      </c>
      <c r="E6518" t="inlineStr">
        <is>
          <t>G- 01466713</t>
        </is>
      </c>
      <c r="F6518" t="inlineStr">
        <is>
          <t>Plaza del Ayuntamiento, 1</t>
        </is>
      </c>
      <c r="G6518" t="n">
        <v>1206</v>
      </c>
      <c r="H6518" t="inlineStr">
        <is>
          <t>Ozaeta</t>
        </is>
      </c>
      <c r="I6518" t="n">
        <v>1</v>
      </c>
      <c r="J6518" t="n">
        <v>0</v>
      </c>
      <c r="K6518" t="inlineStr">
        <is>
          <t>oktekonomatoa@gmail.com</t>
        </is>
      </c>
      <c r="L6518">
        <f>+34611434396</f>
        <v/>
      </c>
      <c r="M6518" t="n">
        <v>0</v>
      </c>
      <c r="N6518" t="n">
        <v>15</v>
      </c>
      <c r="O6518" t="n">
        <v>0</v>
      </c>
      <c r="P6518" t="n">
        <v>15</v>
      </c>
      <c r="Q6518" t="n">
        <v>15</v>
      </c>
      <c r="R6518" t="inlineStr">
        <is>
          <t>VJ8</t>
        </is>
      </c>
      <c r="S6518" t="n">
        <v>0</v>
      </c>
      <c r="T6518" t="b">
        <v>0</v>
      </c>
      <c r="U6518" t="inlineStr">
        <is>
          <t>13/03/2024</t>
        </is>
      </c>
      <c r="V6518" t="inlineStr">
        <is>
          <t>m8dhiv042zwfh0qqm8dhb6sbav1dgmla</t>
        </is>
      </c>
      <c r="W6518" t="inlineStr">
        <is>
          <t>https://docs.google.com/open?id=1TYhuw-MhEh1AFz4DUuML3JYTX7lCHvGfdxSMGcJRjOY</t>
        </is>
      </c>
      <c r="X6518" t="inlineStr">
        <is>
          <t>0,00</t>
        </is>
      </c>
      <c r="Y6518" t="inlineStr">
        <is>
          <t>97,5</t>
        </is>
      </c>
      <c r="Z6518" t="inlineStr">
        <is>
          <t>97,5</t>
        </is>
      </c>
      <c r="AA6518" t="inlineStr">
        <is>
          <t>67,5</t>
        </is>
      </c>
      <c r="AB6518" t="inlineStr">
        <is>
          <t>262,50</t>
        </is>
      </c>
      <c r="AC6518" t="inlineStr">
        <is>
          <t>55,13</t>
        </is>
      </c>
      <c r="AD6518" t="inlineStr">
        <is>
          <t>0,00</t>
        </is>
      </c>
      <c r="AE6518" t="inlineStr">
        <is>
          <t>317,63</t>
        </is>
      </c>
      <c r="AF6518" t="n">
        <v>0</v>
      </c>
      <c r="AG6518" t="n">
        <v>0</v>
      </c>
      <c r="AH6518" t="n">
        <v>0</v>
      </c>
      <c r="AI6518" t="inlineStr">
        <is>
          <t>6,5</t>
        </is>
      </c>
      <c r="AJ6518" t="inlineStr">
        <is>
          <t>Transfer</t>
        </is>
      </c>
      <c r="AK6518" t="inlineStr">
        <is>
          <t>4,5</t>
        </is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inlineStr"/>
    </row>
    <row r="6522">
      <c r="A6522" t="n">
        <v>1577</v>
      </c>
      <c r="B6522" t="inlineStr">
        <is>
          <t>HITY HIGIENE DE CALIDAD</t>
        </is>
      </c>
      <c r="C6522" t="inlineStr">
        <is>
          <t>ALEJANDRO MAESTRE NAVARRO</t>
        </is>
      </c>
      <c r="D6522" t="inlineStr">
        <is>
          <t>ALEJANDRO MAESTRE NAVARRO</t>
        </is>
      </c>
      <c r="E6522" t="inlineStr">
        <is>
          <t>48466696S</t>
        </is>
      </c>
      <c r="F6522" t="inlineStr">
        <is>
          <t>AVDA LITERATO AZORIN N52 BAJO</t>
        </is>
      </c>
      <c r="G6522" t="n">
        <v>30510</v>
      </c>
      <c r="H6522" t="inlineStr">
        <is>
          <t>YECLA</t>
        </is>
      </c>
      <c r="I6522" t="n">
        <v>1</v>
      </c>
      <c r="J6522" t="n">
        <v>0</v>
      </c>
      <c r="K6522" t="inlineStr">
        <is>
          <t>administracion@hity.es</t>
        </is>
      </c>
      <c r="L6522">
        <f>+34661747374</f>
        <v/>
      </c>
      <c r="M6522" t="n">
        <v>0</v>
      </c>
      <c r="N6522" t="n">
        <v>20</v>
      </c>
      <c r="O6522" t="n">
        <v>0</v>
      </c>
      <c r="P6522" t="n">
        <v>20</v>
      </c>
      <c r="Q6522" t="n">
        <v>0</v>
      </c>
      <c r="R6522" t="inlineStr">
        <is>
          <t>PackD4-OC4-OB4-AC4-VJ1 (cortesía por larga espera)</t>
        </is>
      </c>
      <c r="S6522" t="n">
        <v>0</v>
      </c>
      <c r="T6522" t="b">
        <v>0</v>
      </c>
      <c r="U6522" t="inlineStr">
        <is>
          <t>13/03/2024</t>
        </is>
      </c>
      <c r="V6522" t="inlineStr">
        <is>
          <t>pv0fjql4nqit5df57mukrpv0fjqin6v1</t>
        </is>
      </c>
      <c r="W6522" t="inlineStr">
        <is>
          <t>https://docs.google.com/open?id=1NZZZzZ5K041Q3BylhTAUk8MAep8PuxT23mTGxz1rndc</t>
        </is>
      </c>
      <c r="X6522" t="inlineStr">
        <is>
          <t>0,00</t>
        </is>
      </c>
      <c r="Y6522" t="n">
        <v>130</v>
      </c>
      <c r="Z6522" t="n">
        <v>130</v>
      </c>
      <c r="AA6522" t="n">
        <v>0</v>
      </c>
      <c r="AB6522" t="inlineStr">
        <is>
          <t>260,00</t>
        </is>
      </c>
      <c r="AC6522" t="inlineStr">
        <is>
          <t>54,60</t>
        </is>
      </c>
      <c r="AD6522" t="inlineStr">
        <is>
          <t>0,00</t>
        </is>
      </c>
      <c r="AE6522" t="inlineStr">
        <is>
          <t>314,60</t>
        </is>
      </c>
      <c r="AF6522" t="n">
        <v>0</v>
      </c>
      <c r="AG6522" t="n">
        <v>0</v>
      </c>
      <c r="AH6522" t="n">
        <v>0</v>
      </c>
      <c r="AI6522" t="inlineStr">
        <is>
          <t>6,5</t>
        </is>
      </c>
      <c r="AJ6522" t="inlineStr">
        <is>
          <t>Transfer</t>
        </is>
      </c>
      <c r="AK6522" t="inlineStr">
        <is>
          <t>4,5</t>
        </is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inlineStr"/>
    </row>
    <row r="6526">
      <c r="A6526" t="n">
        <v>1578</v>
      </c>
      <c r="B6526" t="inlineStr">
        <is>
          <t>TERRETA NETA</t>
        </is>
      </c>
      <c r="C6526" t="inlineStr">
        <is>
          <t>NURIA Y LAURA</t>
        </is>
      </c>
      <c r="D6526" t="inlineStr">
        <is>
          <t>TERRETA NETA S.C.</t>
        </is>
      </c>
      <c r="E6526" t="inlineStr">
        <is>
          <t>J72680291</t>
        </is>
      </c>
      <c r="F6526" t="inlineStr">
        <is>
          <t>REVERENDO RAFAEL TRAMOYERES 10 BAJO</t>
        </is>
      </c>
      <c r="G6526" t="n">
        <v>46020</v>
      </c>
      <c r="H6526" t="inlineStr">
        <is>
          <t>VALENCIA</t>
        </is>
      </c>
      <c r="I6526" t="n">
        <v>1</v>
      </c>
      <c r="J6526" t="n">
        <v>0</v>
      </c>
      <c r="K6526" t="inlineStr">
        <is>
          <t>INFO@TERRETANETA.COM</t>
        </is>
      </c>
      <c r="L6526">
        <f>+34610511083</f>
        <v/>
      </c>
      <c r="M6526" t="n">
        <v>0</v>
      </c>
      <c r="N6526" t="n">
        <v>12</v>
      </c>
      <c r="O6526" t="n">
        <v>0</v>
      </c>
      <c r="P6526" t="n">
        <v>8</v>
      </c>
      <c r="Q6526" t="n">
        <v>0</v>
      </c>
      <c r="R6526" t="inlineStr">
        <is>
          <t>FL2 (20+2)</t>
        </is>
      </c>
      <c r="S6526" t="n">
        <v>0</v>
      </c>
      <c r="T6526" t="b">
        <v>1</v>
      </c>
      <c r="U6526" t="inlineStr">
        <is>
          <t>14/3/2024</t>
        </is>
      </c>
      <c r="V6526" t="inlineStr">
        <is>
          <t>gh9dah2p4guaqzip09grgh9dahmai5np</t>
        </is>
      </c>
      <c r="W6526" t="inlineStr">
        <is>
          <t>https://docs.google.com/open?id=12_W5CH_wjXf1KBKbpzGvlxlU5C2mtMdePCfrh3BalP0</t>
        </is>
      </c>
      <c r="X6526" t="inlineStr">
        <is>
          <t>0,00</t>
        </is>
      </c>
      <c r="Y6526" t="inlineStr">
        <is>
          <t>82,92</t>
        </is>
      </c>
      <c r="Z6526" t="inlineStr">
        <is>
          <t>55,28</t>
        </is>
      </c>
      <c r="AA6526" t="n">
        <v>0</v>
      </c>
      <c r="AB6526" t="inlineStr">
        <is>
          <t>138,20</t>
        </is>
      </c>
      <c r="AC6526" t="inlineStr">
        <is>
          <t>29,02</t>
        </is>
      </c>
      <c r="AD6526" t="inlineStr">
        <is>
          <t>0,00</t>
        </is>
      </c>
      <c r="AE6526" t="inlineStr">
        <is>
          <t>167,22</t>
        </is>
      </c>
      <c r="AF6526" t="n">
        <v>0</v>
      </c>
      <c r="AG6526" t="n">
        <v>0</v>
      </c>
      <c r="AH6526" t="n">
        <v>0</v>
      </c>
      <c r="AI6526" t="inlineStr">
        <is>
          <t>6,91</t>
        </is>
      </c>
      <c r="AJ6526" t="inlineStr">
        <is>
          <t>Giro 30 días // IBAN: ES95 3159 0063 5328 7159 4129</t>
        </is>
      </c>
      <c r="AK6526" t="inlineStr">
        <is>
          <t>4,5</t>
        </is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inlineStr"/>
    </row>
    <row r="6530">
      <c r="A6530" t="n">
        <v>1579</v>
      </c>
      <c r="B6530" t="inlineStr">
        <is>
          <t>ECOBIOFOC</t>
        </is>
      </c>
      <c r="C6530" t="inlineStr">
        <is>
          <t>ISABEL GARCIA GONZALEZ</t>
        </is>
      </c>
      <c r="D6530" t="inlineStr">
        <is>
          <t>ISABEL GARCIA GONZALEZ</t>
        </is>
      </c>
      <c r="E6530" t="inlineStr">
        <is>
          <t>77739878Q</t>
        </is>
      </c>
      <c r="F6530" t="inlineStr">
        <is>
          <t>C/COS, 21, 3r LOCAL (ECOBIOFOC)</t>
        </is>
      </c>
      <c r="G6530" t="n">
        <v>8650</v>
      </c>
      <c r="H6530" t="inlineStr">
        <is>
          <t>SALLENT</t>
        </is>
      </c>
      <c r="I6530" t="n">
        <v>1</v>
      </c>
      <c r="J6530" t="n">
        <v>0</v>
      </c>
      <c r="K6530" t="inlineStr">
        <is>
          <t>administracion@ecobiofoc.com</t>
        </is>
      </c>
      <c r="L6530">
        <f>+34628613737</f>
        <v/>
      </c>
      <c r="M6530" t="n">
        <v>1</v>
      </c>
      <c r="N6530" t="n">
        <v>12</v>
      </c>
      <c r="O6530" t="n">
        <v>0</v>
      </c>
      <c r="P6530" t="n">
        <v>13</v>
      </c>
      <c r="Q6530" t="n">
        <v>0</v>
      </c>
      <c r="R6530" t="inlineStr">
        <is>
          <t>FL3-LA3-NA2= tarjetas selladas</t>
        </is>
      </c>
      <c r="S6530" t="inlineStr">
        <is>
          <t>VJ12 + 25 tarjetas</t>
        </is>
      </c>
      <c r="T6530" t="b">
        <v>0</v>
      </c>
      <c r="U6530" t="inlineStr">
        <is>
          <t>14/03/2024</t>
        </is>
      </c>
      <c r="V6530" t="inlineStr">
        <is>
          <t>hsjvtzx320p96qwc12e2cnzd7zhsjvtz</t>
        </is>
      </c>
      <c r="W6530" t="inlineStr">
        <is>
          <t>https://docs.google.com/open?id=17DVMivV7WR7ca2rXD3_rDIc1j_BJXzBfJcXjVyryqAM</t>
        </is>
      </c>
      <c r="X6530" t="inlineStr">
        <is>
          <t>0,00</t>
        </is>
      </c>
      <c r="Y6530" t="n">
        <v>78</v>
      </c>
      <c r="Z6530" t="inlineStr">
        <is>
          <t>84,5</t>
        </is>
      </c>
      <c r="AA6530" t="n">
        <v>0</v>
      </c>
      <c r="AB6530" t="inlineStr">
        <is>
          <t>162,50</t>
        </is>
      </c>
      <c r="AC6530" t="inlineStr">
        <is>
          <t>34,13</t>
        </is>
      </c>
      <c r="AD6530" t="inlineStr">
        <is>
          <t>8,45</t>
        </is>
      </c>
      <c r="AE6530" t="inlineStr">
        <is>
          <t>205,08</t>
        </is>
      </c>
      <c r="AF6530" t="n">
        <v>0</v>
      </c>
      <c r="AG6530" t="n">
        <v>0</v>
      </c>
      <c r="AH6530" t="n">
        <v>0</v>
      </c>
      <c r="AI6530" t="inlineStr">
        <is>
          <t>6,5</t>
        </is>
      </c>
      <c r="AJ6530" t="inlineStr">
        <is>
          <t>Giro 30 días // IBAN: ES1301823830590201734047</t>
        </is>
      </c>
      <c r="AK6530" t="inlineStr">
        <is>
          <t>4,5</t>
        </is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inlineStr"/>
    </row>
    <row r="6534">
      <c r="A6534" t="n">
        <v>1580</v>
      </c>
      <c r="B6534" t="inlineStr">
        <is>
          <t>Herbolario Vital Way</t>
        </is>
      </c>
      <c r="C6534" t="inlineStr">
        <is>
          <t>Cami Stewart</t>
        </is>
      </c>
      <c r="D6534" t="inlineStr">
        <is>
          <t>Farmahierb SL</t>
        </is>
      </c>
      <c r="E6534" t="inlineStr">
        <is>
          <t>b57833063</t>
        </is>
      </c>
      <c r="F6534" t="inlineStr">
        <is>
          <t>Avenida Argentina 81, bajos</t>
        </is>
      </c>
      <c r="G6534" t="n">
        <v>7011</v>
      </c>
      <c r="H6534" t="inlineStr">
        <is>
          <t>palma de mallorca</t>
        </is>
      </c>
      <c r="I6534" t="n">
        <v>1</v>
      </c>
      <c r="J6534" t="n">
        <v>0</v>
      </c>
      <c r="K6534" t="inlineStr">
        <is>
          <t>cami@vitalway.es</t>
        </is>
      </c>
      <c r="L6534">
        <f>+34690026432</f>
        <v/>
      </c>
      <c r="M6534" t="n">
        <v>0</v>
      </c>
      <c r="N6534" t="n">
        <v>8</v>
      </c>
      <c r="O6534" t="n">
        <v>0</v>
      </c>
      <c r="P6534" t="n">
        <v>8</v>
      </c>
      <c r="Q6534" t="n">
        <v>0</v>
      </c>
      <c r="R6534" t="inlineStr">
        <is>
          <t>VJ5</t>
        </is>
      </c>
      <c r="S6534" t="n">
        <v>0</v>
      </c>
      <c r="T6534" t="n">
        <v>0</v>
      </c>
      <c r="U6534" t="inlineStr">
        <is>
          <t>14/03/2024</t>
        </is>
      </c>
      <c r="V6534" t="n">
        <v>0</v>
      </c>
      <c r="W6534" t="inlineStr">
        <is>
          <t>https://docs.google.com/open?id=1ykqfaSYTEtaM-fhYuIlRH8Q0S8WytURvSrokc_2aK2A</t>
        </is>
      </c>
      <c r="X6534" t="inlineStr">
        <is>
          <t>0,00</t>
        </is>
      </c>
      <c r="Y6534" t="n">
        <v>52</v>
      </c>
      <c r="Z6534" t="n">
        <v>52</v>
      </c>
      <c r="AA6534" t="n">
        <v>0</v>
      </c>
      <c r="AB6534" t="inlineStr">
        <is>
          <t>104,00</t>
        </is>
      </c>
      <c r="AC6534" t="inlineStr">
        <is>
          <t>21,84</t>
        </is>
      </c>
      <c r="AD6534" t="inlineStr">
        <is>
          <t>0,00</t>
        </is>
      </c>
      <c r="AE6534" t="inlineStr">
        <is>
          <t>125,84</t>
        </is>
      </c>
      <c r="AF6534" t="n">
        <v>0</v>
      </c>
      <c r="AG6534" t="n">
        <v>0</v>
      </c>
      <c r="AH6534" t="n">
        <v>0</v>
      </c>
      <c r="AI6534" t="inlineStr">
        <is>
          <t>6,5</t>
        </is>
      </c>
      <c r="AJ6534" t="inlineStr">
        <is>
          <t>Transfer</t>
        </is>
      </c>
      <c r="AK6534" t="inlineStr">
        <is>
          <t>4,5</t>
        </is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inlineStr"/>
    </row>
    <row r="6538">
      <c r="A6538" t="n">
        <v>1581</v>
      </c>
      <c r="B6538" t="inlineStr">
        <is>
          <t>BELARRAK EKODENDA</t>
        </is>
      </c>
      <c r="C6538" t="inlineStr">
        <is>
          <t>ARANTXA LIZARRIBAR AGUIRREZABALA</t>
        </is>
      </c>
      <c r="D6538" t="inlineStr">
        <is>
          <t>BELARRAK EKODENDA</t>
        </is>
      </c>
      <c r="E6538" t="inlineStr">
        <is>
          <t>44564218Q</t>
        </is>
      </c>
      <c r="F6538" t="inlineStr">
        <is>
          <t>CALLE FUEROS 15 LOCAL IZQ.</t>
        </is>
      </c>
      <c r="G6538" t="n">
        <v>20302</v>
      </c>
      <c r="H6538" t="inlineStr">
        <is>
          <t>IRUN, GIPUZKOA</t>
        </is>
      </c>
      <c r="I6538" t="n">
        <v>1</v>
      </c>
      <c r="J6538" t="n">
        <v>0</v>
      </c>
      <c r="K6538" t="inlineStr">
        <is>
          <t>belarrakekodenda@gmail.com</t>
        </is>
      </c>
      <c r="L6538" t="n">
        <v>0</v>
      </c>
      <c r="M6538" t="n">
        <v>1</v>
      </c>
      <c r="N6538" t="n">
        <v>25</v>
      </c>
      <c r="O6538" t="n">
        <v>0</v>
      </c>
      <c r="P6538" t="n">
        <v>25</v>
      </c>
      <c r="Q6538" t="n">
        <v>0</v>
      </c>
      <c r="R6538" t="inlineStr">
        <is>
          <t>VJ10</t>
        </is>
      </c>
      <c r="S6538" t="n">
        <v>0</v>
      </c>
      <c r="T6538" t="n">
        <v>0</v>
      </c>
      <c r="U6538" t="inlineStr">
        <is>
          <t>14/03/2024</t>
        </is>
      </c>
      <c r="V6538" t="n">
        <v>0</v>
      </c>
      <c r="W6538" t="inlineStr">
        <is>
          <t>https://docs.google.com/open?id=1TTfEMZhDjwdj36czi5bzy1cb4P6aSpEKs1vyZ0jkN2I</t>
        </is>
      </c>
      <c r="X6538" t="inlineStr">
        <is>
          <t>0,00</t>
        </is>
      </c>
      <c r="Y6538" t="inlineStr">
        <is>
          <t>157,75</t>
        </is>
      </c>
      <c r="Z6538" t="inlineStr">
        <is>
          <t>157,75</t>
        </is>
      </c>
      <c r="AA6538" t="n">
        <v>0</v>
      </c>
      <c r="AB6538" t="inlineStr">
        <is>
          <t>315,50</t>
        </is>
      </c>
      <c r="AC6538" t="inlineStr">
        <is>
          <t>66,26</t>
        </is>
      </c>
      <c r="AD6538" t="inlineStr">
        <is>
          <t>16,41</t>
        </is>
      </c>
      <c r="AE6538" t="inlineStr">
        <is>
          <t>398,16</t>
        </is>
      </c>
      <c r="AF6538" t="n">
        <v>0</v>
      </c>
      <c r="AG6538" t="n">
        <v>0</v>
      </c>
      <c r="AH6538" t="n">
        <v>0</v>
      </c>
      <c r="AI6538" t="inlineStr">
        <is>
          <t>6,31</t>
        </is>
      </c>
      <c r="AJ6538" t="inlineStr">
        <is>
          <t>Transfer // IBAN ES34 3035 0049 000490063570</t>
        </is>
      </c>
      <c r="AK6538" t="inlineStr">
        <is>
          <t>4,5</t>
        </is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inlineStr"/>
    </row>
    <row r="6542">
      <c r="A6542" t="n">
        <v>1582</v>
      </c>
      <c r="B6542" t="inlineStr">
        <is>
          <t>MAS AGROBOTIGA</t>
        </is>
      </c>
      <c r="C6542" t="inlineStr">
        <is>
          <t>JOAN MAS</t>
        </is>
      </c>
      <c r="D6542" t="inlineStr">
        <is>
          <t>JOAN MAS CALM</t>
        </is>
      </c>
      <c r="E6542" t="inlineStr">
        <is>
          <t>77475004X</t>
        </is>
      </c>
      <c r="F6542" t="inlineStr">
        <is>
          <t>CARRER MAS LLAVINA, 15</t>
        </is>
      </c>
      <c r="G6542" t="n">
        <v>8540</v>
      </c>
      <c r="H6542" t="inlineStr">
        <is>
          <t>CENTELLES</t>
        </is>
      </c>
      <c r="I6542" t="n">
        <v>1</v>
      </c>
      <c r="J6542" t="n">
        <v>0</v>
      </c>
      <c r="K6542" t="inlineStr">
        <is>
          <t>masagrobotiga@gmail.com</t>
        </is>
      </c>
      <c r="L6542">
        <f>+34646153052</f>
        <v/>
      </c>
      <c r="M6542" t="n">
        <v>1</v>
      </c>
      <c r="N6542" t="n">
        <v>15</v>
      </c>
      <c r="O6542" t="n">
        <v>5</v>
      </c>
      <c r="P6542" t="n">
        <v>0</v>
      </c>
      <c r="Q6542" t="n">
        <v>0</v>
      </c>
      <c r="R6542" t="inlineStr">
        <is>
          <t>VJ6-OC4-OB4-AC4</t>
        </is>
      </c>
      <c r="S6542" t="n">
        <v>0</v>
      </c>
      <c r="T6542" t="b">
        <v>0</v>
      </c>
      <c r="U6542" t="inlineStr">
        <is>
          <t>14/03/2024</t>
        </is>
      </c>
      <c r="V6542" t="inlineStr">
        <is>
          <t>pclydt5xydkd4b5scpclckv2rujx9w2s</t>
        </is>
      </c>
      <c r="W6542" t="inlineStr">
        <is>
          <t>https://docs.google.com/open?id=12B47FCWbiaXRxREC7ZNnnJWcYDhciaQ3SMvnvgn93Kc</t>
        </is>
      </c>
      <c r="X6542" t="inlineStr">
        <is>
          <t>32,50</t>
        </is>
      </c>
      <c r="Y6542" t="inlineStr">
        <is>
          <t>97,5</t>
        </is>
      </c>
      <c r="Z6542" t="n">
        <v>0</v>
      </c>
      <c r="AA6542" t="n">
        <v>0</v>
      </c>
      <c r="AB6542" t="inlineStr">
        <is>
          <t>130,00</t>
        </is>
      </c>
      <c r="AC6542" t="inlineStr">
        <is>
          <t>27,30</t>
        </is>
      </c>
      <c r="AD6542" t="inlineStr">
        <is>
          <t>6,76</t>
        </is>
      </c>
      <c r="AE6542" t="inlineStr">
        <is>
          <t>164,06</t>
        </is>
      </c>
      <c r="AF6542" t="n">
        <v>0</v>
      </c>
      <c r="AG6542" t="n">
        <v>0</v>
      </c>
      <c r="AH6542" t="n">
        <v>0</v>
      </c>
      <c r="AI6542" t="inlineStr">
        <is>
          <t>6,5</t>
        </is>
      </c>
      <c r="AJ6542" t="inlineStr">
        <is>
          <t>Transfer</t>
        </is>
      </c>
      <c r="AK6542" t="inlineStr">
        <is>
          <t>4,5</t>
        </is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inlineStr"/>
    </row>
    <row r="6546">
      <c r="A6546" t="n">
        <v>1583</v>
      </c>
      <c r="B6546" t="inlineStr">
        <is>
          <t>Herbolario Sándalo</t>
        </is>
      </c>
      <c r="C6546" t="inlineStr">
        <is>
          <t>Maria Jesús</t>
        </is>
      </c>
      <c r="D6546" t="inlineStr">
        <is>
          <t>Maria Jesús Vaquero Becares</t>
        </is>
      </c>
      <c r="E6546" t="inlineStr">
        <is>
          <t>11938512V</t>
        </is>
      </c>
      <c r="F6546" t="inlineStr">
        <is>
          <t>C. de los Herreros, 55</t>
        </is>
      </c>
      <c r="G6546" t="n">
        <v>49600</v>
      </c>
      <c r="H6546" t="inlineStr">
        <is>
          <t>Benavente</t>
        </is>
      </c>
      <c r="I6546" t="n">
        <v>1</v>
      </c>
      <c r="J6546" t="n">
        <v>0</v>
      </c>
      <c r="K6546" t="inlineStr">
        <is>
          <t>mjesus1965@gmail.com</t>
        </is>
      </c>
      <c r="L6546">
        <f>+34651917299</f>
        <v/>
      </c>
      <c r="M6546" t="n">
        <v>1</v>
      </c>
      <c r="N6546" t="n">
        <v>10</v>
      </c>
      <c r="O6546" t="n">
        <v>6</v>
      </c>
      <c r="P6546" t="n">
        <v>10</v>
      </c>
      <c r="Q6546" t="n">
        <v>0</v>
      </c>
      <c r="R6546" t="inlineStr">
        <is>
          <t>OC12-OB12</t>
        </is>
      </c>
      <c r="S6546" t="n">
        <v>0</v>
      </c>
      <c r="T6546" t="b">
        <v>1</v>
      </c>
      <c r="U6546" t="inlineStr">
        <is>
          <t>14/3/2024</t>
        </is>
      </c>
      <c r="V6546" t="inlineStr">
        <is>
          <t>2w5f0xv25btf7zf2w5f0x3cqgv6xv74i</t>
        </is>
      </c>
      <c r="W6546" t="inlineStr">
        <is>
          <t>https://docs.google.com/open?id=1_wR6RZkgTOj1kUGKzgKslx76x8HdFJJ9zbeoOLGBhmc</t>
        </is>
      </c>
      <c r="X6546" t="inlineStr">
        <is>
          <t>41,46</t>
        </is>
      </c>
      <c r="Y6546" t="inlineStr">
        <is>
          <t>69,1</t>
        </is>
      </c>
      <c r="Z6546" t="inlineStr">
        <is>
          <t>69,1</t>
        </is>
      </c>
      <c r="AA6546" t="n">
        <v>0</v>
      </c>
      <c r="AB6546" t="inlineStr">
        <is>
          <t>179,66</t>
        </is>
      </c>
      <c r="AC6546" t="inlineStr">
        <is>
          <t>37,73</t>
        </is>
      </c>
      <c r="AD6546" t="inlineStr">
        <is>
          <t>9,34</t>
        </is>
      </c>
      <c r="AE6546" t="inlineStr">
        <is>
          <t>226,73</t>
        </is>
      </c>
      <c r="AF6546" t="n">
        <v>0</v>
      </c>
      <c r="AG6546" t="n">
        <v>0</v>
      </c>
      <c r="AH6546" t="n">
        <v>0</v>
      </c>
      <c r="AI6546" t="inlineStr">
        <is>
          <t>6,91</t>
        </is>
      </c>
      <c r="AJ6546" t="inlineStr">
        <is>
          <t>Giro 30 días // IBAN: ES4121001590120200070133</t>
        </is>
      </c>
      <c r="AK6546" t="inlineStr">
        <is>
          <t>4,53</t>
        </is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inlineStr"/>
    </row>
    <row r="6550">
      <c r="A6550" t="n">
        <v>1584</v>
      </c>
      <c r="B6550" t="inlineStr">
        <is>
          <t>Supercoop Manresa</t>
        </is>
      </c>
      <c r="C6550" t="inlineStr">
        <is>
          <t>Daniel Tiñena Bueno</t>
        </is>
      </c>
      <c r="D6550" t="inlineStr">
        <is>
          <t>SUPERCOOP MANRESA, S.C.C.L.</t>
        </is>
      </c>
      <c r="E6550" t="inlineStr">
        <is>
          <t>F67520098</t>
        </is>
      </c>
      <c r="F6550" t="inlineStr">
        <is>
          <t>Carrer Muralla del Carme 5 - Mercat Puigmercadal, local num. 2.</t>
        </is>
      </c>
      <c r="G6550" t="n">
        <v>8241</v>
      </c>
      <c r="H6550" t="inlineStr">
        <is>
          <t>Manresa</t>
        </is>
      </c>
      <c r="I6550" t="n">
        <v>1</v>
      </c>
      <c r="J6550" t="n">
        <v>0</v>
      </c>
      <c r="K6550" t="inlineStr">
        <is>
          <t>compres@supercoopmanresa.cat</t>
        </is>
      </c>
      <c r="L6550">
        <f>+34623611492</f>
        <v/>
      </c>
      <c r="M6550" t="n">
        <v>0</v>
      </c>
      <c r="N6550" t="n">
        <v>20</v>
      </c>
      <c r="O6550" t="n">
        <v>20</v>
      </c>
      <c r="P6550" t="n">
        <v>20</v>
      </c>
      <c r="Q6550" t="n">
        <v>20</v>
      </c>
      <c r="R6550" t="n">
        <v>0</v>
      </c>
      <c r="S6550" t="inlineStr">
        <is>
          <t>VJ20</t>
        </is>
      </c>
      <c r="T6550" t="b">
        <v>0</v>
      </c>
      <c r="U6550" t="inlineStr">
        <is>
          <t>15/3/2024</t>
        </is>
      </c>
      <c r="V6550" t="inlineStr">
        <is>
          <t>3k88i3ucvd3kz6wiyfrx1gavujfcu0hh</t>
        </is>
      </c>
      <c r="W6550" t="inlineStr">
        <is>
          <t>https://docs.google.com/open?id=1yu4PGlQsaBTDbq2GfZJFZBB0N15wYibCl9O84GNX5R4</t>
        </is>
      </c>
      <c r="X6550" t="inlineStr">
        <is>
          <t>126,20</t>
        </is>
      </c>
      <c r="Y6550" t="inlineStr">
        <is>
          <t>126,2</t>
        </is>
      </c>
      <c r="Z6550" t="inlineStr">
        <is>
          <t>126,2</t>
        </is>
      </c>
      <c r="AA6550" t="n">
        <v>90</v>
      </c>
      <c r="AB6550" t="inlineStr">
        <is>
          <t>468,60</t>
        </is>
      </c>
      <c r="AC6550" t="inlineStr">
        <is>
          <t>98,41</t>
        </is>
      </c>
      <c r="AD6550" t="inlineStr">
        <is>
          <t>0,00</t>
        </is>
      </c>
      <c r="AE6550" t="inlineStr">
        <is>
          <t>567,01</t>
        </is>
      </c>
      <c r="AF6550" t="n">
        <v>0</v>
      </c>
      <c r="AG6550" t="n">
        <v>0</v>
      </c>
      <c r="AH6550" t="n">
        <v>0</v>
      </c>
      <c r="AI6550" t="inlineStr">
        <is>
          <t>6,31</t>
        </is>
      </c>
      <c r="AJ6550" t="inlineStr">
        <is>
          <t>Transfer</t>
        </is>
      </c>
      <c r="AK6550" t="inlineStr">
        <is>
          <t>4,5</t>
        </is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inlineStr"/>
    </row>
    <row r="6554">
      <c r="A6554" t="n">
        <v>1585</v>
      </c>
      <c r="B6554" t="inlineStr">
        <is>
          <t>Planeta Huerto</t>
        </is>
      </c>
      <c r="C6554" t="inlineStr">
        <is>
          <t>Efrén Enguix</t>
        </is>
      </c>
      <c r="D6554" t="inlineStr">
        <is>
          <t>Planeta Huerto S.L.U</t>
        </is>
      </c>
      <c r="E6554" t="inlineStr">
        <is>
          <t>B-53241998</t>
        </is>
      </c>
      <c r="F6554" t="inlineStr">
        <is>
          <t>Avenida de la Industria 21-23</t>
        </is>
      </c>
      <c r="G6554" t="n">
        <v>3690</v>
      </c>
      <c r="H6554" t="inlineStr">
        <is>
          <t>San Vicente del Raspeig</t>
        </is>
      </c>
      <c r="I6554" t="n">
        <v>1</v>
      </c>
      <c r="J6554" t="n">
        <v>0</v>
      </c>
      <c r="K6554" t="inlineStr">
        <is>
          <t>compras@planetahuerto.es</t>
        </is>
      </c>
      <c r="L6554">
        <f>+34635548837</f>
        <v/>
      </c>
      <c r="M6554" t="n">
        <v>0</v>
      </c>
      <c r="N6554" t="n">
        <v>0</v>
      </c>
      <c r="O6554" t="n">
        <v>0</v>
      </c>
      <c r="P6554" t="n">
        <v>40</v>
      </c>
      <c r="Q6554" t="n">
        <v>30</v>
      </c>
      <c r="R6554" t="inlineStr">
        <is>
          <t>VJ40-OC24-OB12</t>
        </is>
      </c>
      <c r="S6554" t="inlineStr">
        <is>
          <t>Pedido 224040</t>
        </is>
      </c>
      <c r="T6554" t="b">
        <v>0</v>
      </c>
      <c r="U6554" t="inlineStr">
        <is>
          <t>15/3/2024</t>
        </is>
      </c>
      <c r="V6554" t="inlineStr">
        <is>
          <t>p2eoho6nc3rzdy3t7kop2eohob1kdw5d</t>
        </is>
      </c>
      <c r="W6554" t="inlineStr">
        <is>
          <t>https://docs.google.com/open?id=1f9N3dnYuOpgDMc--mIOpoQcpPJaXdB4orLkr6YnLu7w</t>
        </is>
      </c>
      <c r="X6554" t="inlineStr">
        <is>
          <t>0,00</t>
        </is>
      </c>
      <c r="Y6554" t="n">
        <v>0</v>
      </c>
      <c r="Z6554" t="n">
        <v>260</v>
      </c>
      <c r="AA6554" t="n">
        <v>135</v>
      </c>
      <c r="AB6554" t="inlineStr">
        <is>
          <t>395,00</t>
        </is>
      </c>
      <c r="AC6554" t="inlineStr">
        <is>
          <t>82,95</t>
        </is>
      </c>
      <c r="AD6554" t="inlineStr">
        <is>
          <t>0,00</t>
        </is>
      </c>
      <c r="AE6554" t="inlineStr">
        <is>
          <t>477,95</t>
        </is>
      </c>
      <c r="AF6554" t="n">
        <v>0</v>
      </c>
      <c r="AG6554" t="n">
        <v>0</v>
      </c>
      <c r="AH6554" t="n">
        <v>0</v>
      </c>
      <c r="AI6554" t="inlineStr">
        <is>
          <t>6,5</t>
        </is>
      </c>
      <c r="AJ6554" t="inlineStr">
        <is>
          <t>Giro 30 días // IBAN: ES6001825645180201571710</t>
        </is>
      </c>
      <c r="AK6554" t="inlineStr">
        <is>
          <t>4,5</t>
        </is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inlineStr"/>
    </row>
    <row r="6558">
      <c r="A6558" t="n">
        <v>1586</v>
      </c>
      <c r="B6558" t="inlineStr">
        <is>
          <t>Marcris</t>
        </is>
      </c>
      <c r="C6558" t="inlineStr">
        <is>
          <t>Marino</t>
        </is>
      </c>
      <c r="D6558" t="inlineStr">
        <is>
          <t>Sánchez García Cristina 00280286L S.L.N.E</t>
        </is>
      </c>
      <c r="E6558" t="inlineStr">
        <is>
          <t>B35770528</t>
        </is>
      </c>
      <c r="F6558" t="inlineStr">
        <is>
          <t>Calle Aigües, 11</t>
        </is>
      </c>
      <c r="G6558" t="n">
        <v>8391</v>
      </c>
      <c r="H6558" t="inlineStr">
        <is>
          <t>Tiana</t>
        </is>
      </c>
      <c r="I6558" t="n">
        <v>1</v>
      </c>
      <c r="J6558" t="n">
        <v>0</v>
      </c>
      <c r="K6558" t="inlineStr">
        <is>
          <t>info@marcris.net</t>
        </is>
      </c>
      <c r="L6558">
        <f>+34678868735</f>
        <v/>
      </c>
      <c r="M6558" t="n">
        <v>0</v>
      </c>
      <c r="N6558" t="n">
        <v>400</v>
      </c>
      <c r="O6558" t="n">
        <v>200</v>
      </c>
      <c r="P6558" t="n">
        <v>400</v>
      </c>
      <c r="Q6558" t="n">
        <v>78</v>
      </c>
      <c r="R6558" t="inlineStr">
        <is>
          <t>VJ196-AC57-OB57-OC57</t>
        </is>
      </c>
      <c r="S6558" t="n">
        <v>0</v>
      </c>
      <c r="T6558" t="inlineStr">
        <is>
          <t>Muestras 8-4-8-2-4-3-3-3</t>
        </is>
      </c>
      <c r="U6558" t="inlineStr">
        <is>
          <t>18/03/2024</t>
        </is>
      </c>
      <c r="V6558" t="n">
        <v>0</v>
      </c>
      <c r="W6558" t="inlineStr">
        <is>
          <t>https://docs.google.com/open?id=15QYtXCc8kD1mOwv1-DdbhiM84S1_RxOhJtdsyMhwNUo</t>
        </is>
      </c>
      <c r="X6558" t="inlineStr">
        <is>
          <t>870,00</t>
        </is>
      </c>
      <c r="Y6558" t="n">
        <v>1740</v>
      </c>
      <c r="Z6558" t="n">
        <v>1740</v>
      </c>
      <c r="AA6558" t="inlineStr">
        <is>
          <t>257,4</t>
        </is>
      </c>
      <c r="AB6558" t="inlineStr">
        <is>
          <t>4.607,40</t>
        </is>
      </c>
      <c r="AC6558" t="inlineStr">
        <is>
          <t>967,55</t>
        </is>
      </c>
      <c r="AD6558" t="inlineStr">
        <is>
          <t>0,00</t>
        </is>
      </c>
      <c r="AE6558" t="inlineStr">
        <is>
          <t>5574,95</t>
        </is>
      </c>
      <c r="AF6558" t="n">
        <v>0</v>
      </c>
      <c r="AG6558" t="n">
        <v>0</v>
      </c>
      <c r="AH6558" t="n">
        <v>0</v>
      </c>
      <c r="AI6558" t="inlineStr">
        <is>
          <t>4,35</t>
        </is>
      </c>
      <c r="AJ6558" t="inlineStr">
        <is>
          <t>Giro 60 días // IBAN: ES03 2100 0877 8502 0021 6962</t>
        </is>
      </c>
      <c r="AK6558" t="inlineStr">
        <is>
          <t>3,3</t>
        </is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  <c r="AK6561" t="inlineStr"/>
    </row>
    <row r="6562">
      <c r="A6562" t="n">
        <v>1587</v>
      </c>
      <c r="B6562" t="inlineStr">
        <is>
          <t>Naturitas</t>
        </is>
      </c>
      <c r="C6562" t="inlineStr">
        <is>
          <t>Sandra Geremias</t>
        </is>
      </c>
      <c r="D6562" t="inlineStr">
        <is>
          <t>AMCORE BALANCE, S.L.</t>
        </is>
      </c>
      <c r="E6562" t="inlineStr">
        <is>
          <t>B66291097</t>
        </is>
      </c>
      <c r="F6562" t="inlineStr">
        <is>
          <t>CALLE POLLANCRE N 10</t>
        </is>
      </c>
      <c r="G6562" t="n">
        <v>17452</v>
      </c>
      <c r="H6562" t="inlineStr">
        <is>
          <t>MASSANES (GIRONA)</t>
        </is>
      </c>
      <c r="I6562" t="n">
        <v>1</v>
      </c>
      <c r="J6562" t="n">
        <v>0</v>
      </c>
      <c r="K6562" t="inlineStr">
        <is>
          <t>sandra.geremias@naturitas.com</t>
        </is>
      </c>
      <c r="L6562" t="inlineStr">
        <is>
          <t>691 390 659</t>
        </is>
      </c>
      <c r="M6562" t="n">
        <v>0</v>
      </c>
      <c r="N6562" t="n">
        <v>128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inlineStr">
        <is>
          <t>18/03/2024</t>
        </is>
      </c>
      <c r="V6562" t="n">
        <v>0</v>
      </c>
      <c r="W6562" t="inlineStr">
        <is>
          <t>https://docs.google.com/open?id=1ezPgX7aUkA7SHwLm4Rm2SFMGbmtgMU2W994QkHGneGU</t>
        </is>
      </c>
      <c r="X6562" t="inlineStr">
        <is>
          <t>0,00</t>
        </is>
      </c>
      <c r="Y6562" t="n">
        <v>832</v>
      </c>
      <c r="Z6562" t="n">
        <v>0</v>
      </c>
      <c r="AA6562" t="n">
        <v>0</v>
      </c>
      <c r="AB6562" t="inlineStr">
        <is>
          <t>832,00</t>
        </is>
      </c>
      <c r="AC6562" t="inlineStr">
        <is>
          <t>174,72</t>
        </is>
      </c>
      <c r="AD6562" t="inlineStr">
        <is>
          <t>0,00</t>
        </is>
      </c>
      <c r="AE6562" t="inlineStr">
        <is>
          <t>1006,72</t>
        </is>
      </c>
      <c r="AF6562" t="n">
        <v>0</v>
      </c>
      <c r="AG6562" t="n">
        <v>0</v>
      </c>
      <c r="AH6562" t="n">
        <v>0</v>
      </c>
      <c r="AI6562" t="inlineStr">
        <is>
          <t>6,5</t>
        </is>
      </c>
      <c r="AJ6562" t="inlineStr">
        <is>
          <t>Confirming La Caixa (60 días)</t>
        </is>
      </c>
      <c r="AK6562" t="inlineStr">
        <is>
          <t>4,5</t>
        </is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inlineStr"/>
    </row>
    <row r="6566">
      <c r="A6566" t="n">
        <v>1588</v>
      </c>
      <c r="B6566" t="inlineStr">
        <is>
          <t>IDUN NATURE</t>
        </is>
      </c>
      <c r="C6566" t="inlineStr">
        <is>
          <t>TAMARA PRIETO</t>
        </is>
      </c>
      <c r="D6566" t="inlineStr">
        <is>
          <t>QUARK GLOBALSERVICES SL</t>
        </is>
      </c>
      <c r="E6566" t="inlineStr">
        <is>
          <t>B47633102</t>
        </is>
      </c>
      <c r="F6566" t="inlineStr">
        <is>
          <t>C/ DE LA CÁRCEL DE LA CORONA Nº 3</t>
        </is>
      </c>
      <c r="G6566" t="n">
        <v>47005</v>
      </c>
      <c r="H6566" t="inlineStr">
        <is>
          <t>Valladolid</t>
        </is>
      </c>
      <c r="I6566" t="n">
        <v>0</v>
      </c>
      <c r="J6566" t="inlineStr">
        <is>
          <t>C/ DE LA CÁRCEL DE LA CORONA Nº 3 LOCAL IDUN NATURE</t>
        </is>
      </c>
      <c r="K6566" t="inlineStr">
        <is>
          <t>TPRIETO@IDUN-NATURE.COM</t>
        </is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25</v>
      </c>
      <c r="R6566" t="inlineStr">
        <is>
          <t>SU2 -&gt; (25+2)</t>
        </is>
      </c>
      <c r="S6566" t="inlineStr">
        <is>
          <t>SectorEco</t>
        </is>
      </c>
      <c r="T6566" t="b">
        <v>1</v>
      </c>
      <c r="U6566" t="inlineStr">
        <is>
          <t>18/03/2024</t>
        </is>
      </c>
      <c r="V6566" t="inlineStr">
        <is>
          <t>v73xllcqhdpryhmbkav73z97i5dkp1an</t>
        </is>
      </c>
      <c r="W6566" t="inlineStr">
        <is>
          <t>https://docs.google.com/open?id=1hhe_jP1PCegxHxnGXmofWnCX1VfMniOrjPF8uJlGqGM</t>
        </is>
      </c>
      <c r="X6566" t="inlineStr">
        <is>
          <t>0,00</t>
        </is>
      </c>
      <c r="Y6566" t="n">
        <v>0</v>
      </c>
      <c r="Z6566" t="n">
        <v>0</v>
      </c>
      <c r="AA6566" t="inlineStr">
        <is>
          <t>113,25</t>
        </is>
      </c>
      <c r="AB6566" t="inlineStr">
        <is>
          <t>113,25</t>
        </is>
      </c>
      <c r="AC6566" t="inlineStr">
        <is>
          <t>23,78</t>
        </is>
      </c>
      <c r="AD6566" t="inlineStr">
        <is>
          <t>0,00</t>
        </is>
      </c>
      <c r="AE6566" t="inlineStr">
        <is>
          <t>137,03</t>
        </is>
      </c>
      <c r="AF6566" t="n">
        <v>0</v>
      </c>
      <c r="AG6566" t="n">
        <v>0</v>
      </c>
      <c r="AH6566" t="n">
        <v>0</v>
      </c>
      <c r="AI6566" t="inlineStr">
        <is>
          <t>6,5</t>
        </is>
      </c>
      <c r="AJ6566" t="inlineStr">
        <is>
          <t>giro 30 días // IBAN: ES06 1491 0001 2320 0927 0121</t>
        </is>
      </c>
      <c r="AK6566" t="inlineStr">
        <is>
          <t>4,53</t>
        </is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inlineStr"/>
    </row>
    <row r="6570">
      <c r="A6570" t="n">
        <v>1589</v>
      </c>
      <c r="B6570" t="inlineStr">
        <is>
          <t>ACTIVA'T ECO</t>
        </is>
      </c>
      <c r="C6570" t="inlineStr">
        <is>
          <t>NÚRIA BERGÉ PEIRÓ</t>
        </is>
      </c>
      <c r="D6570" t="inlineStr">
        <is>
          <t>Nuria Luisa Bergé Peiró</t>
        </is>
      </c>
      <c r="E6570" t="inlineStr">
        <is>
          <t>35029810M</t>
        </is>
      </c>
      <c r="F6570" t="inlineStr">
        <is>
          <t>Taquígraf Garriga, n. 21 Local</t>
        </is>
      </c>
      <c r="G6570" t="n">
        <v>8292</v>
      </c>
      <c r="H6570" t="inlineStr">
        <is>
          <t>ESPARREGUERA, Barcelona</t>
        </is>
      </c>
      <c r="I6570" t="n">
        <v>1</v>
      </c>
      <c r="J6570" t="n">
        <v>0</v>
      </c>
      <c r="K6570" t="inlineStr">
        <is>
          <t>activateco.esparreguera@gmail.com</t>
        </is>
      </c>
      <c r="L6570">
        <f>+34610309050</f>
        <v/>
      </c>
      <c r="M6570" t="n">
        <v>1</v>
      </c>
      <c r="N6570" t="n">
        <v>0</v>
      </c>
      <c r="O6570" t="n">
        <v>0</v>
      </c>
      <c r="P6570" t="n">
        <v>0</v>
      </c>
      <c r="Q6570" t="n">
        <v>25</v>
      </c>
      <c r="R6570" t="inlineStr">
        <is>
          <t>VJ40</t>
        </is>
      </c>
      <c r="S6570" t="inlineStr">
        <is>
          <t>LA2-SU1 -&gt; tarjetas selladas</t>
        </is>
      </c>
      <c r="T6570" t="inlineStr">
        <is>
          <t>Le debemos VJ1</t>
        </is>
      </c>
      <c r="U6570" t="inlineStr">
        <is>
          <t>18/03/2024</t>
        </is>
      </c>
      <c r="V6570" t="inlineStr">
        <is>
          <t>5mmuc07rwub1dcby5mmuc9n9z9w41fbi</t>
        </is>
      </c>
      <c r="W6570" t="inlineStr">
        <is>
          <t>https://docs.google.com/open?id=1qje4oVen51S2GJIWwZMsSUmhzWFSyAF03U9XnUwIyFg</t>
        </is>
      </c>
      <c r="X6570" t="inlineStr">
        <is>
          <t>0,00</t>
        </is>
      </c>
      <c r="Y6570" t="n">
        <v>0</v>
      </c>
      <c r="Z6570" t="n">
        <v>0</v>
      </c>
      <c r="AA6570" t="inlineStr">
        <is>
          <t>112,5</t>
        </is>
      </c>
      <c r="AB6570" t="inlineStr">
        <is>
          <t>112,50</t>
        </is>
      </c>
      <c r="AC6570" t="inlineStr">
        <is>
          <t>23,63</t>
        </is>
      </c>
      <c r="AD6570" t="inlineStr">
        <is>
          <t>5,85</t>
        </is>
      </c>
      <c r="AE6570" t="inlineStr">
        <is>
          <t>141,98</t>
        </is>
      </c>
      <c r="AF6570" t="n">
        <v>0</v>
      </c>
      <c r="AG6570" t="n">
        <v>0</v>
      </c>
      <c r="AH6570" t="n">
        <v>0</v>
      </c>
      <c r="AI6570" t="inlineStr">
        <is>
          <t>6,5</t>
        </is>
      </c>
      <c r="AJ6570" t="inlineStr">
        <is>
          <t>Giro 30 días // IBAN: ES64 0182 1527 5202 0470 7018</t>
        </is>
      </c>
      <c r="AK6570" t="inlineStr">
        <is>
          <t>4,5</t>
        </is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inlineStr"/>
    </row>
    <row r="6574">
      <c r="A6574" t="n">
        <v>1590</v>
      </c>
      <c r="B6574" t="inlineStr">
        <is>
          <t>Kiss The World</t>
        </is>
      </c>
      <c r="C6574" t="inlineStr">
        <is>
          <t>Ana Maria Carreras Iglesias</t>
        </is>
      </c>
      <c r="D6574" t="inlineStr">
        <is>
          <t>Ana Maria Carreras Iglesias</t>
        </is>
      </c>
      <c r="E6574" t="inlineStr">
        <is>
          <t>42840131D</t>
        </is>
      </c>
      <c r="F6574" t="inlineStr">
        <is>
          <t>Calle Pérez Galdós nº 3</t>
        </is>
      </c>
      <c r="G6574" t="n">
        <v>35002</v>
      </c>
      <c r="H6574" t="inlineStr">
        <is>
          <t>Las Palmas de Gran Canaria, Gran Canaria</t>
        </is>
      </c>
      <c r="I6574" t="n">
        <v>1</v>
      </c>
      <c r="J6574" t="n">
        <v>0</v>
      </c>
      <c r="K6574" t="inlineStr">
        <is>
          <t>kisstheworldcosmetics@gmail.com</t>
        </is>
      </c>
      <c r="L6574" t="n">
        <v>615260871</v>
      </c>
      <c r="M6574" t="n">
        <v>0</v>
      </c>
      <c r="N6574" t="n">
        <v>10</v>
      </c>
      <c r="O6574" t="n">
        <v>5</v>
      </c>
      <c r="P6574" t="n">
        <v>5</v>
      </c>
      <c r="Q6574" t="n">
        <v>25</v>
      </c>
      <c r="R6574" t="inlineStr">
        <is>
          <t>VJ20</t>
        </is>
      </c>
      <c r="S6574" t="n">
        <v>0</v>
      </c>
      <c r="T6574" t="n">
        <v>0</v>
      </c>
      <c r="U6574" t="inlineStr">
        <is>
          <t>18/03/2024</t>
        </is>
      </c>
      <c r="V6574" t="n">
        <v>0</v>
      </c>
      <c r="W6574" t="inlineStr">
        <is>
          <t>https://docs.google.com/open?id=1bsjTD2r9TMgkgq1iLZdvwCAxNEkQcoAVr5atTFz0CD4</t>
        </is>
      </c>
      <c r="X6574" t="inlineStr">
        <is>
          <t>32,50</t>
        </is>
      </c>
      <c r="Y6574" t="n">
        <v>65</v>
      </c>
      <c r="Z6574" t="inlineStr">
        <is>
          <t>32,5</t>
        </is>
      </c>
      <c r="AA6574" t="inlineStr">
        <is>
          <t>112,5</t>
        </is>
      </c>
      <c r="AB6574" t="inlineStr">
        <is>
          <t>242,50</t>
        </is>
      </c>
      <c r="AC6574" t="inlineStr">
        <is>
          <t>50,93</t>
        </is>
      </c>
      <c r="AD6574" t="inlineStr">
        <is>
          <t>0,00</t>
        </is>
      </c>
      <c r="AE6574" t="inlineStr">
        <is>
          <t>293,43</t>
        </is>
      </c>
      <c r="AF6574" t="n">
        <v>0</v>
      </c>
      <c r="AG6574" t="n">
        <v>0</v>
      </c>
      <c r="AH6574" t="n">
        <v>0</v>
      </c>
      <c r="AI6574" t="inlineStr">
        <is>
          <t>6,5</t>
        </is>
      </c>
      <c r="AJ6574" t="inlineStr">
        <is>
          <t>Transfer</t>
        </is>
      </c>
      <c r="AK6574" t="inlineStr">
        <is>
          <t>4,5</t>
        </is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  <c r="AK6577" t="inlineStr"/>
    </row>
    <row r="6578">
      <c r="A6578" t="n">
        <v>1591</v>
      </c>
      <c r="B6578" t="inlineStr">
        <is>
          <t>molsa santa maria</t>
        </is>
      </c>
      <c r="C6578" t="inlineStr">
        <is>
          <t>montse</t>
        </is>
      </c>
      <c r="D6578" t="inlineStr">
        <is>
          <t>Fem Molsa 2020 S.L</t>
        </is>
      </c>
      <c r="E6578" t="inlineStr">
        <is>
          <t>B25860354</t>
        </is>
      </c>
      <c r="F6578" t="inlineStr">
        <is>
          <t>c. sta maria 9</t>
        </is>
      </c>
      <c r="G6578" t="n">
        <v>8301</v>
      </c>
      <c r="H6578" t="inlineStr">
        <is>
          <t>Mataró</t>
        </is>
      </c>
      <c r="I6578" t="n">
        <v>0</v>
      </c>
      <c r="J6578" t="inlineStr">
        <is>
          <t>c. plaça pagesos 11</t>
        </is>
      </c>
      <c r="K6578" t="inlineStr">
        <is>
          <t>santamaria@molsa.bio</t>
        </is>
      </c>
      <c r="L6578">
        <f>+34616910967</f>
        <v/>
      </c>
      <c r="M6578" t="n">
        <v>0</v>
      </c>
      <c r="N6578" t="n">
        <v>6</v>
      </c>
      <c r="O6578" t="n">
        <v>3</v>
      </c>
      <c r="P6578" t="n">
        <v>6</v>
      </c>
      <c r="Q6578" t="n">
        <v>0</v>
      </c>
      <c r="R6578" t="n">
        <v>0</v>
      </c>
      <c r="S6578" t="inlineStr">
        <is>
          <t>Le debemos NA1</t>
        </is>
      </c>
      <c r="T6578" t="b">
        <v>0</v>
      </c>
      <c r="U6578" t="inlineStr">
        <is>
          <t>18/03/2024</t>
        </is>
      </c>
      <c r="V6578" t="inlineStr">
        <is>
          <t>dfsaw1vg2hqjqfigrdfsaw6dpykctbog</t>
        </is>
      </c>
      <c r="W6578" t="inlineStr">
        <is>
          <t>https://docs.google.com/open?id=1xS-pzxn0TsReDoCPH2DeWyLNighMwoN5Vh1ywR4l894</t>
        </is>
      </c>
      <c r="X6578" t="inlineStr">
        <is>
          <t>21,06</t>
        </is>
      </c>
      <c r="Y6578" t="inlineStr">
        <is>
          <t>42,12</t>
        </is>
      </c>
      <c r="Z6578" t="inlineStr">
        <is>
          <t>42,12</t>
        </is>
      </c>
      <c r="AA6578" t="n">
        <v>0</v>
      </c>
      <c r="AB6578" t="inlineStr">
        <is>
          <t>105,30</t>
        </is>
      </c>
      <c r="AC6578" t="inlineStr">
        <is>
          <t>22,11</t>
        </is>
      </c>
      <c r="AD6578" t="inlineStr">
        <is>
          <t>0,00</t>
        </is>
      </c>
      <c r="AE6578" t="inlineStr">
        <is>
          <t>127,41</t>
        </is>
      </c>
      <c r="AF6578" t="n">
        <v>0</v>
      </c>
      <c r="AG6578" t="n">
        <v>0</v>
      </c>
      <c r="AH6578" t="n">
        <v>0</v>
      </c>
      <c r="AI6578" t="inlineStr">
        <is>
          <t>7,02</t>
        </is>
      </c>
      <c r="AJ6578" t="inlineStr">
        <is>
          <t>Transfer</t>
        </is>
      </c>
      <c r="AK6578" t="inlineStr">
        <is>
          <t>4,5</t>
        </is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inlineStr"/>
    </row>
    <row r="6582">
      <c r="A6582" t="n">
        <v>1592</v>
      </c>
      <c r="B6582" t="inlineStr">
        <is>
          <t>ECO SA TEULERA SL</t>
        </is>
      </c>
      <c r="C6582" t="inlineStr">
        <is>
          <t>MARIA</t>
        </is>
      </c>
      <c r="D6582" t="inlineStr">
        <is>
          <t>ECO SA TEULERA SL</t>
        </is>
      </c>
      <c r="E6582" t="inlineStr">
        <is>
          <t>B57376576</t>
        </is>
      </c>
      <c r="F6582" t="inlineStr">
        <is>
          <t>C/ORTEGA I GASSET, 13</t>
        </is>
      </c>
      <c r="G6582" t="n">
        <v>7500</v>
      </c>
      <c r="H6582" t="inlineStr">
        <is>
          <t>MANACOR</t>
        </is>
      </c>
      <c r="I6582" t="n">
        <v>1</v>
      </c>
      <c r="J6582" t="n">
        <v>0</v>
      </c>
      <c r="K6582" t="inlineStr">
        <is>
          <t>compres@ecosateulera.com</t>
        </is>
      </c>
      <c r="L6582">
        <f>+34678545173</f>
        <v/>
      </c>
      <c r="M6582" t="n">
        <v>0</v>
      </c>
      <c r="N6582" t="n">
        <v>12</v>
      </c>
      <c r="O6582" t="n">
        <v>12</v>
      </c>
      <c r="P6582" t="n">
        <v>12</v>
      </c>
      <c r="Q6582" t="n">
        <v>12</v>
      </c>
      <c r="R6582" t="inlineStr">
        <is>
          <t>VJ18</t>
        </is>
      </c>
      <c r="S6582" t="n">
        <v>0</v>
      </c>
      <c r="T6582" t="b">
        <v>0</v>
      </c>
      <c r="U6582" t="inlineStr">
        <is>
          <t>18/03/2024</t>
        </is>
      </c>
      <c r="V6582" t="inlineStr">
        <is>
          <t>2vqzbkivl3btupgwncrtlq12vqzbmhk0</t>
        </is>
      </c>
      <c r="W6582" t="inlineStr">
        <is>
          <t>https://docs.google.com/open?id=1UxhjaLMMFKX0kJuD4GlAAH1wZ5f8VSzFg2P9Q2rNQpk</t>
        </is>
      </c>
      <c r="X6582" t="inlineStr">
        <is>
          <t>78,00</t>
        </is>
      </c>
      <c r="Y6582" t="n">
        <v>78</v>
      </c>
      <c r="Z6582" t="n">
        <v>78</v>
      </c>
      <c r="AA6582" t="n">
        <v>54</v>
      </c>
      <c r="AB6582" t="inlineStr">
        <is>
          <t>288,00</t>
        </is>
      </c>
      <c r="AC6582" t="inlineStr">
        <is>
          <t>60,48</t>
        </is>
      </c>
      <c r="AD6582" t="inlineStr">
        <is>
          <t>0,00</t>
        </is>
      </c>
      <c r="AE6582" t="inlineStr">
        <is>
          <t>348,48</t>
        </is>
      </c>
      <c r="AF6582" t="n">
        <v>0</v>
      </c>
      <c r="AG6582" t="n">
        <v>0</v>
      </c>
      <c r="AH6582" t="n">
        <v>0</v>
      </c>
      <c r="AI6582" t="inlineStr">
        <is>
          <t>6,5</t>
        </is>
      </c>
      <c r="AJ6582" t="inlineStr">
        <is>
          <t>Transfer</t>
        </is>
      </c>
      <c r="AK6582" t="inlineStr">
        <is>
          <t>4,5</t>
        </is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inlineStr"/>
    </row>
    <row r="6586">
      <c r="A6586" t="n">
        <v>1593</v>
      </c>
      <c r="B6586" t="inlineStr">
        <is>
          <t>Menorca Neta</t>
        </is>
      </c>
      <c r="C6586" t="inlineStr">
        <is>
          <t>Jordi</t>
        </is>
      </c>
      <c r="D6586" t="inlineStr">
        <is>
          <t>Menorca Neta S.L.</t>
        </is>
      </c>
      <c r="E6586" t="inlineStr">
        <is>
          <t>B57259962</t>
        </is>
      </c>
      <c r="F6586" t="inlineStr">
        <is>
          <t>C/ Cap de Cavalleria nº 15-B</t>
        </is>
      </c>
      <c r="G6586" t="n">
        <v>7714</v>
      </c>
      <c r="H6586" t="inlineStr">
        <is>
          <t>Maó</t>
        </is>
      </c>
      <c r="I6586" t="n">
        <v>1</v>
      </c>
      <c r="J6586" t="n">
        <v>0</v>
      </c>
      <c r="K6586" t="inlineStr">
        <is>
          <t>info@menorcaneta.com</t>
        </is>
      </c>
      <c r="L6586">
        <f>+34683633853</f>
        <v/>
      </c>
      <c r="M6586" t="n">
        <v>0</v>
      </c>
      <c r="N6586" t="n">
        <v>0</v>
      </c>
      <c r="O6586" t="n">
        <v>0</v>
      </c>
      <c r="P6586" t="n">
        <v>100</v>
      </c>
      <c r="Q6586" t="n">
        <v>0</v>
      </c>
      <c r="R6586" t="inlineStr">
        <is>
          <t>PackD30-VJ20</t>
        </is>
      </c>
      <c r="S6586" t="n">
        <v>0</v>
      </c>
      <c r="T6586" t="b">
        <v>0</v>
      </c>
      <c r="U6586" t="inlineStr">
        <is>
          <t>18/03/2024</t>
        </is>
      </c>
      <c r="V6586" t="inlineStr">
        <is>
          <t>ebytwi2esdzojvajebytwdvmwk6gr02t</t>
        </is>
      </c>
      <c r="W6586" t="inlineStr">
        <is>
          <t>https://docs.google.com/open?id=1ZyvWTW_JxFbsE4hvqFMzFochX4UD_HuFFcjZw1MHnro</t>
        </is>
      </c>
      <c r="X6586" t="inlineStr">
        <is>
          <t>0,00</t>
        </is>
      </c>
      <c r="Y6586" t="n">
        <v>0</v>
      </c>
      <c r="Z6586" t="n">
        <v>550</v>
      </c>
      <c r="AA6586" t="n">
        <v>0</v>
      </c>
      <c r="AB6586" t="inlineStr">
        <is>
          <t>550,00</t>
        </is>
      </c>
      <c r="AC6586" t="inlineStr">
        <is>
          <t>115,50</t>
        </is>
      </c>
      <c r="AD6586" t="inlineStr">
        <is>
          <t>0,00</t>
        </is>
      </c>
      <c r="AE6586" t="inlineStr">
        <is>
          <t>665,50</t>
        </is>
      </c>
      <c r="AF6586" t="n">
        <v>0</v>
      </c>
      <c r="AG6586" t="n">
        <v>0</v>
      </c>
      <c r="AH6586" t="n">
        <v>0</v>
      </c>
      <c r="AI6586" t="inlineStr">
        <is>
          <t>5,5</t>
        </is>
      </c>
      <c r="AJ6586" t="inlineStr">
        <is>
          <t>Giro 30 dias // IBAN: ES27 0061 0145 1400 5187 0401</t>
        </is>
      </c>
      <c r="AK6586" t="inlineStr">
        <is>
          <t>4,5</t>
        </is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inlineStr"/>
    </row>
    <row r="6590">
      <c r="A6590" t="n">
        <v>1594</v>
      </c>
      <c r="B6590" t="inlineStr">
        <is>
          <t>Cuarto de Kilo Granel</t>
        </is>
      </c>
      <c r="C6590" t="inlineStr">
        <is>
          <t>Amaia Basilio Daubagna</t>
        </is>
      </c>
      <c r="D6590" t="inlineStr">
        <is>
          <t>Amaia Basilio Daubagna</t>
        </is>
      </c>
      <c r="E6590" t="inlineStr">
        <is>
          <t>72830718E</t>
        </is>
      </c>
      <c r="F6590" t="inlineStr">
        <is>
          <t>Calle Santa Lucía, 4</t>
        </is>
      </c>
      <c r="G6590" t="n">
        <v>1003</v>
      </c>
      <c r="H6590" t="inlineStr">
        <is>
          <t>Vitoria-Gasteiz</t>
        </is>
      </c>
      <c r="I6590" t="n">
        <v>1</v>
      </c>
      <c r="J6590" t="n">
        <v>0</v>
      </c>
      <c r="K6590" t="inlineStr">
        <is>
          <t>cuartodekilogranel@gmail.com</t>
        </is>
      </c>
      <c r="L6590">
        <f>+34685184018</f>
        <v/>
      </c>
      <c r="M6590" t="n">
        <v>1</v>
      </c>
      <c r="N6590" t="n">
        <v>10</v>
      </c>
      <c r="O6590" t="n">
        <v>0</v>
      </c>
      <c r="P6590" t="n">
        <v>0</v>
      </c>
      <c r="Q6590" t="n">
        <v>0</v>
      </c>
      <c r="R6590" t="inlineStr">
        <is>
          <t>LA1= tarjeta sellada</t>
        </is>
      </c>
      <c r="S6590" t="inlineStr">
        <is>
          <t>VJ10</t>
        </is>
      </c>
      <c r="T6590" t="b">
        <v>0</v>
      </c>
      <c r="U6590" t="inlineStr">
        <is>
          <t>19/03/2024</t>
        </is>
      </c>
      <c r="V6590" t="inlineStr">
        <is>
          <t>en0zdwda4eiwv6xkk5nen0zdghqgae3m</t>
        </is>
      </c>
      <c r="W6590" t="inlineStr">
        <is>
          <t>https://docs.google.com/open?id=1l9e5mUSNDGUDPlEpXE79GxFhYNgn_siwvvaDthMHAps</t>
        </is>
      </c>
      <c r="X6590" t="inlineStr">
        <is>
          <t>0,00</t>
        </is>
      </c>
      <c r="Y6590" t="n">
        <v>65</v>
      </c>
      <c r="Z6590" t="n">
        <v>0</v>
      </c>
      <c r="AA6590" t="n">
        <v>0</v>
      </c>
      <c r="AB6590" t="inlineStr">
        <is>
          <t>65,00</t>
        </is>
      </c>
      <c r="AC6590" t="inlineStr">
        <is>
          <t>13,65</t>
        </is>
      </c>
      <c r="AD6590" t="inlineStr">
        <is>
          <t>3,38</t>
        </is>
      </c>
      <c r="AE6590" t="inlineStr">
        <is>
          <t>82,03</t>
        </is>
      </c>
      <c r="AF6590" t="n">
        <v>0</v>
      </c>
      <c r="AG6590" t="n">
        <v>0</v>
      </c>
      <c r="AH6590" t="n">
        <v>0</v>
      </c>
      <c r="AI6590" t="inlineStr">
        <is>
          <t>6,5</t>
        </is>
      </c>
      <c r="AJ6590" t="inlineStr">
        <is>
          <t>Transfer</t>
        </is>
      </c>
      <c r="AK6590" t="inlineStr">
        <is>
          <t>4,5</t>
        </is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inlineStr"/>
    </row>
    <row r="6594">
      <c r="A6594" t="n">
        <v>1595</v>
      </c>
      <c r="B6594" t="inlineStr">
        <is>
          <t>Can Sixte Alzina</t>
        </is>
      </c>
      <c r="C6594" t="inlineStr">
        <is>
          <t>Maria Coll Sala</t>
        </is>
      </c>
      <c r="D6594" t="inlineStr">
        <is>
          <t>SIXTEALSINA SL</t>
        </is>
      </c>
      <c r="E6594" t="inlineStr">
        <is>
          <t>B01794759</t>
        </is>
      </c>
      <c r="F6594" t="inlineStr">
        <is>
          <t>Carretera de Juià, 55</t>
        </is>
      </c>
      <c r="G6594" t="n">
        <v>17460</v>
      </c>
      <c r="H6594" t="inlineStr">
        <is>
          <t>Celrà, Girona</t>
        </is>
      </c>
      <c r="I6594" t="n">
        <v>1</v>
      </c>
      <c r="J6594" t="n">
        <v>0</v>
      </c>
      <c r="K6594" t="inlineStr">
        <is>
          <t>sixtealzina@gmail.com</t>
        </is>
      </c>
      <c r="L6594">
        <f>+34669291457</f>
        <v/>
      </c>
      <c r="M6594" t="n">
        <v>0</v>
      </c>
      <c r="N6594" t="n">
        <v>8</v>
      </c>
      <c r="O6594" t="n">
        <v>8</v>
      </c>
      <c r="P6594" t="n">
        <v>8</v>
      </c>
      <c r="Q6594" t="n">
        <v>4</v>
      </c>
      <c r="R6594" t="inlineStr">
        <is>
          <t>VJ4</t>
        </is>
      </c>
      <c r="S6594" t="n">
        <v>0</v>
      </c>
      <c r="T6594" t="b">
        <v>0</v>
      </c>
      <c r="U6594" t="inlineStr">
        <is>
          <t>19/03/2024</t>
        </is>
      </c>
      <c r="V6594" t="inlineStr">
        <is>
          <t>yy7jye53m3ovnxk9786syy7jyeg0py67</t>
        </is>
      </c>
      <c r="W6594" t="inlineStr">
        <is>
          <t>https://docs.google.com/open?id=1ctT0R0TTfmiKVoChNmlVo_fRx0S3Ztg7iUM_swt_7Qo</t>
        </is>
      </c>
      <c r="X6594" t="inlineStr">
        <is>
          <t>52,00</t>
        </is>
      </c>
      <c r="Y6594" t="n">
        <v>52</v>
      </c>
      <c r="Z6594" t="n">
        <v>52</v>
      </c>
      <c r="AA6594" t="n">
        <v>18</v>
      </c>
      <c r="AB6594" t="inlineStr">
        <is>
          <t>174,00</t>
        </is>
      </c>
      <c r="AC6594" t="inlineStr">
        <is>
          <t>36,54</t>
        </is>
      </c>
      <c r="AD6594" t="inlineStr">
        <is>
          <t>0,00</t>
        </is>
      </c>
      <c r="AE6594" t="inlineStr">
        <is>
          <t>210,54</t>
        </is>
      </c>
      <c r="AF6594" t="n">
        <v>0</v>
      </c>
      <c r="AG6594" t="n">
        <v>0</v>
      </c>
      <c r="AH6594" t="n">
        <v>0</v>
      </c>
      <c r="AI6594" t="inlineStr">
        <is>
          <t>6,5</t>
        </is>
      </c>
      <c r="AJ6594" t="inlineStr">
        <is>
          <t>Transfer</t>
        </is>
      </c>
      <c r="AK6594" t="inlineStr">
        <is>
          <t>4,5</t>
        </is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inlineStr"/>
    </row>
    <row r="6598">
      <c r="A6598" t="n">
        <v>1596</v>
      </c>
      <c r="B6598" t="inlineStr">
        <is>
          <t>ZOE ECO BCN</t>
        </is>
      </c>
      <c r="C6598" t="inlineStr">
        <is>
          <t>Jessica</t>
        </is>
      </c>
      <c r="D6598" t="inlineStr">
        <is>
          <t>JESSICA ALONSO ROMERO</t>
        </is>
      </c>
      <c r="E6598" t="inlineStr">
        <is>
          <t>73119951F</t>
        </is>
      </c>
      <c r="F6598" t="inlineStr">
        <is>
          <t>Calle Roger de Flor 272</t>
        </is>
      </c>
      <c r="G6598" t="n">
        <v>8025</v>
      </c>
      <c r="H6598" t="inlineStr">
        <is>
          <t>BARCELONA</t>
        </is>
      </c>
      <c r="I6598" t="n">
        <v>0</v>
      </c>
      <c r="J6598" t="inlineStr">
        <is>
          <t>CALLE ROGER DE FLOR 272, bajo izquierda, 08025, BARCELONA</t>
        </is>
      </c>
      <c r="K6598" t="inlineStr">
        <is>
          <t>zoecobcn@gmail.com</t>
        </is>
      </c>
      <c r="L6598">
        <f>+34649688511</f>
        <v/>
      </c>
      <c r="M6598" t="n">
        <v>1</v>
      </c>
      <c r="N6598" t="n">
        <v>10</v>
      </c>
      <c r="O6598" t="n">
        <v>0</v>
      </c>
      <c r="P6598" t="n">
        <v>5</v>
      </c>
      <c r="Q6598" t="n">
        <v>2</v>
      </c>
      <c r="R6598" t="inlineStr">
        <is>
          <t>VJ4</t>
        </is>
      </c>
      <c r="S6598" t="n">
        <v>0</v>
      </c>
      <c r="T6598" t="b">
        <v>0</v>
      </c>
      <c r="U6598" t="inlineStr">
        <is>
          <t>19/3/2024</t>
        </is>
      </c>
      <c r="V6598" t="inlineStr">
        <is>
          <t>55zws6njdvecub2ehv85oy55zws6nyb3</t>
        </is>
      </c>
      <c r="W6598" t="inlineStr">
        <is>
          <t>https://docs.google.com/open?id=10YFXo5aUXC3eMANQFsa6yRKTemhCdx0Bu8mjBrwcDFE</t>
        </is>
      </c>
      <c r="X6598" t="inlineStr">
        <is>
          <t>0,00</t>
        </is>
      </c>
      <c r="Y6598" t="n">
        <v>65</v>
      </c>
      <c r="Z6598" t="inlineStr">
        <is>
          <t>32,5</t>
        </is>
      </c>
      <c r="AA6598" t="n">
        <v>9</v>
      </c>
      <c r="AB6598" t="inlineStr">
        <is>
          <t>106,50</t>
        </is>
      </c>
      <c r="AC6598" t="inlineStr">
        <is>
          <t>22,37</t>
        </is>
      </c>
      <c r="AD6598" t="inlineStr">
        <is>
          <t>5,54</t>
        </is>
      </c>
      <c r="AE6598" t="inlineStr">
        <is>
          <t>134,40</t>
        </is>
      </c>
      <c r="AF6598" t="n">
        <v>0</v>
      </c>
      <c r="AG6598" t="n">
        <v>0</v>
      </c>
      <c r="AH6598" t="n">
        <v>0</v>
      </c>
      <c r="AI6598" t="inlineStr">
        <is>
          <t>6,5</t>
        </is>
      </c>
      <c r="AJ6598" t="inlineStr">
        <is>
          <t>Giro 30 días // IBAN: ES51 0049 1363 0821 1036 5835</t>
        </is>
      </c>
      <c r="AK6598" t="inlineStr">
        <is>
          <t>4,5</t>
        </is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inlineStr"/>
    </row>
    <row r="6602">
      <c r="A6602" t="inlineStr">
        <is>
          <t>PT_18</t>
        </is>
      </c>
      <c r="B6602" t="inlineStr">
        <is>
          <t>Twilight and breeze</t>
        </is>
      </c>
      <c r="C6602" t="inlineStr">
        <is>
          <t>Julien</t>
        </is>
      </c>
      <c r="D6602" t="inlineStr">
        <is>
          <t>Twilight and Breeze, Lda</t>
        </is>
      </c>
      <c r="E6602" t="n">
        <v>516147226</v>
      </c>
      <c r="F6602" t="inlineStr">
        <is>
          <t>Rua da Prata, Nº 199</t>
        </is>
      </c>
      <c r="G6602" t="inlineStr">
        <is>
          <t>LISBOA</t>
        </is>
      </c>
      <c r="H6602" t="inlineStr">
        <is>
          <t>1100-416</t>
        </is>
      </c>
      <c r="I6602" t="n">
        <v>0</v>
      </c>
      <c r="J6602" t="inlineStr">
        <is>
          <t>Av da Liberdade 262, 1250- 149, LISBOA</t>
        </is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inlineStr">
        <is>
          <t>66 - 200076-VJ4</t>
        </is>
      </c>
      <c r="S6602" t="inlineStr">
        <is>
          <t>#¡REF!</t>
        </is>
      </c>
      <c r="T6602" t="b">
        <v>0</v>
      </c>
      <c r="U6602" t="inlineStr">
        <is>
          <t>19-03-2024</t>
        </is>
      </c>
      <c r="V6602" t="n">
        <v>0</v>
      </c>
      <c r="W6602" t="inlineStr">
        <is>
          <t>https://docs.google.com/open?id=1H_m_qwUJ42XBB2--CAHf-zs0SsE3gY38l0_6lAZ4_NI</t>
        </is>
      </c>
      <c r="X6602" t="inlineStr">
        <is>
          <t>0,00</t>
        </is>
      </c>
      <c r="Y6602" t="n">
        <v>0</v>
      </c>
      <c r="Z6602" t="n">
        <v>0</v>
      </c>
      <c r="AA6602" t="n">
        <v>0</v>
      </c>
      <c r="AB6602" t="inlineStr">
        <is>
          <t>0,00</t>
        </is>
      </c>
      <c r="AC6602" t="inlineStr">
        <is>
          <t>0,00</t>
        </is>
      </c>
      <c r="AD6602" t="inlineStr">
        <is>
          <t>0,00</t>
        </is>
      </c>
      <c r="AE6602" t="inlineStr">
        <is>
          <t>0,00</t>
        </is>
      </c>
      <c r="AF6602" t="n">
        <v>0</v>
      </c>
      <c r="AG6602" t="n">
        <v>0</v>
      </c>
      <c r="AH6602" t="n">
        <v>0</v>
      </c>
      <c r="AI6602" t="inlineStr">
        <is>
          <t>6,5</t>
        </is>
      </c>
      <c r="AJ6602" t="inlineStr">
        <is>
          <t>Transfer</t>
        </is>
      </c>
      <c r="AK6602" t="inlineStr">
        <is>
          <t>4,5</t>
        </is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inlineStr"/>
    </row>
    <row r="6606">
      <c r="A6606" t="n">
        <v>1597</v>
      </c>
      <c r="B6606" t="inlineStr">
        <is>
          <t>herboristería ginkgo biloba</t>
        </is>
      </c>
      <c r="C6606" t="inlineStr">
        <is>
          <t>Loren Carrasco Alarcón</t>
        </is>
      </c>
      <c r="D6606" t="inlineStr">
        <is>
          <t>Lorenza Carrasco Alarcón</t>
        </is>
      </c>
      <c r="E6606" t="inlineStr">
        <is>
          <t>06222949T</t>
        </is>
      </c>
      <c r="F6606" t="inlineStr">
        <is>
          <t>Don Juan de Austria,5</t>
        </is>
      </c>
      <c r="G6606" t="n">
        <v>13630</v>
      </c>
      <c r="H6606" t="inlineStr">
        <is>
          <t>Socuéllamos</t>
        </is>
      </c>
      <c r="I6606" t="n">
        <v>1</v>
      </c>
      <c r="J6606" t="n">
        <v>0</v>
      </c>
      <c r="K6606" t="inlineStr">
        <is>
          <t>loren-carrasco@herboristeriaginkgobiloba.com</t>
        </is>
      </c>
      <c r="L6606">
        <f>+34667607761</f>
        <v/>
      </c>
      <c r="M6606" t="n">
        <v>1</v>
      </c>
      <c r="N6606" t="n">
        <v>0</v>
      </c>
      <c r="O6606" t="n">
        <v>0</v>
      </c>
      <c r="P6606" t="n">
        <v>20</v>
      </c>
      <c r="Q6606" t="n">
        <v>0</v>
      </c>
      <c r="R6606" t="n">
        <v>0</v>
      </c>
      <c r="S6606" t="n">
        <v>0</v>
      </c>
      <c r="T6606" t="b">
        <v>0</v>
      </c>
      <c r="U6606" t="inlineStr">
        <is>
          <t>19/03/2024</t>
        </is>
      </c>
      <c r="V6606" t="inlineStr">
        <is>
          <t>93q3xcaug69i1r08u40s93q3xcosaddr</t>
        </is>
      </c>
      <c r="W6606" t="inlineStr">
        <is>
          <t>https://docs.google.com/open?id=10i5pftH0CMWFKHGnCJ_YPTnLLatGxMsjbG__s8slqMo</t>
        </is>
      </c>
      <c r="X6606" t="inlineStr">
        <is>
          <t>0,00</t>
        </is>
      </c>
      <c r="Y6606" t="n">
        <v>0</v>
      </c>
      <c r="Z6606" t="n">
        <v>130</v>
      </c>
      <c r="AA6606" t="n">
        <v>0</v>
      </c>
      <c r="AB6606" t="inlineStr">
        <is>
          <t>130,00</t>
        </is>
      </c>
      <c r="AC6606" t="inlineStr">
        <is>
          <t>27,30</t>
        </is>
      </c>
      <c r="AD6606" t="inlineStr">
        <is>
          <t>6,76</t>
        </is>
      </c>
      <c r="AE6606" t="inlineStr">
        <is>
          <t>164,06</t>
        </is>
      </c>
      <c r="AF6606" t="n">
        <v>0</v>
      </c>
      <c r="AG6606" t="n">
        <v>0</v>
      </c>
      <c r="AH6606" t="n">
        <v>0</v>
      </c>
      <c r="AI6606" t="inlineStr">
        <is>
          <t>6,5</t>
        </is>
      </c>
      <c r="AJ6606" t="inlineStr">
        <is>
          <t>Transfer</t>
        </is>
      </c>
      <c r="AK6606" t="inlineStr">
        <is>
          <t>4,5</t>
        </is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inlineStr"/>
    </row>
    <row r="6610">
      <c r="A6610" t="n">
        <v>1598</v>
      </c>
      <c r="B6610" t="inlineStr">
        <is>
          <t>TERRANOSTRA (Laboratori d'Abastiment cooperatiu)</t>
        </is>
      </c>
      <c r="C6610" t="inlineStr">
        <is>
          <t>Montse i Lluís</t>
        </is>
      </c>
      <c r="D6610" t="inlineStr">
        <is>
          <t>Laboratori d'Abastiment cooperatiu</t>
        </is>
      </c>
      <c r="E6610" t="inlineStr">
        <is>
          <t>F01736784</t>
        </is>
      </c>
      <c r="F6610" t="inlineStr">
        <is>
          <t>c/  Alfons el magnànim 24 baixos</t>
        </is>
      </c>
      <c r="G6610" t="n">
        <v>7004</v>
      </c>
      <c r="H6610" t="inlineStr">
        <is>
          <t>Palma de Mallorca</t>
        </is>
      </c>
      <c r="I6610" t="n">
        <v>1</v>
      </c>
      <c r="J6610" t="n">
        <v>0</v>
      </c>
      <c r="K6610" t="inlineStr">
        <is>
          <t>montse.ara@terranostra.coop</t>
        </is>
      </c>
      <c r="L6610">
        <f>+34636370505</f>
        <v/>
      </c>
      <c r="M6610" t="n">
        <v>0</v>
      </c>
      <c r="N6610" t="n">
        <v>30</v>
      </c>
      <c r="O6610" t="n">
        <v>30</v>
      </c>
      <c r="P6610" t="n">
        <v>0</v>
      </c>
      <c r="Q6610" t="n">
        <v>10</v>
      </c>
      <c r="R6610" t="inlineStr">
        <is>
          <t>VJ40-OC12-OB12-AC12</t>
        </is>
      </c>
      <c r="S6610" t="inlineStr">
        <is>
          <t>3% det./ 2% VJ -&gt; escalado</t>
        </is>
      </c>
      <c r="T6610" t="b">
        <v>0</v>
      </c>
      <c r="U6610" t="inlineStr">
        <is>
          <t>19/03/2024</t>
        </is>
      </c>
      <c r="V6610" t="inlineStr">
        <is>
          <t>rzg2gp2oe6r31n8qrzgufn0lm0tlka8k</t>
        </is>
      </c>
      <c r="W6610" t="inlineStr">
        <is>
          <t>https://docs.google.com/open?id=1iMOJzEzsvY8rNC0oDLi6RQeDhSHZc8xdofD03Y4FrF4</t>
        </is>
      </c>
      <c r="X6610" t="inlineStr">
        <is>
          <t>189,30</t>
        </is>
      </c>
      <c r="Y6610" t="inlineStr">
        <is>
          <t>189,3</t>
        </is>
      </c>
      <c r="Z6610" t="n">
        <v>0</v>
      </c>
      <c r="AA6610" t="n">
        <v>45</v>
      </c>
      <c r="AB6610" t="inlineStr">
        <is>
          <t>423,60</t>
        </is>
      </c>
      <c r="AC6610" t="inlineStr">
        <is>
          <t>88,96</t>
        </is>
      </c>
      <c r="AD6610" t="inlineStr">
        <is>
          <t>0,00</t>
        </is>
      </c>
      <c r="AE6610" t="inlineStr">
        <is>
          <t>512,56</t>
        </is>
      </c>
      <c r="AF6610" t="n">
        <v>0</v>
      </c>
      <c r="AG6610" t="n">
        <v>0</v>
      </c>
      <c r="AH6610" t="n">
        <v>0</v>
      </c>
      <c r="AI6610" t="inlineStr">
        <is>
          <t>6,31</t>
        </is>
      </c>
      <c r="AJ6610" t="inlineStr">
        <is>
          <t>Giro 30 días // IBAN: ES94 2056 0022 1120 6731 0728</t>
        </is>
      </c>
      <c r="AK6610" t="inlineStr">
        <is>
          <t>4,5</t>
        </is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inlineStr"/>
    </row>
    <row r="6614">
      <c r="A6614" t="n">
        <v>1599</v>
      </c>
      <c r="B6614" t="inlineStr">
        <is>
          <t>Associació La Vessana Girona</t>
        </is>
      </c>
      <c r="C6614" t="inlineStr">
        <is>
          <t>Mireia Codina Diago</t>
        </is>
      </c>
      <c r="D6614" t="inlineStr">
        <is>
          <t>Associació La Vessana Girona</t>
        </is>
      </c>
      <c r="E6614" t="inlineStr">
        <is>
          <t>G-55275606</t>
        </is>
      </c>
      <c r="F6614" t="inlineStr">
        <is>
          <t>Plaça Josep Pla, 2, baixos, 17001 Girona</t>
        </is>
      </c>
      <c r="G6614" t="n">
        <v>17001</v>
      </c>
      <c r="H6614" t="inlineStr">
        <is>
          <t>Girona</t>
        </is>
      </c>
      <c r="I6614" t="n">
        <v>1</v>
      </c>
      <c r="J6614" t="n">
        <v>0</v>
      </c>
      <c r="K6614" t="inlineStr">
        <is>
          <t>juls946@gmail.com</t>
        </is>
      </c>
      <c r="L6614">
        <f>+34622187617</f>
        <v/>
      </c>
      <c r="M6614" t="n">
        <v>0</v>
      </c>
      <c r="N6614" t="n">
        <v>20</v>
      </c>
      <c r="O6614" t="n">
        <v>10</v>
      </c>
      <c r="P6614" t="n">
        <v>0</v>
      </c>
      <c r="Q6614" t="n">
        <v>10</v>
      </c>
      <c r="R6614" t="inlineStr">
        <is>
          <t>OC1-AC1</t>
        </is>
      </c>
      <c r="S6614" t="n">
        <v>0</v>
      </c>
      <c r="T6614" t="b">
        <v>0</v>
      </c>
      <c r="U6614" t="inlineStr">
        <is>
          <t>19/03/2024</t>
        </is>
      </c>
      <c r="V6614" t="inlineStr">
        <is>
          <t>k9ebrz3mpt5ugq2qk9ebruo8zlodo5y5</t>
        </is>
      </c>
      <c r="W6614" t="inlineStr">
        <is>
          <t>https://docs.google.com/open?id=1d43-nnGig4geY4BJbqbvlja-IEemSo9dKm5Gbd6BSKk</t>
        </is>
      </c>
      <c r="X6614" t="inlineStr">
        <is>
          <t>70,20</t>
        </is>
      </c>
      <c r="Y6614" t="inlineStr">
        <is>
          <t>140,4</t>
        </is>
      </c>
      <c r="Z6614" t="n">
        <v>0</v>
      </c>
      <c r="AA6614" t="n">
        <v>45</v>
      </c>
      <c r="AB6614" t="inlineStr">
        <is>
          <t>255,60</t>
        </is>
      </c>
      <c r="AC6614" t="inlineStr">
        <is>
          <t>53,68</t>
        </is>
      </c>
      <c r="AD6614" t="inlineStr">
        <is>
          <t>0,00</t>
        </is>
      </c>
      <c r="AE6614" t="inlineStr">
        <is>
          <t>309,28</t>
        </is>
      </c>
      <c r="AF6614" t="n">
        <v>0</v>
      </c>
      <c r="AG6614" t="n">
        <v>0</v>
      </c>
      <c r="AH6614" t="n">
        <v>0</v>
      </c>
      <c r="AI6614" t="inlineStr">
        <is>
          <t>7,02</t>
        </is>
      </c>
      <c r="AJ6614" t="inlineStr">
        <is>
          <t>Giro 30 días // IBAN: ES55 1491 0001 2330 0007 5545</t>
        </is>
      </c>
      <c r="AK6614" t="inlineStr">
        <is>
          <t>4,5</t>
        </is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inlineStr"/>
    </row>
    <row r="6618">
      <c r="A6618" t="n">
        <v>1600</v>
      </c>
      <c r="B6618" t="inlineStr">
        <is>
          <t>Associació Pinyol vermell</t>
        </is>
      </c>
      <c r="C6618" t="inlineStr">
        <is>
          <t>Laura Moreno</t>
        </is>
      </c>
      <c r="D6618" t="inlineStr">
        <is>
          <t>Associació Culinària de Pinyol Vermell</t>
        </is>
      </c>
      <c r="E6618" t="inlineStr">
        <is>
          <t>G42824110</t>
        </is>
      </c>
      <c r="F6618" t="inlineStr">
        <is>
          <t>Ramón y Cajal, 56, 2-1, 08012, Barcelona</t>
        </is>
      </c>
      <c r="G6618" t="n">
        <v>8012</v>
      </c>
      <c r="H6618" t="inlineStr">
        <is>
          <t>Barcelona</t>
        </is>
      </c>
      <c r="I6618" t="n">
        <v>0</v>
      </c>
      <c r="J6618" t="inlineStr">
        <is>
          <t>C. Goya, 18, 08012, Barcelona</t>
        </is>
      </c>
      <c r="K6618" t="inlineStr">
        <is>
          <t>laura.moreno.ortis@gmail.com</t>
        </is>
      </c>
      <c r="L6618">
        <f>+34646735566</f>
        <v/>
      </c>
      <c r="M6618" t="n">
        <v>0</v>
      </c>
      <c r="N6618" t="n">
        <v>18</v>
      </c>
      <c r="O6618" t="n">
        <v>13</v>
      </c>
      <c r="P6618" t="n">
        <v>9</v>
      </c>
      <c r="Q6618" t="n">
        <v>11</v>
      </c>
      <c r="R6618" t="inlineStr">
        <is>
          <t>PackD2-VJ12</t>
        </is>
      </c>
      <c r="S6618" t="n">
        <v>0</v>
      </c>
      <c r="T6618" t="b">
        <v>0</v>
      </c>
      <c r="U6618" t="inlineStr">
        <is>
          <t>19/03/2024</t>
        </is>
      </c>
      <c r="V6618" t="inlineStr">
        <is>
          <t>cwazlmtsn3nzqxfe35cwazlm5cl75b4l</t>
        </is>
      </c>
      <c r="W6618" t="inlineStr">
        <is>
          <t>https://docs.google.com/open?id=1yIQx51ej7mj7zFNbaGY95PwrTQfq48JN666uiiE4dJc</t>
        </is>
      </c>
      <c r="X6618" t="inlineStr">
        <is>
          <t>91,26</t>
        </is>
      </c>
      <c r="Y6618" t="inlineStr">
        <is>
          <t>126,36</t>
        </is>
      </c>
      <c r="Z6618" t="inlineStr">
        <is>
          <t>63,18</t>
        </is>
      </c>
      <c r="AA6618" t="inlineStr">
        <is>
          <t>57,31</t>
        </is>
      </c>
      <c r="AB6618" t="inlineStr">
        <is>
          <t>338,11</t>
        </is>
      </c>
      <c r="AC6618" t="inlineStr">
        <is>
          <t>71,00</t>
        </is>
      </c>
      <c r="AD6618" t="inlineStr">
        <is>
          <t>0,00</t>
        </is>
      </c>
      <c r="AE6618" t="inlineStr">
        <is>
          <t>409,11</t>
        </is>
      </c>
      <c r="AF6618" t="n">
        <v>0</v>
      </c>
      <c r="AG6618" t="n">
        <v>0</v>
      </c>
      <c r="AH6618" t="n">
        <v>0</v>
      </c>
      <c r="AI6618" t="inlineStr">
        <is>
          <t>7,02</t>
        </is>
      </c>
      <c r="AJ6618" t="inlineStr">
        <is>
          <t>Transfer</t>
        </is>
      </c>
      <c r="AK6618" t="inlineStr">
        <is>
          <t>5,21</t>
        </is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inlineStr"/>
    </row>
    <row r="6622">
      <c r="A6622" t="n">
        <v>1601</v>
      </c>
      <c r="B6622" t="inlineStr">
        <is>
          <t>Anthrolanz S.L.</t>
        </is>
      </c>
      <c r="C6622" t="inlineStr">
        <is>
          <t>Solveig Hoffmann</t>
        </is>
      </c>
      <c r="D6622" t="inlineStr">
        <is>
          <t>Anthrolanz S.L.</t>
        </is>
      </c>
      <c r="E6622" t="inlineStr">
        <is>
          <t>B35662485</t>
        </is>
      </c>
      <c r="F6622" t="inlineStr">
        <is>
          <t>calle vence 35</t>
        </is>
      </c>
      <c r="G6622" t="n">
        <v>38530</v>
      </c>
      <c r="H6622" t="inlineStr">
        <is>
          <t>Candelaria, Tenerife</t>
        </is>
      </c>
      <c r="I6622" t="n">
        <v>1</v>
      </c>
      <c r="J6622" t="n">
        <v>0</v>
      </c>
      <c r="K6622" t="inlineStr">
        <is>
          <t>hoffmannsolveig@gmail.com</t>
        </is>
      </c>
      <c r="L6622" t="n">
        <v>0</v>
      </c>
      <c r="M6622" t="n">
        <v>0</v>
      </c>
      <c r="N6622" t="n">
        <v>10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inlineStr">
        <is>
          <t>19/03/2024</t>
        </is>
      </c>
      <c r="V6622" t="n">
        <v>0</v>
      </c>
      <c r="W6622" t="inlineStr">
        <is>
          <t>https://docs.google.com/open?id=1t0JVJp2RsyrejVY4zfFyKmyJsI6LTnWb-PDgrqV0pvk</t>
        </is>
      </c>
      <c r="X6622" t="inlineStr">
        <is>
          <t>0,00</t>
        </is>
      </c>
      <c r="Y6622" t="inlineStr">
        <is>
          <t>70,2</t>
        </is>
      </c>
      <c r="Z6622" t="n">
        <v>0</v>
      </c>
      <c r="AA6622" t="n">
        <v>0</v>
      </c>
      <c r="AB6622" t="inlineStr">
        <is>
          <t>70,20</t>
        </is>
      </c>
      <c r="AC6622" t="inlineStr">
        <is>
          <t>14,74</t>
        </is>
      </c>
      <c r="AD6622" t="inlineStr">
        <is>
          <t>0,00</t>
        </is>
      </c>
      <c r="AE6622" t="inlineStr">
        <is>
          <t>84,94</t>
        </is>
      </c>
      <c r="AF6622" t="n">
        <v>0</v>
      </c>
      <c r="AG6622" t="n">
        <v>0</v>
      </c>
      <c r="AH6622" t="n">
        <v>0</v>
      </c>
      <c r="AI6622" t="inlineStr">
        <is>
          <t>7,02</t>
        </is>
      </c>
      <c r="AJ6622" t="inlineStr">
        <is>
          <t>Transfer</t>
        </is>
      </c>
      <c r="AK6622" t="inlineStr">
        <is>
          <t>4,5</t>
        </is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inlineStr"/>
    </row>
    <row r="6626">
      <c r="A6626" t="n">
        <v>1602</v>
      </c>
      <c r="B6626" t="inlineStr">
        <is>
          <t>FRUITERIES D'ES PORT SL</t>
        </is>
      </c>
      <c r="C6626" t="inlineStr">
        <is>
          <t>MARGARITA CREUS ROTGER</t>
        </is>
      </c>
      <c r="D6626" t="inlineStr">
        <is>
          <t>FRUITERIES D'ES PORT SL</t>
        </is>
      </c>
      <c r="E6626" t="inlineStr">
        <is>
          <t>B57553026</t>
        </is>
      </c>
      <c r="F6626" t="inlineStr">
        <is>
          <t>C/CRISTÒFOL COLOM,93</t>
        </is>
      </c>
      <c r="G6626" t="inlineStr">
        <is>
          <t>07670 PORTO COLOM</t>
        </is>
      </c>
      <c r="H6626" t="inlineStr">
        <is>
          <t>FELANITX</t>
        </is>
      </c>
      <c r="I6626" t="n">
        <v>0</v>
      </c>
      <c r="J6626" t="inlineStr">
        <is>
          <t>C/CRISTÒFOL COLOM,93</t>
        </is>
      </c>
      <c r="K6626" t="inlineStr">
        <is>
          <t>fruiteriesdesport@gmail.com</t>
        </is>
      </c>
      <c r="L6626">
        <f>+34636208117</f>
        <v/>
      </c>
      <c r="M6626" t="n">
        <v>0</v>
      </c>
      <c r="N6626" t="n">
        <v>12</v>
      </c>
      <c r="O6626" t="n">
        <v>12</v>
      </c>
      <c r="P6626" t="n">
        <v>0</v>
      </c>
      <c r="Q6626" t="n">
        <v>4</v>
      </c>
      <c r="R6626" t="inlineStr">
        <is>
          <t>VJ6</t>
        </is>
      </c>
      <c r="S6626" t="n">
        <v>0</v>
      </c>
      <c r="T6626" t="b">
        <v>0</v>
      </c>
      <c r="U6626" t="inlineStr">
        <is>
          <t>19/3/2024</t>
        </is>
      </c>
      <c r="V6626" t="inlineStr">
        <is>
          <t>p2ju80555ss8bdmt5p2jubrkkndu95uf</t>
        </is>
      </c>
      <c r="W6626" t="inlineStr">
        <is>
          <t>https://docs.google.com/open?id=1fi0Z9aRYVKXeH_XeFP8EujILL8Qi4gdRTZNmb_N_5VQ</t>
        </is>
      </c>
      <c r="X6626" t="inlineStr">
        <is>
          <t>78,00</t>
        </is>
      </c>
      <c r="Y6626" t="n">
        <v>78</v>
      </c>
      <c r="Z6626" t="n">
        <v>0</v>
      </c>
      <c r="AA6626" t="n">
        <v>18</v>
      </c>
      <c r="AB6626" t="inlineStr">
        <is>
          <t>174,00</t>
        </is>
      </c>
      <c r="AC6626" t="inlineStr">
        <is>
          <t>36,54</t>
        </is>
      </c>
      <c r="AD6626" t="inlineStr">
        <is>
          <t>0,00</t>
        </is>
      </c>
      <c r="AE6626" t="inlineStr">
        <is>
          <t>210,54</t>
        </is>
      </c>
      <c r="AF6626" t="n">
        <v>0</v>
      </c>
      <c r="AG6626" t="n">
        <v>0</v>
      </c>
      <c r="AH6626" t="n">
        <v>0</v>
      </c>
      <c r="AI6626" t="inlineStr">
        <is>
          <t>6,5</t>
        </is>
      </c>
      <c r="AJ6626" t="inlineStr">
        <is>
          <t>Transfer</t>
        </is>
      </c>
      <c r="AK6626" t="inlineStr">
        <is>
          <t>4,5</t>
        </is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inlineStr"/>
    </row>
    <row r="6630">
      <c r="A6630" t="n">
        <v>1603</v>
      </c>
      <c r="B6630" t="inlineStr">
        <is>
          <t>Casa Solans Valero</t>
        </is>
      </c>
      <c r="C6630" t="inlineStr">
        <is>
          <t>Paula</t>
        </is>
      </c>
      <c r="D6630" t="inlineStr">
        <is>
          <t>Solans Valero S.L</t>
        </is>
      </c>
      <c r="E6630" t="inlineStr">
        <is>
          <t>B22422893</t>
        </is>
      </c>
      <c r="F6630" t="inlineStr">
        <is>
          <t>Medio 10</t>
        </is>
      </c>
      <c r="G6630" t="n">
        <v>22510</v>
      </c>
      <c r="H6630" t="inlineStr">
        <is>
          <t>Binaced</t>
        </is>
      </c>
      <c r="I6630" t="n">
        <v>1</v>
      </c>
      <c r="J6630" t="n">
        <v>0</v>
      </c>
      <c r="K6630" t="inlineStr">
        <is>
          <t>casasolansbinaced@gmail.com</t>
        </is>
      </c>
      <c r="L6630">
        <f>+34687968110</f>
        <v/>
      </c>
      <c r="M6630" t="n">
        <v>0</v>
      </c>
      <c r="N6630" t="n">
        <v>6</v>
      </c>
      <c r="O6630" t="n">
        <v>0</v>
      </c>
      <c r="P6630" t="n">
        <v>6</v>
      </c>
      <c r="Q6630" t="n">
        <v>6</v>
      </c>
      <c r="R6630" t="inlineStr">
        <is>
          <t>VJ6-PackD2</t>
        </is>
      </c>
      <c r="S6630" t="n">
        <v>0</v>
      </c>
      <c r="T6630" t="b">
        <v>0</v>
      </c>
      <c r="U6630" t="inlineStr">
        <is>
          <t>20/03/2024</t>
        </is>
      </c>
      <c r="V6630" t="n">
        <v>0</v>
      </c>
      <c r="W6630" t="inlineStr">
        <is>
          <t>https://docs.google.com/open?id=1isVOqs9162kYzGAaAkSVUQ4Tl1oeZTXXNRo1SeRa9HU</t>
        </is>
      </c>
      <c r="X6630" t="inlineStr">
        <is>
          <t>0,00</t>
        </is>
      </c>
      <c r="Y6630" t="n">
        <v>39</v>
      </c>
      <c r="Z6630" t="n">
        <v>39</v>
      </c>
      <c r="AA6630" t="n">
        <v>27</v>
      </c>
      <c r="AB6630" t="inlineStr">
        <is>
          <t>105,00</t>
        </is>
      </c>
      <c r="AC6630" t="inlineStr">
        <is>
          <t>22,05</t>
        </is>
      </c>
      <c r="AD6630" t="inlineStr">
        <is>
          <t>0,00</t>
        </is>
      </c>
      <c r="AE6630" t="inlineStr">
        <is>
          <t>127,05</t>
        </is>
      </c>
      <c r="AF6630" t="n">
        <v>0</v>
      </c>
      <c r="AG6630" t="n">
        <v>0</v>
      </c>
      <c r="AH6630" t="n">
        <v>0</v>
      </c>
      <c r="AI6630" t="inlineStr">
        <is>
          <t>6,5</t>
        </is>
      </c>
      <c r="AJ6630" t="inlineStr">
        <is>
          <t>Transfer</t>
        </is>
      </c>
      <c r="AK6630" t="inlineStr">
        <is>
          <t>4,5</t>
        </is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inlineStr"/>
    </row>
    <row r="6634">
      <c r="A6634" t="n">
        <v>1604</v>
      </c>
      <c r="B6634" t="inlineStr">
        <is>
          <t>Néctar Shop</t>
        </is>
      </c>
      <c r="C6634" t="inlineStr">
        <is>
          <t>Pilar</t>
        </is>
      </c>
      <c r="D6634" t="inlineStr">
        <is>
          <t>Pilar de la Calle García</t>
        </is>
      </c>
      <c r="E6634" t="inlineStr">
        <is>
          <t>07854159G</t>
        </is>
      </c>
      <c r="F6634" t="inlineStr">
        <is>
          <t>Avd. de Mirat, 19</t>
        </is>
      </c>
      <c r="G6634" t="n">
        <v>37002</v>
      </c>
      <c r="H6634" t="inlineStr">
        <is>
          <t>Salamanca</t>
        </is>
      </c>
      <c r="I6634" t="n">
        <v>1</v>
      </c>
      <c r="J6634" t="n">
        <v>0</v>
      </c>
      <c r="K6634" t="inlineStr">
        <is>
          <t>axanat@gmail.com</t>
        </is>
      </c>
      <c r="L6634">
        <f>+34659301639</f>
        <v/>
      </c>
      <c r="M6634" t="n">
        <v>1</v>
      </c>
      <c r="N6634" t="n">
        <v>5</v>
      </c>
      <c r="O6634" t="n">
        <v>0</v>
      </c>
      <c r="P6634" t="n">
        <v>10</v>
      </c>
      <c r="Q6634" t="n">
        <v>0</v>
      </c>
      <c r="R6634" t="inlineStr">
        <is>
          <t>VJ8-PackD1</t>
        </is>
      </c>
      <c r="S6634" t="inlineStr">
        <is>
          <t>Sector Eco Central</t>
        </is>
      </c>
      <c r="T6634" t="b">
        <v>1</v>
      </c>
      <c r="U6634" t="inlineStr">
        <is>
          <t>20/3/2024</t>
        </is>
      </c>
      <c r="V6634" t="n">
        <v>0</v>
      </c>
      <c r="W6634" t="inlineStr">
        <is>
          <t>https://docs.google.com/open?id=1DOHw3sFwZo_jO0vzG_Ic4C8HENEjJqVMDu6wGdabrdo</t>
        </is>
      </c>
      <c r="X6634" t="inlineStr">
        <is>
          <t>0,00</t>
        </is>
      </c>
      <c r="Y6634" t="inlineStr">
        <is>
          <t>34,55</t>
        </is>
      </c>
      <c r="Z6634" t="inlineStr">
        <is>
          <t>69,1</t>
        </is>
      </c>
      <c r="AA6634" t="n">
        <v>0</v>
      </c>
      <c r="AB6634" t="inlineStr">
        <is>
          <t>103,65</t>
        </is>
      </c>
      <c r="AC6634" t="inlineStr">
        <is>
          <t>21,77</t>
        </is>
      </c>
      <c r="AD6634" t="inlineStr">
        <is>
          <t>5,39</t>
        </is>
      </c>
      <c r="AE6634" t="inlineStr">
        <is>
          <t>130,81</t>
        </is>
      </c>
      <c r="AF6634" t="n">
        <v>0</v>
      </c>
      <c r="AG6634" t="n">
        <v>0</v>
      </c>
      <c r="AH6634" t="n">
        <v>0</v>
      </c>
      <c r="AI6634" t="inlineStr">
        <is>
          <t>6,91</t>
        </is>
      </c>
      <c r="AJ6634" t="inlineStr">
        <is>
          <t>SEPA 30 días // IBAN: ES5321032200180035839180</t>
        </is>
      </c>
      <c r="AK6634" t="inlineStr">
        <is>
          <t>4,5</t>
        </is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inlineStr"/>
    </row>
    <row r="6638">
      <c r="A6638" t="n">
        <v>1605</v>
      </c>
      <c r="B6638" t="inlineStr">
        <is>
          <t>MyM Ecofashion</t>
        </is>
      </c>
      <c r="C6638" t="inlineStr">
        <is>
          <t>Mónica</t>
        </is>
      </c>
      <c r="D6638" t="inlineStr">
        <is>
          <t>Mónica Ferrer</t>
        </is>
      </c>
      <c r="E6638" t="inlineStr">
        <is>
          <t>73259026R</t>
        </is>
      </c>
      <c r="F6638" t="inlineStr">
        <is>
          <t>C/Alejandre 18</t>
        </is>
      </c>
      <c r="G6638" t="n">
        <v>44600</v>
      </c>
      <c r="H6638" t="inlineStr">
        <is>
          <t>Alcañiz, Teruel</t>
        </is>
      </c>
      <c r="I6638" t="n">
        <v>1</v>
      </c>
      <c r="J6638" t="n">
        <v>0</v>
      </c>
      <c r="K6638" t="inlineStr">
        <is>
          <t>mym.ecofashion@gmail.com</t>
        </is>
      </c>
      <c r="L6638">
        <f>+34691201022</f>
        <v/>
      </c>
      <c r="M6638" t="n">
        <v>1</v>
      </c>
      <c r="N6638" t="n">
        <v>8</v>
      </c>
      <c r="O6638" t="n">
        <v>5</v>
      </c>
      <c r="P6638" t="n">
        <v>7</v>
      </c>
      <c r="Q6638" t="n">
        <v>0</v>
      </c>
      <c r="R6638" t="inlineStr">
        <is>
          <t>LA1-FL1 -&gt; (20+2)</t>
        </is>
      </c>
      <c r="S6638" t="inlineStr">
        <is>
          <t>VJ8</t>
        </is>
      </c>
      <c r="T6638" t="b">
        <v>1</v>
      </c>
      <c r="U6638" t="inlineStr">
        <is>
          <t>20/03/2024</t>
        </is>
      </c>
      <c r="V6638" t="inlineStr">
        <is>
          <t>51xae3qducmn1e651xae2fodygfr0smk</t>
        </is>
      </c>
      <c r="W6638" t="inlineStr">
        <is>
          <t>https://docs.google.com/open?id=1bgsRNKImWN1Yddd9fKN0KW1rBwQR6OvNBWkfb09SXp8</t>
        </is>
      </c>
      <c r="X6638" t="inlineStr">
        <is>
          <t>34,55</t>
        </is>
      </c>
      <c r="Y6638" t="inlineStr">
        <is>
          <t>55,28</t>
        </is>
      </c>
      <c r="Z6638" t="inlineStr">
        <is>
          <t>48,37</t>
        </is>
      </c>
      <c r="AA6638" t="n">
        <v>0</v>
      </c>
      <c r="AB6638" t="inlineStr">
        <is>
          <t>138,20</t>
        </is>
      </c>
      <c r="AC6638" t="inlineStr">
        <is>
          <t>29,02</t>
        </is>
      </c>
      <c r="AD6638" t="inlineStr">
        <is>
          <t>7,19</t>
        </is>
      </c>
      <c r="AE6638" t="inlineStr">
        <is>
          <t>174,41</t>
        </is>
      </c>
      <c r="AF6638" t="n">
        <v>0</v>
      </c>
      <c r="AG6638" t="n">
        <v>0</v>
      </c>
      <c r="AH6638" t="n">
        <v>0</v>
      </c>
      <c r="AI6638" t="inlineStr">
        <is>
          <t>6,91</t>
        </is>
      </c>
      <c r="AJ6638" t="inlineStr">
        <is>
          <t>Giro 30 días // IBAN: ES25 2085 3903 3403 3058 3165</t>
        </is>
      </c>
      <c r="AK6638" t="inlineStr">
        <is>
          <t>4,5</t>
        </is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inlineStr"/>
    </row>
    <row r="6642">
      <c r="A6642" t="n">
        <v>1606</v>
      </c>
      <c r="B6642" t="inlineStr">
        <is>
          <t>Eco-Viure</t>
        </is>
      </c>
      <c r="C6642" t="inlineStr">
        <is>
          <t>Marilen Blazquez</t>
        </is>
      </c>
      <c r="D6642" t="inlineStr">
        <is>
          <t>Maria Magdalena Blazquez Martinez</t>
        </is>
      </c>
      <c r="E6642" t="inlineStr">
        <is>
          <t>78204712C</t>
        </is>
      </c>
      <c r="F6642" t="inlineStr">
        <is>
          <t>Carrer de Ciutat, 2</t>
        </is>
      </c>
      <c r="G6642" t="n">
        <v>7620</v>
      </c>
      <c r="H6642" t="inlineStr">
        <is>
          <t>Llucmajor, , Illes Balears</t>
        </is>
      </c>
      <c r="I6642" t="n">
        <v>1</v>
      </c>
      <c r="J6642" t="n">
        <v>0</v>
      </c>
      <c r="K6642" t="inlineStr">
        <is>
          <t>ecoviurellucmajor@gmail.com</t>
        </is>
      </c>
      <c r="L6642">
        <f>+34676846617</f>
        <v/>
      </c>
      <c r="M6642" t="n">
        <v>1</v>
      </c>
      <c r="N6642" t="n">
        <v>10</v>
      </c>
      <c r="O6642" t="n">
        <v>10</v>
      </c>
      <c r="P6642" t="n">
        <v>10</v>
      </c>
      <c r="Q6642" t="n">
        <v>10</v>
      </c>
      <c r="R6642" t="inlineStr">
        <is>
          <t>LA2 (20+2)</t>
        </is>
      </c>
      <c r="S6642" t="inlineStr">
        <is>
          <t>SectorEco</t>
        </is>
      </c>
      <c r="T6642" t="b">
        <v>1</v>
      </c>
      <c r="U6642" t="inlineStr">
        <is>
          <t>20/03/2024</t>
        </is>
      </c>
      <c r="V6642" t="inlineStr">
        <is>
          <t>b3567zbnlurib351dln9r0tl9om0zyj8</t>
        </is>
      </c>
      <c r="W6642" t="inlineStr">
        <is>
          <t>https://docs.google.com/open?id=1YptwfP73V5sqIHMCTaWsq8bNVOcdY5G031za47M8Ies</t>
        </is>
      </c>
      <c r="X6642" t="inlineStr">
        <is>
          <t>69,10</t>
        </is>
      </c>
      <c r="Y6642" t="inlineStr">
        <is>
          <t>69,1</t>
        </is>
      </c>
      <c r="Z6642" t="inlineStr">
        <is>
          <t>69,1</t>
        </is>
      </c>
      <c r="AA6642" t="inlineStr">
        <is>
          <t>45,3</t>
        </is>
      </c>
      <c r="AB6642" t="inlineStr">
        <is>
          <t>252,60</t>
        </is>
      </c>
      <c r="AC6642" t="inlineStr">
        <is>
          <t>53,05</t>
        </is>
      </c>
      <c r="AD6642" t="inlineStr">
        <is>
          <t>13,14</t>
        </is>
      </c>
      <c r="AE6642" t="inlineStr">
        <is>
          <t>318,78</t>
        </is>
      </c>
      <c r="AF6642" t="n">
        <v>0</v>
      </c>
      <c r="AG6642" t="n">
        <v>0</v>
      </c>
      <c r="AH6642" t="n">
        <v>0</v>
      </c>
      <c r="AI6642" t="inlineStr">
        <is>
          <t>6,91</t>
        </is>
      </c>
      <c r="AJ6642" t="inlineStr">
        <is>
          <t>Transfer</t>
        </is>
      </c>
      <c r="AK6642" t="inlineStr">
        <is>
          <t>4,53</t>
        </is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inlineStr"/>
    </row>
    <row r="6646">
      <c r="A6646" t="n">
        <v>1607</v>
      </c>
      <c r="B6646" t="inlineStr">
        <is>
          <t>Herbolario Navarro</t>
        </is>
      </c>
      <c r="C6646" t="inlineStr">
        <is>
          <t>Encargada de compras: Sonia</t>
        </is>
      </c>
      <c r="D6646" t="inlineStr">
        <is>
          <t>PEPE NAVARRO, SL</t>
        </is>
      </c>
      <c r="E6646" t="inlineStr">
        <is>
          <t>B-46432852</t>
        </is>
      </c>
      <c r="F6646" t="inlineStr">
        <is>
          <t>C/Partida de la Dama, 25</t>
        </is>
      </c>
      <c r="G6646" t="n">
        <v>46470</v>
      </c>
      <c r="H6646" t="inlineStr">
        <is>
          <t>Massanassa</t>
        </is>
      </c>
      <c r="I6646" t="n">
        <v>0</v>
      </c>
      <c r="J6646" t="inlineStr">
        <is>
          <t>ARZOBISPO MAYORAL, 20    46002 VALENCIA.</t>
        </is>
      </c>
      <c r="K6646" t="inlineStr">
        <is>
          <t>facturacion.logistica@herbolarionavarro.es</t>
        </is>
      </c>
      <c r="L6646" t="n">
        <v>34664644917</v>
      </c>
      <c r="M6646" t="n">
        <v>0</v>
      </c>
      <c r="N6646" t="n">
        <v>78</v>
      </c>
      <c r="O6646" t="n">
        <v>23</v>
      </c>
      <c r="P6646" t="n">
        <v>89</v>
      </c>
      <c r="Q6646" t="n">
        <v>0</v>
      </c>
      <c r="R6646" t="n">
        <v>0</v>
      </c>
      <c r="S6646" t="inlineStr">
        <is>
          <t>1) 4500636166 -&gt; Incluir numero de pedido en factura y en paquete/s 2) Enviar referencias por separado.</t>
        </is>
      </c>
      <c r="T6646" t="n">
        <v>1</v>
      </c>
      <c r="U6646" t="inlineStr">
        <is>
          <t>20/03/2024</t>
        </is>
      </c>
      <c r="V6646" t="n">
        <v>44714</v>
      </c>
      <c r="W6646" t="inlineStr">
        <is>
          <t>https://docs.google.com/open?id=1SlH14WFfhLipFVbRLcbc4IoTI3e2thMKPDqJhwM8x8I</t>
        </is>
      </c>
      <c r="X6646" t="inlineStr">
        <is>
          <t>124,89</t>
        </is>
      </c>
      <c r="Y6646" t="inlineStr">
        <is>
          <t>423,54</t>
        </is>
      </c>
      <c r="Z6646" t="inlineStr">
        <is>
          <t>483,27</t>
        </is>
      </c>
      <c r="AA6646" t="n">
        <v>0</v>
      </c>
      <c r="AB6646" t="inlineStr">
        <is>
          <t>1.031,70</t>
        </is>
      </c>
      <c r="AC6646" t="inlineStr">
        <is>
          <t>216,66</t>
        </is>
      </c>
      <c r="AD6646" t="inlineStr">
        <is>
          <t>0,00</t>
        </is>
      </c>
      <c r="AE6646" t="inlineStr">
        <is>
          <t>1248,36</t>
        </is>
      </c>
      <c r="AF6646" t="n">
        <v>0</v>
      </c>
      <c r="AG6646" t="n">
        <v>0</v>
      </c>
      <c r="AH6646" t="n">
        <v>0</v>
      </c>
      <c r="AI6646" t="inlineStr">
        <is>
          <t>5,43</t>
        </is>
      </c>
      <c r="AJ6646" t="inlineStr">
        <is>
          <t>Transfer 60 días // IBAN: ES58 0081 1518 9300 0157 6563</t>
        </is>
      </c>
      <c r="AK6646" t="inlineStr">
        <is>
          <t>4,5</t>
        </is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inlineStr"/>
    </row>
    <row r="6650">
      <c r="A6650" t="n">
        <v>1608</v>
      </c>
      <c r="B6650" t="inlineStr">
        <is>
          <t>López García Distribuciones</t>
        </is>
      </c>
      <c r="C6650" t="inlineStr">
        <is>
          <t>Pilar Tebar Diaz</t>
        </is>
      </c>
      <c r="D6650" t="inlineStr">
        <is>
          <t>Cifuentes SL</t>
        </is>
      </c>
      <c r="E6650" t="inlineStr">
        <is>
          <t>B19231034</t>
        </is>
      </c>
      <c r="F6650" t="inlineStr">
        <is>
          <t>C/ Guadalajara 5</t>
        </is>
      </c>
      <c r="G6650" t="n">
        <v>19420</v>
      </c>
      <c r="H6650" t="inlineStr">
        <is>
          <t>Cifuentes</t>
        </is>
      </c>
      <c r="I6650" t="n">
        <v>1</v>
      </c>
      <c r="J6650" t="n">
        <v>0</v>
      </c>
      <c r="K6650" t="inlineStr">
        <is>
          <t>lopezgarciadc@yahoo.es</t>
        </is>
      </c>
      <c r="L6650">
        <f>+34606147675</f>
        <v/>
      </c>
      <c r="M6650" t="n">
        <v>0</v>
      </c>
      <c r="N6650" t="n">
        <v>0</v>
      </c>
      <c r="O6650" t="n">
        <v>0</v>
      </c>
      <c r="P6650" t="n">
        <v>0</v>
      </c>
      <c r="Q6650" t="n">
        <v>20</v>
      </c>
      <c r="R6650" t="n">
        <v>0</v>
      </c>
      <c r="S6650" t="n">
        <v>0</v>
      </c>
      <c r="T6650" t="n">
        <v>0</v>
      </c>
      <c r="U6650" t="inlineStr">
        <is>
          <t>20/03/2024</t>
        </is>
      </c>
      <c r="V6650" t="n">
        <v>0</v>
      </c>
      <c r="W6650" t="inlineStr">
        <is>
          <t>https://docs.google.com/open?id=1thIMA5cyMIzB643du9e-2R3mni4Di-hfDwHvfCxjWrE</t>
        </is>
      </c>
      <c r="X6650" t="inlineStr">
        <is>
          <t>0,00</t>
        </is>
      </c>
      <c r="Y6650" t="n">
        <v>0</v>
      </c>
      <c r="Z6650" t="n">
        <v>0</v>
      </c>
      <c r="AA6650" t="n">
        <v>90</v>
      </c>
      <c r="AB6650" t="inlineStr">
        <is>
          <t>90,00</t>
        </is>
      </c>
      <c r="AC6650" t="inlineStr">
        <is>
          <t>18,90</t>
        </is>
      </c>
      <c r="AD6650" t="inlineStr">
        <is>
          <t>0,00</t>
        </is>
      </c>
      <c r="AE6650" t="inlineStr">
        <is>
          <t>108,90</t>
        </is>
      </c>
      <c r="AF6650" t="n">
        <v>0</v>
      </c>
      <c r="AG6650" t="n">
        <v>0</v>
      </c>
      <c r="AH6650" t="n">
        <v>0</v>
      </c>
      <c r="AI6650" t="inlineStr">
        <is>
          <t>6,31</t>
        </is>
      </c>
      <c r="AJ6650" t="inlineStr">
        <is>
          <t>Transfer</t>
        </is>
      </c>
      <c r="AK6650" t="inlineStr">
        <is>
          <t>4,5</t>
        </is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inlineStr"/>
    </row>
    <row r="6654">
      <c r="A6654" t="n">
        <v>1609</v>
      </c>
      <c r="B6654" t="inlineStr">
        <is>
          <t>Antigua Simbolica</t>
        </is>
      </c>
      <c r="C6654" t="inlineStr">
        <is>
          <t>Silvana Moratti</t>
        </is>
      </c>
      <c r="D6654" t="inlineStr">
        <is>
          <t>Antigua Simbolica E.S.P.J</t>
        </is>
      </c>
      <c r="E6654" t="inlineStr">
        <is>
          <t>E16666844</t>
        </is>
      </c>
      <c r="F6654" t="inlineStr">
        <is>
          <t>Calle del Mar 9</t>
        </is>
      </c>
      <c r="G6654" t="n">
        <v>7840</v>
      </c>
      <c r="H6654" t="inlineStr">
        <is>
          <t>Santa Eulalia des Riu, Illes Balears</t>
        </is>
      </c>
      <c r="I6654" t="n">
        <v>1</v>
      </c>
      <c r="J6654" t="n">
        <v>0</v>
      </c>
      <c r="K6654" t="inlineStr">
        <is>
          <t>noplasticibiza@gmail.com</t>
        </is>
      </c>
      <c r="L6654" t="n">
        <v>615158278</v>
      </c>
      <c r="M6654" t="n">
        <v>0</v>
      </c>
      <c r="N6654" t="n">
        <v>8</v>
      </c>
      <c r="O6654" t="n">
        <v>6</v>
      </c>
      <c r="P6654" t="n">
        <v>6</v>
      </c>
      <c r="Q6654" t="n">
        <v>8</v>
      </c>
      <c r="R6654" t="n">
        <v>0</v>
      </c>
      <c r="S6654" t="n">
        <v>0</v>
      </c>
      <c r="T6654" t="n">
        <v>0</v>
      </c>
      <c r="U6654" t="inlineStr">
        <is>
          <t>22/03/2024</t>
        </is>
      </c>
      <c r="V6654" t="n">
        <v>0</v>
      </c>
      <c r="W6654" t="inlineStr">
        <is>
          <t>https://docs.google.com/open?id=1uE7SoWhj2W0dBcfTg_JglJHqAN4Ftd9MoXPhjpu0HCQ</t>
        </is>
      </c>
      <c r="X6654" t="inlineStr">
        <is>
          <t>39,00</t>
        </is>
      </c>
      <c r="Y6654" t="n">
        <v>52</v>
      </c>
      <c r="Z6654" t="n">
        <v>39</v>
      </c>
      <c r="AA6654" t="n">
        <v>36</v>
      </c>
      <c r="AB6654" t="inlineStr">
        <is>
          <t>166,00</t>
        </is>
      </c>
      <c r="AC6654" t="inlineStr">
        <is>
          <t>34,86</t>
        </is>
      </c>
      <c r="AD6654" t="inlineStr">
        <is>
          <t>0,00</t>
        </is>
      </c>
      <c r="AE6654" t="inlineStr">
        <is>
          <t>200,86</t>
        </is>
      </c>
      <c r="AF6654" t="n">
        <v>0</v>
      </c>
      <c r="AG6654" t="n">
        <v>0</v>
      </c>
      <c r="AH6654" t="n">
        <v>0</v>
      </c>
      <c r="AI6654" t="inlineStr">
        <is>
          <t>6,5</t>
        </is>
      </c>
      <c r="AJ6654" t="inlineStr">
        <is>
          <t>Transfer</t>
        </is>
      </c>
      <c r="AK6654" t="inlineStr">
        <is>
          <t>4,5</t>
        </is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inlineStr"/>
    </row>
    <row r="6658">
      <c r="A6658" t="n">
        <v>1610</v>
      </c>
      <c r="B6658" t="inlineStr">
        <is>
          <t>Naturaca</t>
        </is>
      </c>
      <c r="C6658" t="inlineStr">
        <is>
          <t>Cris y Yolanda</t>
        </is>
      </c>
      <c r="D6658" t="inlineStr">
        <is>
          <t>Concienciación Mundo Eco, S.L.L.</t>
        </is>
      </c>
      <c r="E6658" t="inlineStr">
        <is>
          <t>B88466321</t>
        </is>
      </c>
      <c r="F6658" t="inlineStr">
        <is>
          <t>C/Polvoranca 19</t>
        </is>
      </c>
      <c r="G6658" t="n">
        <v>28901</v>
      </c>
      <c r="H6658" t="inlineStr">
        <is>
          <t>Getafe</t>
        </is>
      </c>
      <c r="I6658" t="n">
        <v>1</v>
      </c>
      <c r="J6658" t="n">
        <v>0</v>
      </c>
      <c r="K6658" t="inlineStr">
        <is>
          <t>info@naturaca.com</t>
        </is>
      </c>
      <c r="L6658">
        <f>+34609208142</f>
        <v/>
      </c>
      <c r="M6658" t="n">
        <v>0</v>
      </c>
      <c r="N6658" t="n">
        <v>5</v>
      </c>
      <c r="O6658" t="n">
        <v>0</v>
      </c>
      <c r="P6658" t="n">
        <v>5</v>
      </c>
      <c r="Q6658" t="n">
        <v>3</v>
      </c>
      <c r="R6658" t="n">
        <v>0</v>
      </c>
      <c r="S6658" t="inlineStr">
        <is>
          <t>VJ10</t>
        </is>
      </c>
      <c r="T6658" t="b">
        <v>1</v>
      </c>
      <c r="U6658" t="inlineStr">
        <is>
          <t>22/03/2024</t>
        </is>
      </c>
      <c r="V6658" t="inlineStr">
        <is>
          <t>c2ylnwsalzdi88h13c2ylnwpwxijwuvw</t>
        </is>
      </c>
      <c r="W6658" t="inlineStr">
        <is>
          <t>https://docs.google.com/open?id=1nRQ3mWW7tCXKNS3UKAO068WapAIGFJZjCygu5M3gyg8</t>
        </is>
      </c>
      <c r="X6658" t="inlineStr">
        <is>
          <t>0,00</t>
        </is>
      </c>
      <c r="Y6658" t="inlineStr">
        <is>
          <t>34,55</t>
        </is>
      </c>
      <c r="Z6658" t="inlineStr">
        <is>
          <t>34,55</t>
        </is>
      </c>
      <c r="AA6658" t="inlineStr">
        <is>
          <t>13,59</t>
        </is>
      </c>
      <c r="AB6658" t="inlineStr">
        <is>
          <t>82,69</t>
        </is>
      </c>
      <c r="AC6658" t="inlineStr">
        <is>
          <t>17,36</t>
        </is>
      </c>
      <c r="AD6658" t="inlineStr">
        <is>
          <t>0,00</t>
        </is>
      </c>
      <c r="AE6658" t="inlineStr">
        <is>
          <t>100,05</t>
        </is>
      </c>
      <c r="AF6658" t="n">
        <v>0</v>
      </c>
      <c r="AG6658" t="n">
        <v>0</v>
      </c>
      <c r="AH6658" t="n">
        <v>0</v>
      </c>
      <c r="AI6658" t="inlineStr">
        <is>
          <t>6,91</t>
        </is>
      </c>
      <c r="AJ6658" t="inlineStr">
        <is>
          <t>SEPA 30 días // IBAN: ES82 0081 0570 4400 0198 8809</t>
        </is>
      </c>
      <c r="AK6658" t="inlineStr">
        <is>
          <t>4,53</t>
        </is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inlineStr"/>
    </row>
    <row r="6662">
      <c r="A6662" t="n">
        <v>1611</v>
      </c>
      <c r="B6662" t="inlineStr">
        <is>
          <t>Grupo Terra de Mar, alojamientos con encanto.</t>
        </is>
      </c>
      <c r="C6662" t="inlineStr">
        <is>
          <t>PAQUI SEVILA GINER</t>
        </is>
      </c>
      <c r="D6662" t="inlineStr">
        <is>
          <t>TERRA DE MAR Y IMANOL SL</t>
        </is>
      </c>
      <c r="E6662" t="inlineStr">
        <is>
          <t>B54180419</t>
        </is>
      </c>
      <c r="F6662" t="inlineStr">
        <is>
          <t>CARRER DE DALT Nº 17</t>
        </is>
      </c>
      <c r="G6662" t="n">
        <v>3725</v>
      </c>
      <c r="H6662" t="inlineStr">
        <is>
          <t>TEULADA</t>
        </is>
      </c>
      <c r="I6662" t="n">
        <v>0</v>
      </c>
      <c r="J6662" t="inlineStr">
        <is>
          <t>CALLE JUSTICIA Nº 31 03710 CALPE (ALICANTE)</t>
        </is>
      </c>
      <c r="K6662" t="inlineStr">
        <is>
          <t>grupoterrademar@gmail.com</t>
        </is>
      </c>
      <c r="L6662">
        <f>+34629665124</f>
        <v/>
      </c>
      <c r="M6662" t="n">
        <v>0</v>
      </c>
      <c r="N6662" t="n">
        <v>5</v>
      </c>
      <c r="O6662" t="n">
        <v>5</v>
      </c>
      <c r="P6662" t="n">
        <v>5</v>
      </c>
      <c r="Q6662" t="n">
        <v>5</v>
      </c>
      <c r="R6662" t="n">
        <v>0</v>
      </c>
      <c r="S6662" t="n">
        <v>0</v>
      </c>
      <c r="T6662" t="b">
        <v>0</v>
      </c>
      <c r="U6662" t="inlineStr">
        <is>
          <t>22/03/2024</t>
        </is>
      </c>
      <c r="V6662" t="inlineStr">
        <is>
          <t>h7841qo3lg74v0dy5h7841qojndlnppv</t>
        </is>
      </c>
      <c r="W6662" t="inlineStr">
        <is>
          <t>https://docs.google.com/open?id=18S8GtAxjhjzai9jw7G_vF0NDN2ZbfNX-ic1ToHdDK8s</t>
        </is>
      </c>
      <c r="X6662" t="inlineStr">
        <is>
          <t>35,10</t>
        </is>
      </c>
      <c r="Y6662" t="inlineStr">
        <is>
          <t>35,1</t>
        </is>
      </c>
      <c r="Z6662" t="inlineStr">
        <is>
          <t>35,1</t>
        </is>
      </c>
      <c r="AA6662" t="inlineStr">
        <is>
          <t>26,05</t>
        </is>
      </c>
      <c r="AB6662" t="inlineStr">
        <is>
          <t>131,35</t>
        </is>
      </c>
      <c r="AC6662" t="inlineStr">
        <is>
          <t>27,58</t>
        </is>
      </c>
      <c r="AD6662" t="inlineStr">
        <is>
          <t>0,00</t>
        </is>
      </c>
      <c r="AE6662" t="inlineStr">
        <is>
          <t>158,93</t>
        </is>
      </c>
      <c r="AF6662" t="n">
        <v>0</v>
      </c>
      <c r="AG6662" t="n">
        <v>0</v>
      </c>
      <c r="AH6662" t="n">
        <v>0</v>
      </c>
      <c r="AI6662" t="inlineStr">
        <is>
          <t>7,02</t>
        </is>
      </c>
      <c r="AJ6662" t="inlineStr">
        <is>
          <t>Transfer</t>
        </is>
      </c>
      <c r="AK6662" t="inlineStr">
        <is>
          <t>5,21</t>
        </is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inlineStr"/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s="2" t="n">
        <v>0</v>
      </c>
      <c r="V6666" t="n">
        <v>0</v>
      </c>
      <c r="X6666" t="inlineStr">
        <is>
          <t>0,00</t>
        </is>
      </c>
      <c r="Y6666" t="n">
        <v>0</v>
      </c>
      <c r="Z6666" t="n">
        <v>0</v>
      </c>
      <c r="AA6666" t="n">
        <v>0</v>
      </c>
      <c r="AB6666" t="inlineStr">
        <is>
          <t>0,00</t>
        </is>
      </c>
      <c r="AC6666" t="inlineStr">
        <is>
          <t>0,00</t>
        </is>
      </c>
      <c r="AD6666" t="inlineStr">
        <is>
          <t>0,00</t>
        </is>
      </c>
      <c r="AE6666" t="inlineStr">
        <is>
          <t>0,00</t>
        </is>
      </c>
      <c r="AF6666" t="n">
        <v>0</v>
      </c>
      <c r="AG6666" t="n">
        <v>0</v>
      </c>
      <c r="AH6666" t="n">
        <v>0</v>
      </c>
      <c r="AI6666" t="inlineStr">
        <is>
          <t>6,5</t>
        </is>
      </c>
      <c r="AJ6666" t="n">
        <v>0</v>
      </c>
      <c r="AK6666" t="inlineStr">
        <is>
          <t>4,5</t>
        </is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  <c r="AK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inlineStr"/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s="2" t="n">
        <v>0</v>
      </c>
      <c r="V6670" t="n">
        <v>0</v>
      </c>
      <c r="X6670" t="inlineStr">
        <is>
          <t>0,00</t>
        </is>
      </c>
      <c r="Y6670" t="n">
        <v>0</v>
      </c>
      <c r="Z6670" t="n">
        <v>0</v>
      </c>
      <c r="AA6670" t="n">
        <v>0</v>
      </c>
      <c r="AB6670" t="inlineStr">
        <is>
          <t>0,00</t>
        </is>
      </c>
      <c r="AC6670" t="inlineStr">
        <is>
          <t>0,00</t>
        </is>
      </c>
      <c r="AD6670" t="inlineStr">
        <is>
          <t>0,00</t>
        </is>
      </c>
      <c r="AE6670" t="inlineStr">
        <is>
          <t>0,00</t>
        </is>
      </c>
      <c r="AF6670" t="n">
        <v>0</v>
      </c>
      <c r="AG6670" t="n">
        <v>0</v>
      </c>
      <c r="AH6670" t="n">
        <v>0</v>
      </c>
      <c r="AI6670" t="inlineStr">
        <is>
          <t>6,5</t>
        </is>
      </c>
      <c r="AJ6670" t="n">
        <v>0</v>
      </c>
      <c r="AK6670" t="inlineStr">
        <is>
          <t>4,5</t>
        </is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inlineStr"/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s="2" t="n">
        <v>0</v>
      </c>
      <c r="V6674" t="n">
        <v>0</v>
      </c>
      <c r="X6674" t="inlineStr">
        <is>
          <t>0,00</t>
        </is>
      </c>
      <c r="Y6674" t="n">
        <v>0</v>
      </c>
      <c r="Z6674" t="n">
        <v>0</v>
      </c>
      <c r="AA6674" t="n">
        <v>0</v>
      </c>
      <c r="AB6674" t="inlineStr">
        <is>
          <t>0,00</t>
        </is>
      </c>
      <c r="AC6674" t="inlineStr">
        <is>
          <t>0,00</t>
        </is>
      </c>
      <c r="AD6674" t="inlineStr">
        <is>
          <t>0,00</t>
        </is>
      </c>
      <c r="AE6674" t="inlineStr">
        <is>
          <t>0,00</t>
        </is>
      </c>
      <c r="AF6674" t="n">
        <v>0</v>
      </c>
      <c r="AG6674" t="n">
        <v>0</v>
      </c>
      <c r="AH6674" t="n">
        <v>0</v>
      </c>
      <c r="AI6674" t="inlineStr">
        <is>
          <t>6,5</t>
        </is>
      </c>
      <c r="AJ6674" t="n">
        <v>0</v>
      </c>
      <c r="AK6674" t="inlineStr">
        <is>
          <t>4,5</t>
        </is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inlineStr"/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s="2" t="n">
        <v>0</v>
      </c>
      <c r="V6678" t="n">
        <v>0</v>
      </c>
      <c r="X6678" t="inlineStr">
        <is>
          <t>0,00</t>
        </is>
      </c>
      <c r="Y6678" t="n">
        <v>0</v>
      </c>
      <c r="Z6678" t="n">
        <v>0</v>
      </c>
      <c r="AA6678" t="n">
        <v>0</v>
      </c>
      <c r="AB6678" t="inlineStr">
        <is>
          <t>0,00</t>
        </is>
      </c>
      <c r="AC6678" t="inlineStr">
        <is>
          <t>0,00</t>
        </is>
      </c>
      <c r="AD6678" t="inlineStr">
        <is>
          <t>0,00</t>
        </is>
      </c>
      <c r="AE6678" t="inlineStr">
        <is>
          <t>0,00</t>
        </is>
      </c>
      <c r="AF6678" t="n">
        <v>0</v>
      </c>
      <c r="AG6678" t="n">
        <v>0</v>
      </c>
      <c r="AH6678" t="n">
        <v>0</v>
      </c>
      <c r="AI6678" t="inlineStr">
        <is>
          <t>6,5</t>
        </is>
      </c>
      <c r="AJ6678" t="n">
        <v>0</v>
      </c>
      <c r="AK6678" t="inlineStr">
        <is>
          <t>4,5</t>
        </is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inlineStr"/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s="2" t="n">
        <v>0</v>
      </c>
      <c r="V6682" t="n">
        <v>0</v>
      </c>
      <c r="X6682" t="inlineStr">
        <is>
          <t>0,00</t>
        </is>
      </c>
      <c r="Y6682" t="n">
        <v>0</v>
      </c>
      <c r="Z6682" t="n">
        <v>0</v>
      </c>
      <c r="AA6682" t="n">
        <v>0</v>
      </c>
      <c r="AB6682" t="inlineStr">
        <is>
          <t>0,00</t>
        </is>
      </c>
      <c r="AC6682" t="inlineStr">
        <is>
          <t>0,00</t>
        </is>
      </c>
      <c r="AD6682" t="inlineStr">
        <is>
          <t>0,00</t>
        </is>
      </c>
      <c r="AE6682" t="inlineStr">
        <is>
          <t>0,00</t>
        </is>
      </c>
      <c r="AF6682" t="n">
        <v>0</v>
      </c>
      <c r="AG6682" t="n">
        <v>0</v>
      </c>
      <c r="AH6682" t="n">
        <v>0</v>
      </c>
      <c r="AI6682" t="inlineStr">
        <is>
          <t>6,5</t>
        </is>
      </c>
      <c r="AJ6682" t="n">
        <v>0</v>
      </c>
      <c r="AK6682" t="inlineStr">
        <is>
          <t>4,5</t>
        </is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inlineStr"/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s="2" t="n">
        <v>0</v>
      </c>
      <c r="V6686" t="n">
        <v>0</v>
      </c>
      <c r="X6686" t="inlineStr">
        <is>
          <t>0,00</t>
        </is>
      </c>
      <c r="Y6686" t="n">
        <v>0</v>
      </c>
      <c r="Z6686" t="n">
        <v>0</v>
      </c>
      <c r="AA6686" t="n">
        <v>0</v>
      </c>
      <c r="AB6686" t="inlineStr">
        <is>
          <t>0,00</t>
        </is>
      </c>
      <c r="AC6686" t="inlineStr">
        <is>
          <t>0,00</t>
        </is>
      </c>
      <c r="AD6686" t="inlineStr">
        <is>
          <t>0,00</t>
        </is>
      </c>
      <c r="AE6686" t="inlineStr">
        <is>
          <t>0,00</t>
        </is>
      </c>
      <c r="AF6686" t="n">
        <v>0</v>
      </c>
      <c r="AG6686" t="n">
        <v>0</v>
      </c>
      <c r="AH6686" t="n">
        <v>0</v>
      </c>
      <c r="AI6686" t="inlineStr">
        <is>
          <t>6,5</t>
        </is>
      </c>
      <c r="AJ6686" t="n">
        <v>0</v>
      </c>
      <c r="AK6686" t="inlineStr">
        <is>
          <t>4,5</t>
        </is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inlineStr"/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s="2" t="n">
        <v>0</v>
      </c>
      <c r="V6690" t="n">
        <v>0</v>
      </c>
      <c r="X6690" t="inlineStr">
        <is>
          <t>0,00</t>
        </is>
      </c>
      <c r="Y6690" t="n">
        <v>0</v>
      </c>
      <c r="Z6690" t="n">
        <v>0</v>
      </c>
      <c r="AA6690" t="n">
        <v>0</v>
      </c>
      <c r="AB6690" t="inlineStr">
        <is>
          <t>0,00</t>
        </is>
      </c>
      <c r="AC6690" t="inlineStr">
        <is>
          <t>0,00</t>
        </is>
      </c>
      <c r="AD6690" t="inlineStr">
        <is>
          <t>0,00</t>
        </is>
      </c>
      <c r="AE6690" t="inlineStr">
        <is>
          <t>0,00</t>
        </is>
      </c>
      <c r="AF6690" t="n">
        <v>0</v>
      </c>
      <c r="AG6690" t="n">
        <v>0</v>
      </c>
      <c r="AH6690" t="n">
        <v>0</v>
      </c>
      <c r="AI6690" t="inlineStr">
        <is>
          <t>6,5</t>
        </is>
      </c>
      <c r="AJ6690" t="n">
        <v>0</v>
      </c>
      <c r="AK6690" t="inlineStr">
        <is>
          <t>4,5</t>
        </is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inlineStr"/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s="2" t="n">
        <v>0</v>
      </c>
      <c r="V6694" t="n">
        <v>0</v>
      </c>
      <c r="X6694" t="inlineStr">
        <is>
          <t>0,00</t>
        </is>
      </c>
      <c r="Y6694" t="n">
        <v>0</v>
      </c>
      <c r="Z6694" t="n">
        <v>0</v>
      </c>
      <c r="AA6694" t="n">
        <v>0</v>
      </c>
      <c r="AB6694" t="inlineStr">
        <is>
          <t>0,00</t>
        </is>
      </c>
      <c r="AC6694" t="inlineStr">
        <is>
          <t>0,00</t>
        </is>
      </c>
      <c r="AD6694" t="inlineStr">
        <is>
          <t>0,00</t>
        </is>
      </c>
      <c r="AE6694" t="inlineStr">
        <is>
          <t>0,00</t>
        </is>
      </c>
      <c r="AF6694" t="n">
        <v>0</v>
      </c>
      <c r="AG6694" t="n">
        <v>0</v>
      </c>
      <c r="AH6694" t="n">
        <v>0</v>
      </c>
      <c r="AI6694" t="inlineStr">
        <is>
          <t>6,5</t>
        </is>
      </c>
      <c r="AJ6694" t="n">
        <v>0</v>
      </c>
      <c r="AK6694" t="inlineStr">
        <is>
          <t>4,5</t>
        </is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inlineStr"/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s="2" t="n">
        <v>0</v>
      </c>
      <c r="V6698" t="n">
        <v>0</v>
      </c>
      <c r="X6698" t="inlineStr">
        <is>
          <t>0,00</t>
        </is>
      </c>
      <c r="Y6698" t="n">
        <v>0</v>
      </c>
      <c r="Z6698" t="n">
        <v>0</v>
      </c>
      <c r="AA6698" t="n">
        <v>0</v>
      </c>
      <c r="AB6698" t="inlineStr">
        <is>
          <t>0,00</t>
        </is>
      </c>
      <c r="AC6698" t="inlineStr">
        <is>
          <t>0,00</t>
        </is>
      </c>
      <c r="AD6698" t="inlineStr">
        <is>
          <t>0,00</t>
        </is>
      </c>
      <c r="AE6698" t="inlineStr">
        <is>
          <t>0,00</t>
        </is>
      </c>
      <c r="AF6698" t="n">
        <v>0</v>
      </c>
      <c r="AG6698" t="n">
        <v>0</v>
      </c>
      <c r="AH6698" t="n">
        <v>0</v>
      </c>
      <c r="AI6698" t="inlineStr">
        <is>
          <t>6,5</t>
        </is>
      </c>
      <c r="AJ6698" t="n">
        <v>0</v>
      </c>
      <c r="AK6698" t="inlineStr">
        <is>
          <t>4,5</t>
        </is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inlineStr"/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s="2" t="n">
        <v>0</v>
      </c>
      <c r="V6702" t="n">
        <v>0</v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inlineStr"/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s="2" t="n">
        <v>0</v>
      </c>
      <c r="V6706" t="n">
        <v>0</v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inlineStr"/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s="2" t="n">
        <v>0</v>
      </c>
      <c r="V6710" t="n">
        <v>0</v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inlineStr"/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s="2" t="n">
        <v>0</v>
      </c>
      <c r="V6714" t="n">
        <v>0</v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inlineStr"/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s="2" t="n">
        <v>0</v>
      </c>
      <c r="V6718" t="n">
        <v>0</v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inlineStr"/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s="2" t="n">
        <v>0</v>
      </c>
      <c r="V6722" t="n">
        <v>0</v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inlineStr"/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s="2" t="n">
        <v>0</v>
      </c>
      <c r="V6726" t="n">
        <v>0</v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inlineStr"/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s="2" t="n">
        <v>0</v>
      </c>
      <c r="V6730" t="n">
        <v>0</v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inlineStr"/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s="2" t="n">
        <v>0</v>
      </c>
      <c r="V6734" t="n">
        <v>0</v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inlineStr"/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s="2" t="n">
        <v>0</v>
      </c>
      <c r="V6738" t="n">
        <v>0</v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  <c r="AE6739" t="inlineStr"/>
      <c r="AF6739" t="inlineStr"/>
      <c r="AG6739" t="inlineStr"/>
      <c r="AH6739" t="inlineStr"/>
      <c r="AI6739" t="inlineStr"/>
      <c r="AJ6739" t="inlineStr"/>
      <c r="AK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inlineStr"/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s="2" t="n">
        <v>0</v>
      </c>
      <c r="V6742" t="n">
        <v>0</v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inlineStr"/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s="2" t="n">
        <v>0</v>
      </c>
      <c r="V6746" t="n">
        <v>0</v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  <c r="AK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inlineStr"/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s="2" t="n">
        <v>0</v>
      </c>
      <c r="V6750" t="n">
        <v>0</v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  <c r="AK6753" t="inlineStr"/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s="2" t="n">
        <v>0</v>
      </c>
      <c r="V6754" t="n">
        <v>0</v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  <c r="AK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inlineStr"/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s="2" t="n">
        <v>0</v>
      </c>
      <c r="V6758" t="n">
        <v>0</v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inlineStr"/>
      <c r="AE6761" t="inlineStr"/>
      <c r="AF6761" t="inlineStr"/>
      <c r="AG6761" t="inlineStr"/>
      <c r="AH6761" t="inlineStr"/>
      <c r="AI6761" t="inlineStr"/>
      <c r="AJ6761" t="inlineStr"/>
      <c r="AK6761" t="inlineStr"/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s="2" t="n">
        <v>0</v>
      </c>
      <c r="V6762" t="n">
        <v>0</v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  <c r="AK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  <c r="AK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  <c r="AK6765" t="inlineStr"/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s="2" t="n">
        <v>0</v>
      </c>
      <c r="V6766" t="n">
        <v>0</v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  <c r="AK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inlineStr"/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s="2" t="n">
        <v>0</v>
      </c>
      <c r="V6770" t="n">
        <v>0</v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  <c r="AE6772" t="inlineStr"/>
      <c r="AF6772" t="inlineStr"/>
      <c r="AG6772" t="inlineStr"/>
      <c r="AH6772" t="inlineStr"/>
      <c r="AI6772" t="inlineStr"/>
      <c r="AJ6772" t="inlineStr"/>
      <c r="AK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  <c r="AE6773" t="inlineStr"/>
      <c r="AF6773" t="inlineStr"/>
      <c r="AG6773" t="inlineStr"/>
      <c r="AH6773" t="inlineStr"/>
      <c r="AI6773" t="inlineStr"/>
      <c r="AJ6773" t="inlineStr"/>
      <c r="AK6773" t="inlineStr"/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s="2" t="n">
        <v>0</v>
      </c>
      <c r="V6774" t="n">
        <v>0</v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  <c r="AE6775" t="inlineStr"/>
      <c r="AF6775" t="inlineStr"/>
      <c r="AG6775" t="inlineStr"/>
      <c r="AH6775" t="inlineStr"/>
      <c r="AI6775" t="inlineStr"/>
      <c r="AJ6775" t="inlineStr"/>
      <c r="AK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  <c r="AE6776" t="inlineStr"/>
      <c r="AF6776" t="inlineStr"/>
      <c r="AG6776" t="inlineStr"/>
      <c r="AH6776" t="inlineStr"/>
      <c r="AI6776" t="inlineStr"/>
      <c r="AJ6776" t="inlineStr"/>
      <c r="AK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  <c r="AE6777" t="inlineStr"/>
      <c r="AF6777" t="inlineStr"/>
      <c r="AG6777" t="inlineStr"/>
      <c r="AH6777" t="inlineStr"/>
      <c r="AI6777" t="inlineStr"/>
      <c r="AJ6777" t="inlineStr"/>
      <c r="AK6777" t="inlineStr"/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s="2" t="n">
        <v>0</v>
      </c>
      <c r="V6778" t="n">
        <v>0</v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inlineStr"/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s="2" t="n">
        <v>0</v>
      </c>
      <c r="V6782" t="n">
        <v>0</v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inlineStr"/>
      <c r="AE6783" t="inlineStr"/>
      <c r="AF6783" t="inlineStr"/>
      <c r="AG6783" t="inlineStr"/>
      <c r="AH6783" t="inlineStr"/>
      <c r="AI6783" t="inlineStr"/>
      <c r="AJ6783" t="inlineStr"/>
      <c r="AK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inlineStr"/>
      <c r="AF6784" t="inlineStr"/>
      <c r="AG6784" t="inlineStr"/>
      <c r="AH6784" t="inlineStr"/>
      <c r="AI6784" t="inlineStr"/>
      <c r="AJ6784" t="inlineStr"/>
      <c r="AK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  <c r="AK6785" t="inlineStr"/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s="2" t="n">
        <v>0</v>
      </c>
      <c r="V6786" t="n">
        <v>0</v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/>
      <c r="AJ6787" t="inlineStr"/>
      <c r="AK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inlineStr"/>
      <c r="AE6788" t="inlineStr"/>
      <c r="AF6788" t="inlineStr"/>
      <c r="AG6788" t="inlineStr"/>
      <c r="AH6788" t="inlineStr"/>
      <c r="AI6788" t="inlineStr"/>
      <c r="AJ6788" t="inlineStr"/>
      <c r="AK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inlineStr"/>
      <c r="AE6789" t="inlineStr"/>
      <c r="AF6789" t="inlineStr"/>
      <c r="AG6789" t="inlineStr"/>
      <c r="AH6789" t="inlineStr"/>
      <c r="AI6789" t="inlineStr"/>
      <c r="AJ6789" t="inlineStr"/>
      <c r="AK6789" t="inlineStr"/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s="2" t="n">
        <v>0</v>
      </c>
      <c r="V6790" t="n">
        <v>0</v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/>
      <c r="AJ6791" t="inlineStr"/>
      <c r="AK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/>
      <c r="AJ6792" t="inlineStr"/>
      <c r="AK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inlineStr"/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s="2" t="n">
        <v>0</v>
      </c>
      <c r="V6794" t="n">
        <v>0</v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/>
      <c r="AJ6795" t="inlineStr"/>
      <c r="AK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/>
      <c r="AJ6796" t="inlineStr"/>
      <c r="AK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/>
      <c r="AJ6797" t="inlineStr"/>
      <c r="AK6797" t="inlineStr"/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s="2" t="n">
        <v>0</v>
      </c>
      <c r="V6798" t="n">
        <v>0</v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/>
      <c r="AJ6800" t="inlineStr"/>
      <c r="AK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/>
      <c r="AJ6801" t="inlineStr"/>
      <c r="AK6801" t="inlineStr"/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s="2" t="n">
        <v>0</v>
      </c>
      <c r="V6802" t="n">
        <v>0</v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/>
      <c r="AJ6803" t="inlineStr"/>
      <c r="AK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/>
      <c r="AJ6804" t="inlineStr"/>
      <c r="AK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/>
      <c r="AJ6805" t="inlineStr"/>
      <c r="AK6805" t="inlineStr"/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s="2" t="n">
        <v>0</v>
      </c>
      <c r="V6806" t="n">
        <v>0</v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/>
      <c r="AJ6807" t="inlineStr"/>
      <c r="AK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/>
      <c r="AJ6808" t="inlineStr"/>
      <c r="AK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inlineStr"/>
      <c r="AE6809" t="inlineStr"/>
      <c r="AF6809" t="inlineStr"/>
      <c r="AG6809" t="inlineStr"/>
      <c r="AH6809" t="inlineStr"/>
      <c r="AI6809" t="inlineStr"/>
      <c r="AJ6809" t="inlineStr"/>
      <c r="AK6809" t="inlineStr"/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s="2" t="n">
        <v>0</v>
      </c>
      <c r="V6810" t="n">
        <v>0</v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inlineStr"/>
      <c r="AE6811" t="inlineStr"/>
      <c r="AF6811" t="inlineStr"/>
      <c r="AG6811" t="inlineStr"/>
      <c r="AH6811" t="inlineStr"/>
      <c r="AI6811" t="inlineStr"/>
      <c r="AJ6811" t="inlineStr"/>
      <c r="AK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/>
      <c r="AJ6812" t="inlineStr"/>
      <c r="AK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/>
      <c r="AJ6813" t="inlineStr"/>
      <c r="AK6813" t="inlineStr"/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s="2" t="n">
        <v>0</v>
      </c>
      <c r="V6814" t="n">
        <v>0</v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inlineStr"/>
      <c r="AE6815" t="inlineStr"/>
      <c r="AF6815" t="inlineStr"/>
      <c r="AG6815" t="inlineStr"/>
      <c r="AH6815" t="inlineStr"/>
      <c r="AI6815" t="inlineStr"/>
      <c r="AJ6815" t="inlineStr"/>
      <c r="AK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  <c r="AK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  <c r="AK6817" t="inlineStr"/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s="2" t="n">
        <v>0</v>
      </c>
      <c r="V6818" t="n">
        <v>0</v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  <c r="AK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  <c r="AK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  <c r="AK6821" t="inlineStr"/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s="2" t="n">
        <v>0</v>
      </c>
      <c r="V6822" t="n">
        <v>0</v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  <c r="AK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  <c r="AK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  <c r="AK6825" t="inlineStr"/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s="2" t="n">
        <v>0</v>
      </c>
      <c r="V6826" t="n">
        <v>0</v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inlineStr"/>
      <c r="AE6827" t="inlineStr"/>
      <c r="AF6827" t="inlineStr"/>
      <c r="AG6827" t="inlineStr"/>
      <c r="AH6827" t="inlineStr"/>
      <c r="AI6827" t="inlineStr"/>
      <c r="AJ6827" t="inlineStr"/>
      <c r="AK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inlineStr"/>
      <c r="AE6829" t="inlineStr"/>
      <c r="AF6829" t="inlineStr"/>
      <c r="AG6829" t="inlineStr"/>
      <c r="AH6829" t="inlineStr"/>
      <c r="AI6829" t="inlineStr"/>
      <c r="AJ6829" t="inlineStr"/>
      <c r="AK6829" t="inlineStr"/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s="2" t="n">
        <v>0</v>
      </c>
      <c r="V6830" t="n">
        <v>0</v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inlineStr"/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s="2" t="n">
        <v>0</v>
      </c>
      <c r="V6834" t="n">
        <v>0</v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inlineStr"/>
      <c r="AE6835" t="inlineStr"/>
      <c r="AF6835" t="inlineStr"/>
      <c r="AG6835" t="inlineStr"/>
      <c r="AH6835" t="inlineStr"/>
      <c r="AI6835" t="inlineStr"/>
      <c r="AJ6835" t="inlineStr"/>
      <c r="AK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inlineStr"/>
      <c r="AE6836" t="inlineStr"/>
      <c r="AF6836" t="inlineStr"/>
      <c r="AG6836" t="inlineStr"/>
      <c r="AH6836" t="inlineStr"/>
      <c r="AI6836" t="inlineStr"/>
      <c r="AJ6836" t="inlineStr"/>
      <c r="AK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inlineStr"/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s="2" t="n">
        <v>0</v>
      </c>
      <c r="V6838" t="n">
        <v>0</v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inlineStr"/>
      <c r="AE6840" t="inlineStr"/>
      <c r="AF6840" t="inlineStr"/>
      <c r="AG6840" t="inlineStr"/>
      <c r="AH6840" t="inlineStr"/>
      <c r="AI6840" t="inlineStr"/>
      <c r="AJ6840" t="inlineStr"/>
      <c r="AK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inlineStr"/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s="2" t="n">
        <v>0</v>
      </c>
      <c r="V6842" t="n">
        <v>0</v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  <c r="AK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  <c r="AK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  <c r="AK6845" t="inlineStr"/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s="2" t="n">
        <v>0</v>
      </c>
      <c r="V6846" t="n">
        <v>0</v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  <c r="AK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  <c r="AK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  <c r="AK6849" t="inlineStr"/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s="2" t="n">
        <v>0</v>
      </c>
      <c r="V6850" t="n">
        <v>0</v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  <c r="AK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inlineStr"/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s="2" t="n">
        <v>0</v>
      </c>
      <c r="V6854" t="n">
        <v>0</v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  <c r="AK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inlineStr"/>
      <c r="AE6856" t="inlineStr"/>
      <c r="AF6856" t="inlineStr"/>
      <c r="AG6856" t="inlineStr"/>
      <c r="AH6856" t="inlineStr"/>
      <c r="AI6856" t="inlineStr"/>
      <c r="AJ6856" t="inlineStr"/>
      <c r="AK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inlineStr"/>
      <c r="AE6857" t="inlineStr"/>
      <c r="AF6857" t="inlineStr"/>
      <c r="AG6857" t="inlineStr"/>
      <c r="AH6857" t="inlineStr"/>
      <c r="AI6857" t="inlineStr"/>
      <c r="AJ6857" t="inlineStr"/>
      <c r="AK6857" t="inlineStr"/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s="2" t="n">
        <v>0</v>
      </c>
      <c r="V6858" t="n">
        <v>0</v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  <c r="AK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inlineStr"/>
      <c r="AE6860" t="inlineStr"/>
      <c r="AF6860" t="inlineStr"/>
      <c r="AG6860" t="inlineStr"/>
      <c r="AH6860" t="inlineStr"/>
      <c r="AI6860" t="inlineStr"/>
      <c r="AJ6860" t="inlineStr"/>
      <c r="AK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/>
      <c r="AJ6861" t="inlineStr"/>
      <c r="AK6861" t="inlineStr"/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s="2" t="n">
        <v>0</v>
      </c>
      <c r="V6862" t="n">
        <v>0</v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inlineStr"/>
      <c r="AE6863" t="inlineStr"/>
      <c r="AF6863" t="inlineStr"/>
      <c r="AG6863" t="inlineStr"/>
      <c r="AH6863" t="inlineStr"/>
      <c r="AI6863" t="inlineStr"/>
      <c r="AJ6863" t="inlineStr"/>
      <c r="AK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/>
      <c r="AJ6864" t="inlineStr"/>
      <c r="AK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inlineStr"/>
      <c r="AE6865" t="inlineStr"/>
      <c r="AF6865" t="inlineStr"/>
      <c r="AG6865" t="inlineStr"/>
      <c r="AH6865" t="inlineStr"/>
      <c r="AI6865" t="inlineStr"/>
      <c r="AJ6865" t="inlineStr"/>
      <c r="AK6865" t="inlineStr"/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s="2" t="n">
        <v>0</v>
      </c>
      <c r="V6866" t="n">
        <v>0</v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/>
      <c r="AJ6867" t="inlineStr"/>
      <c r="AK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/>
      <c r="AJ6868" t="inlineStr"/>
      <c r="AK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/>
      <c r="AJ6869" t="inlineStr"/>
      <c r="AK6869" t="inlineStr"/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s="2" t="n">
        <v>0</v>
      </c>
      <c r="V6870" t="n">
        <v>0</v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  <c r="AE6871" t="inlineStr"/>
      <c r="AF6871" t="inlineStr"/>
      <c r="AG6871" t="inlineStr"/>
      <c r="AH6871" t="inlineStr"/>
      <c r="AI6871" t="inlineStr"/>
      <c r="AJ6871" t="inlineStr"/>
      <c r="AK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/>
      <c r="AJ6872" t="inlineStr"/>
      <c r="AK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/>
      <c r="AJ6873" t="inlineStr"/>
      <c r="AK6873" t="inlineStr"/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s="2" t="n">
        <v>0</v>
      </c>
      <c r="V6874" t="n">
        <v>0</v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/>
      <c r="AJ6875" t="inlineStr"/>
      <c r="AK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/>
      <c r="AJ6876" t="inlineStr"/>
      <c r="AK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/>
      <c r="AJ6877" t="inlineStr"/>
      <c r="AK6877" t="inlineStr"/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s="2" t="n">
        <v>0</v>
      </c>
      <c r="V6878" t="n">
        <v>0</v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/>
      <c r="AJ6879" t="inlineStr"/>
      <c r="AK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/>
      <c r="AJ6880" t="inlineStr"/>
      <c r="AK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inlineStr"/>
      <c r="AE6881" t="inlineStr"/>
      <c r="AF6881" t="inlineStr"/>
      <c r="AG6881" t="inlineStr"/>
      <c r="AH6881" t="inlineStr"/>
      <c r="AI6881" t="inlineStr"/>
      <c r="AJ6881" t="inlineStr"/>
      <c r="AK6881" t="inlineStr"/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s="2" t="n">
        <v>0</v>
      </c>
      <c r="V6882" t="n">
        <v>0</v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/>
      <c r="AJ6883" t="inlineStr"/>
      <c r="AK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/>
      <c r="AJ6884" t="inlineStr"/>
      <c r="AK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/>
      <c r="AJ6885" t="inlineStr"/>
      <c r="AK6885" t="inlineStr"/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s="2" t="n">
        <v>0</v>
      </c>
      <c r="V6886" t="n">
        <v>0</v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/>
      <c r="AJ6887" t="inlineStr"/>
      <c r="AK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/>
      <c r="AJ6888" t="inlineStr"/>
      <c r="AK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/>
      <c r="AJ6889" t="inlineStr"/>
      <c r="AK6889" t="inlineStr"/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s="2" t="n">
        <v>0</v>
      </c>
      <c r="V6890" t="n">
        <v>0</v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/>
      <c r="AJ6891" t="inlineStr"/>
      <c r="AK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/>
      <c r="AJ6892" t="inlineStr"/>
      <c r="AK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/>
      <c r="AJ6893" t="inlineStr"/>
      <c r="AK6893" t="inlineStr"/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s="2" t="n">
        <v>0</v>
      </c>
      <c r="V6894" t="n">
        <v>0</v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/>
      <c r="AJ6895" t="inlineStr"/>
      <c r="AK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/>
      <c r="AJ6896" t="inlineStr"/>
      <c r="AK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/>
      <c r="AJ6897" t="inlineStr"/>
      <c r="AK6897" t="inlineStr"/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s="2" t="n">
        <v>0</v>
      </c>
      <c r="V6898" t="n">
        <v>0</v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/>
      <c r="AJ6899" t="inlineStr"/>
      <c r="AK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/>
      <c r="AJ6900" t="inlineStr"/>
      <c r="AK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/>
      <c r="AJ6901" t="inlineStr"/>
      <c r="AK6901" t="inlineStr"/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s="2" t="n">
        <v>0</v>
      </c>
      <c r="V6902" t="n">
        <v>0</v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/>
      <c r="AJ6903" t="inlineStr"/>
      <c r="AK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/>
      <c r="AJ6904" t="inlineStr"/>
      <c r="AK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inlineStr"/>
      <c r="AE6905" t="inlineStr"/>
      <c r="AF6905" t="inlineStr"/>
      <c r="AG6905" t="inlineStr"/>
      <c r="AH6905" t="inlineStr"/>
      <c r="AI6905" t="inlineStr"/>
      <c r="AJ6905" t="inlineStr"/>
      <c r="AK6905" t="inlineStr"/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s="2" t="n">
        <v>0</v>
      </c>
      <c r="V6906" t="n">
        <v>0</v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inlineStr"/>
      <c r="AE6907" t="inlineStr"/>
      <c r="AF6907" t="inlineStr"/>
      <c r="AG6907" t="inlineStr"/>
      <c r="AH6907" t="inlineStr"/>
      <c r="AI6907" t="inlineStr"/>
      <c r="AJ6907" t="inlineStr"/>
      <c r="AK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/>
      <c r="AJ6908" t="inlineStr"/>
      <c r="AK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/>
      <c r="AJ6909" t="inlineStr"/>
      <c r="AK6909" t="inlineStr"/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s="2" t="n">
        <v>0</v>
      </c>
      <c r="V6910" t="n">
        <v>0</v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inlineStr"/>
      <c r="AE6911" t="inlineStr"/>
      <c r="AF6911" t="inlineStr"/>
      <c r="AG6911" t="inlineStr"/>
      <c r="AH6911" t="inlineStr"/>
      <c r="AI6911" t="inlineStr"/>
      <c r="AJ6911" t="inlineStr"/>
      <c r="AK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inlineStr"/>
      <c r="AE6912" t="inlineStr"/>
      <c r="AF6912" t="inlineStr"/>
      <c r="AG6912" t="inlineStr"/>
      <c r="AH6912" t="inlineStr"/>
      <c r="AI6912" t="inlineStr"/>
      <c r="AJ6912" t="inlineStr"/>
      <c r="AK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/>
      <c r="AJ6913" t="inlineStr"/>
      <c r="AK6913" t="inlineStr"/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s="2" t="n">
        <v>0</v>
      </c>
      <c r="V6914" t="n">
        <v>0</v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/>
      <c r="AJ6915" t="inlineStr"/>
      <c r="AK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/>
      <c r="AJ6916" t="inlineStr"/>
      <c r="AK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inlineStr"/>
      <c r="AE6917" t="inlineStr"/>
      <c r="AF6917" t="inlineStr"/>
      <c r="AG6917" t="inlineStr"/>
      <c r="AH6917" t="inlineStr"/>
      <c r="AI6917" t="inlineStr"/>
      <c r="AJ6917" t="inlineStr"/>
      <c r="AK6917" t="inlineStr"/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s="2" t="n">
        <v>0</v>
      </c>
      <c r="V6918" t="n">
        <v>0</v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/>
      <c r="AJ6919" t="inlineStr"/>
      <c r="AK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/>
      <c r="AJ6920" t="inlineStr"/>
      <c r="AK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/>
      <c r="AJ6921" t="inlineStr"/>
      <c r="AK6921" t="inlineStr"/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s="2" t="n">
        <v>0</v>
      </c>
      <c r="V6922" t="n">
        <v>0</v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/>
      <c r="AJ6923" t="inlineStr"/>
      <c r="AK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/>
      <c r="AJ6924" t="inlineStr"/>
      <c r="AK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inlineStr"/>
      <c r="AE6925" t="inlineStr"/>
      <c r="AF6925" t="inlineStr"/>
      <c r="AG6925" t="inlineStr"/>
      <c r="AH6925" t="inlineStr"/>
      <c r="AI6925" t="inlineStr"/>
      <c r="AJ6925" t="inlineStr"/>
      <c r="AK6925" t="inlineStr"/>
    </row>
    <row r="6926">
      <c r="A6926" t="n">
        <v>0</v>
      </c>
      <c r="B6926" t="n">
        <v>0</v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inlineStr"/>
      <c r="AE6927" t="inlineStr"/>
      <c r="AF6927" t="inlineStr"/>
      <c r="AG6927" t="inlineStr"/>
      <c r="AH6927" t="inlineStr"/>
      <c r="AI6927" t="inlineStr"/>
      <c r="AJ6927" t="inlineStr"/>
      <c r="AK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/>
      <c r="AJ6928" t="inlineStr"/>
      <c r="AK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/>
      <c r="AJ6929" t="inlineStr"/>
      <c r="AK6929" t="inlineStr"/>
    </row>
    <row r="6930">
      <c r="A6930" t="n">
        <v>0</v>
      </c>
      <c r="B6930" t="n">
        <v>0</v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inlineStr"/>
      <c r="AE6931" t="inlineStr"/>
      <c r="AF6931" t="inlineStr"/>
      <c r="AG6931" t="inlineStr"/>
      <c r="AH6931" t="inlineStr"/>
      <c r="AI6931" t="inlineStr"/>
      <c r="AJ6931" t="inlineStr"/>
      <c r="AK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/>
      <c r="AJ6932" t="inlineStr"/>
      <c r="AK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/>
      <c r="AJ6933" t="inlineStr"/>
      <c r="AK6933" t="inlineStr"/>
    </row>
    <row r="6934">
      <c r="A6934" t="n">
        <v>0</v>
      </c>
      <c r="B6934" t="n">
        <v>0</v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  <c r="AE6935" t="inlineStr"/>
      <c r="AF6935" t="inlineStr"/>
      <c r="AG6935" t="inlineStr"/>
      <c r="AH6935" t="inlineStr"/>
      <c r="AI6935" t="inlineStr"/>
      <c r="AJ6935" t="inlineStr"/>
      <c r="AK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/>
      <c r="AJ6936" t="inlineStr"/>
      <c r="AK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inlineStr"/>
      <c r="AE6937" t="inlineStr"/>
      <c r="AF6937" t="inlineStr"/>
      <c r="AG6937" t="inlineStr"/>
      <c r="AH6937" t="inlineStr"/>
      <c r="AI6937" t="inlineStr"/>
      <c r="AJ6937" t="inlineStr"/>
      <c r="AK6937" t="inlineStr"/>
    </row>
    <row r="6938">
      <c r="A6938" t="n">
        <v>0</v>
      </c>
      <c r="B6938" t="n">
        <v>0</v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inlineStr"/>
      <c r="AE6939" t="inlineStr"/>
      <c r="AF6939" t="inlineStr"/>
      <c r="AG6939" t="inlineStr"/>
      <c r="AH6939" t="inlineStr"/>
      <c r="AI6939" t="inlineStr"/>
      <c r="AJ6939" t="inlineStr"/>
      <c r="AK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/>
      <c r="AJ6940" t="inlineStr"/>
      <c r="AK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/>
      <c r="AJ6941" t="inlineStr"/>
      <c r="AK6941" t="inlineStr"/>
    </row>
    <row r="6942">
      <c r="A6942" t="n">
        <v>0</v>
      </c>
      <c r="B6942" t="n">
        <v>0</v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inlineStr"/>
      <c r="AE6943" t="inlineStr"/>
      <c r="AF6943" t="inlineStr"/>
      <c r="AG6943" t="inlineStr"/>
      <c r="AH6943" t="inlineStr"/>
      <c r="AI6943" t="inlineStr"/>
      <c r="AJ6943" t="inlineStr"/>
      <c r="AK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inlineStr"/>
      <c r="AE6944" t="inlineStr"/>
      <c r="AF6944" t="inlineStr"/>
      <c r="AG6944" t="inlineStr"/>
      <c r="AH6944" t="inlineStr"/>
      <c r="AI6944" t="inlineStr"/>
      <c r="AJ6944" t="inlineStr"/>
      <c r="AK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inlineStr"/>
      <c r="AE6945" t="inlineStr"/>
      <c r="AF6945" t="inlineStr"/>
      <c r="AG6945" t="inlineStr"/>
      <c r="AH6945" t="inlineStr"/>
      <c r="AI6945" t="inlineStr"/>
      <c r="AJ6945" t="inlineStr"/>
      <c r="AK6945" t="inlineStr"/>
    </row>
    <row r="6946">
      <c r="A6946" t="n">
        <v>0</v>
      </c>
      <c r="B6946" t="n">
        <v>0</v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inlineStr"/>
      <c r="AE6947" t="inlineStr"/>
      <c r="AF6947" t="inlineStr"/>
      <c r="AG6947" t="inlineStr"/>
      <c r="AH6947" t="inlineStr"/>
      <c r="AI6947" t="inlineStr"/>
      <c r="AJ6947" t="inlineStr"/>
      <c r="AK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inlineStr"/>
      <c r="AE6948" t="inlineStr"/>
      <c r="AF6948" t="inlineStr"/>
      <c r="AG6948" t="inlineStr"/>
      <c r="AH6948" t="inlineStr"/>
      <c r="AI6948" t="inlineStr"/>
      <c r="AJ6948" t="inlineStr"/>
      <c r="AK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inlineStr"/>
      <c r="AE6949" t="inlineStr"/>
      <c r="AF6949" t="inlineStr"/>
      <c r="AG6949" t="inlineStr"/>
      <c r="AH6949" t="inlineStr"/>
      <c r="AI6949" t="inlineStr"/>
      <c r="AJ6949" t="inlineStr"/>
      <c r="AK6949" t="inlineStr"/>
    </row>
    <row r="6950">
      <c r="A6950" t="n">
        <v>0</v>
      </c>
      <c r="B6950" t="n">
        <v>0</v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inlineStr"/>
      <c r="AE6951" t="inlineStr"/>
      <c r="AF6951" t="inlineStr"/>
      <c r="AG6951" t="inlineStr"/>
      <c r="AH6951" t="inlineStr"/>
      <c r="AI6951" t="inlineStr"/>
      <c r="AJ6951" t="inlineStr"/>
      <c r="AK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inlineStr"/>
      <c r="AE6952" t="inlineStr"/>
      <c r="AF6952" t="inlineStr"/>
      <c r="AG6952" t="inlineStr"/>
      <c r="AH6952" t="inlineStr"/>
      <c r="AI6952" t="inlineStr"/>
      <c r="AJ6952" t="inlineStr"/>
      <c r="AK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inlineStr"/>
      <c r="AE6953" t="inlineStr"/>
      <c r="AF6953" t="inlineStr"/>
      <c r="AG6953" t="inlineStr"/>
      <c r="AH6953" t="inlineStr"/>
      <c r="AI6953" t="inlineStr"/>
      <c r="AJ6953" t="inlineStr"/>
      <c r="AK6953" t="inlineStr"/>
    </row>
    <row r="6954">
      <c r="A6954" t="n">
        <v>0</v>
      </c>
      <c r="B6954" t="n">
        <v>0</v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inlineStr"/>
      <c r="AE6955" t="inlineStr"/>
      <c r="AF6955" t="inlineStr"/>
      <c r="AG6955" t="inlineStr"/>
      <c r="AH6955" t="inlineStr"/>
      <c r="AI6955" t="inlineStr"/>
      <c r="AJ6955" t="inlineStr"/>
      <c r="AK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inlineStr"/>
      <c r="AE6956" t="inlineStr"/>
      <c r="AF6956" t="inlineStr"/>
      <c r="AG6956" t="inlineStr"/>
      <c r="AH6956" t="inlineStr"/>
      <c r="AI6956" t="inlineStr"/>
      <c r="AJ6956" t="inlineStr"/>
      <c r="AK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inlineStr"/>
      <c r="AE6957" t="inlineStr"/>
      <c r="AF6957" t="inlineStr"/>
      <c r="AG6957" t="inlineStr"/>
      <c r="AH6957" t="inlineStr"/>
      <c r="AI6957" t="inlineStr"/>
      <c r="AJ6957" t="inlineStr"/>
      <c r="AK6957" t="inlineStr"/>
    </row>
    <row r="6958">
      <c r="A6958" t="n">
        <v>0</v>
      </c>
      <c r="B6958" t="n">
        <v>0</v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inlineStr"/>
      <c r="AE6959" t="inlineStr"/>
      <c r="AF6959" t="inlineStr"/>
      <c r="AG6959" t="inlineStr"/>
      <c r="AH6959" t="inlineStr"/>
      <c r="AI6959" t="inlineStr"/>
      <c r="AJ6959" t="inlineStr"/>
      <c r="AK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inlineStr"/>
      <c r="AE6960" t="inlineStr"/>
      <c r="AF6960" t="inlineStr"/>
      <c r="AG6960" t="inlineStr"/>
      <c r="AH6960" t="inlineStr"/>
      <c r="AI6960" t="inlineStr"/>
      <c r="AJ6960" t="inlineStr"/>
      <c r="AK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inlineStr"/>
      <c r="AE6961" t="inlineStr"/>
      <c r="AF6961" t="inlineStr"/>
      <c r="AG6961" t="inlineStr"/>
      <c r="AH6961" t="inlineStr"/>
      <c r="AI6961" t="inlineStr"/>
      <c r="AJ6961" t="inlineStr"/>
      <c r="AK6961" t="inlineStr"/>
    </row>
    <row r="6962">
      <c r="A6962" t="n">
        <v>0</v>
      </c>
      <c r="B6962" t="n">
        <v>0</v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inlineStr"/>
      <c r="AE6963" t="inlineStr"/>
      <c r="AF6963" t="inlineStr"/>
      <c r="AG6963" t="inlineStr"/>
      <c r="AH6963" t="inlineStr"/>
      <c r="AI6963" t="inlineStr"/>
      <c r="AJ6963" t="inlineStr"/>
      <c r="AK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inlineStr"/>
      <c r="AE6964" t="inlineStr"/>
      <c r="AF6964" t="inlineStr"/>
      <c r="AG6964" t="inlineStr"/>
      <c r="AH6964" t="inlineStr"/>
      <c r="AI6964" t="inlineStr"/>
      <c r="AJ6964" t="inlineStr"/>
      <c r="AK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inlineStr"/>
      <c r="AE6965" t="inlineStr"/>
      <c r="AF6965" t="inlineStr"/>
      <c r="AG6965" t="inlineStr"/>
      <c r="AH6965" t="inlineStr"/>
      <c r="AI6965" t="inlineStr"/>
      <c r="AJ6965" t="inlineStr"/>
      <c r="AK6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2024-03-27T08:54:19Z</dcterms:created>
  <dcterms:modified xsi:type="dcterms:W3CDTF">2024-03-27T08:55:06Z</dcterms:modified>
</cp:coreProperties>
</file>