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hidePivotFieldList="1"/>
  <xr:revisionPtr revIDLastSave="70" documentId="8_{A3E0BFBA-4695-4367-89DD-2038D854A884}" xr6:coauthVersionLast="47" xr6:coauthVersionMax="47" xr10:uidLastSave="{477688B0-0B1B-4B2C-8EA6-18F6933AD3DB}"/>
  <bookViews>
    <workbookView xWindow="-120" yWindow="-120" windowWidth="20730" windowHeight="11160" activeTab="4" xr2:uid="{00000000-000D-0000-FFFF-FFFF00000000}"/>
  </bookViews>
  <sheets>
    <sheet name="All Data" sheetId="1" r:id="rId1"/>
    <sheet name="Algo Perfomance with Recall" sheetId="24" r:id="rId2"/>
    <sheet name="Models Used &amp; Counts" sheetId="16" r:id="rId3"/>
    <sheet name="Sheet4" sheetId="15" r:id="rId4"/>
    <sheet name="PIE chart" sheetId="9" r:id="rId5"/>
    <sheet name="Sheet1" sheetId="2" r:id="rId6"/>
    <sheet name="Countries of Pub" sheetId="4" r:id="rId7"/>
    <sheet name="Paper with ML&amp;DL" sheetId="18" r:id="rId8"/>
    <sheet name="DL Models &amp; ACC" sheetId="19" r:id="rId9"/>
    <sheet name="Count type of Pub" sheetId="13" r:id="rId10"/>
    <sheet name="Validation M. &amp; No of Times Use" sheetId="14" r:id="rId11"/>
    <sheet name="Best Algo &amp; No of times Used" sheetId="22" r:id="rId12"/>
    <sheet name="Perfomance Metric" sheetId="23" r:id="rId13"/>
    <sheet name="Pub in Dis field over d years" sheetId="28" r:id="rId14"/>
    <sheet name="AI Model Used" sheetId="29" r:id="rId15"/>
  </sheets>
  <definedNames>
    <definedName name="_xlnm._FilterDatabase" localSheetId="0" hidden="1">'All Data'!$A$1:$S$41</definedName>
    <definedName name="_xlnm._FilterDatabase" localSheetId="2" hidden="1">'Models Used &amp; Counts'!$E$3:$F$6</definedName>
  </definedNames>
  <calcPr calcId="191029"/>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4" l="1"/>
  <c r="P19" i="24"/>
  <c r="K23" i="24"/>
  <c r="D5" i="19"/>
  <c r="G30" i="24"/>
  <c r="G39" i="24"/>
  <c r="G77" i="24"/>
  <c r="G70" i="24"/>
  <c r="G62" i="24"/>
  <c r="G56" i="24"/>
  <c r="D5" i="29" l="1"/>
  <c r="D6" i="29"/>
  <c r="D7" i="29"/>
  <c r="D8" i="29"/>
  <c r="D9" i="29"/>
  <c r="D10" i="29"/>
  <c r="D11" i="29"/>
  <c r="D12" i="29"/>
  <c r="D13" i="29"/>
  <c r="D14" i="29"/>
  <c r="D4" i="29"/>
  <c r="C5" i="9"/>
  <c r="G5" i="16"/>
  <c r="G6" i="16"/>
  <c r="G4" i="16"/>
  <c r="G17" i="24"/>
  <c r="H6" i="18"/>
  <c r="H7" i="18"/>
  <c r="H8" i="18"/>
  <c r="H9" i="18"/>
  <c r="H10" i="18"/>
  <c r="H5" i="18"/>
  <c r="D3" i="14" l="1"/>
  <c r="D4" i="14"/>
  <c r="D5" i="14"/>
  <c r="D6" i="14"/>
  <c r="D7" i="14"/>
  <c r="D8" i="14"/>
  <c r="D9" i="14"/>
  <c r="D10" i="14"/>
  <c r="D11" i="14"/>
  <c r="D12" i="14"/>
  <c r="D13" i="14"/>
  <c r="D14" i="14"/>
  <c r="D15" i="14"/>
  <c r="D16" i="14"/>
  <c r="D17" i="14"/>
  <c r="D18" i="14"/>
  <c r="D2" i="14"/>
  <c r="N21" i="9" l="1"/>
  <c r="N20" i="9"/>
  <c r="N14" i="9"/>
  <c r="N15" i="9"/>
  <c r="N16" i="9"/>
  <c r="N17" i="9"/>
  <c r="N18" i="9"/>
  <c r="N19" i="9"/>
  <c r="O20" i="9" s="1"/>
  <c r="N22" i="9"/>
  <c r="N24" i="9"/>
  <c r="N25" i="9"/>
  <c r="N29" i="9"/>
  <c r="N31" i="9"/>
  <c r="N33" i="9"/>
  <c r="N36" i="9"/>
  <c r="N37" i="9"/>
  <c r="N40" i="9"/>
  <c r="N41" i="9"/>
  <c r="N42" i="9"/>
  <c r="N44" i="9"/>
  <c r="N47" i="9"/>
  <c r="N48" i="9"/>
  <c r="N51" i="9"/>
  <c r="N52" i="9"/>
  <c r="N53" i="9"/>
  <c r="N54" i="9"/>
  <c r="N13" i="9"/>
  <c r="D5" i="9"/>
  <c r="E5" i="9"/>
  <c r="F5" i="9"/>
  <c r="G5" i="9"/>
  <c r="C11" i="4"/>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0" i="4"/>
  <c r="C10" i="4" s="1"/>
  <c r="B9" i="4"/>
  <c r="C9" i="4" s="1"/>
  <c r="B8" i="4"/>
  <c r="E4" i="4"/>
  <c r="D4" i="4"/>
  <c r="C4" i="4"/>
  <c r="B4" i="4"/>
  <c r="A4" i="4"/>
  <c r="C51" i="2"/>
  <c r="B51" i="2"/>
  <c r="A51" i="2"/>
  <c r="C8" i="4" l="1"/>
  <c r="C29" i="4" s="1"/>
</calcChain>
</file>

<file path=xl/sharedStrings.xml><?xml version="1.0" encoding="utf-8"?>
<sst xmlns="http://schemas.openxmlformats.org/spreadsheetml/2006/main" count="980" uniqueCount="519">
  <si>
    <t>ID</t>
  </si>
  <si>
    <t xml:space="preserve"> First Author family name</t>
  </si>
  <si>
    <t>Title of the Paper</t>
  </si>
  <si>
    <t>Posted date</t>
  </si>
  <si>
    <t xml:space="preserve">Country </t>
  </si>
  <si>
    <t>Publication type (preprient/published)</t>
  </si>
  <si>
    <t>Study aim</t>
  </si>
  <si>
    <t>Purpose of AI-based technology (diagnosis, classification, prediction, drug discovery, etc. )</t>
  </si>
  <si>
    <t>AI branch   (e.g. Machine learning/ Deep learning/ neural networks)</t>
  </si>
  <si>
    <t>Specific type/ Algorithm</t>
  </si>
  <si>
    <t>Type of Database (Public/Private)</t>
  </si>
  <si>
    <t>Data sources</t>
  </si>
  <si>
    <t>Dataset size</t>
  </si>
  <si>
    <t>Training set size</t>
  </si>
  <si>
    <t>Validation metrics</t>
  </si>
  <si>
    <t>testing set size</t>
  </si>
  <si>
    <t>Type of validation (e.g. Training-test split, 5 fold cross-validation, external validation)</t>
  </si>
  <si>
    <t>Outcome measures</t>
  </si>
  <si>
    <t>michael Onyema Edeh</t>
  </si>
  <si>
    <t>A Classification Algorithm-Based Hybrid Diabetes Prediction Model</t>
  </si>
  <si>
    <t>Nigeria</t>
  </si>
  <si>
    <t>published</t>
  </si>
  <si>
    <t>To develop a model that can accurately predict the likelihood of developing diabetes in patients with the greatest amount of precision.</t>
  </si>
  <si>
    <t>prediction</t>
  </si>
  <si>
    <t>ML</t>
  </si>
  <si>
    <t>SVM,Random Forest,Naive Bayes and k-means</t>
  </si>
  <si>
    <t>public(frankfurt and PIMA)</t>
  </si>
  <si>
    <t>kaggle</t>
  </si>
  <si>
    <t>2000 and 768</t>
  </si>
  <si>
    <t>70%,80%</t>
  </si>
  <si>
    <t>accuracy,recall and F1 score</t>
  </si>
  <si>
    <t>30%,20%</t>
  </si>
  <si>
    <t>spliting dataset</t>
  </si>
  <si>
    <t>nagaraj p</t>
  </si>
  <si>
    <t>india</t>
  </si>
  <si>
    <t>Proposed a diabetes predictor model for better diabetes classification that includes a few external factors that cause diabetes as well as common factors such as Glucose, BMI, Age, Insulin, etc.</t>
  </si>
  <si>
    <t>SVM,Random Forest,DT and xg Boost</t>
  </si>
  <si>
    <t>public</t>
  </si>
  <si>
    <t>online platform</t>
  </si>
  <si>
    <t>N/A</t>
  </si>
  <si>
    <t>accuracy</t>
  </si>
  <si>
    <t>MD shafiqul Islam</t>
  </si>
  <si>
    <t>QATAR</t>
  </si>
  <si>
    <t>Propose two novel feature extraction approaches for finding the best risk factors, followed by applying a machine
learning pipeline for the long-term prediction of type 2 diabetes.</t>
  </si>
  <si>
    <t>SVM,ensembling of NB,boosting and bagging algorithms</t>
  </si>
  <si>
    <t>private( San Antonio Heart Study (SAHS)</t>
  </si>
  <si>
    <t>accuracy, sensitivity,specificity,AUC</t>
  </si>
  <si>
    <t>10 fold CV</t>
  </si>
  <si>
    <t>XIAOCHUN GE</t>
  </si>
  <si>
    <t>China</t>
  </si>
  <si>
    <t>prediction of type 2 diabetes mellitus based on the gut microbiome profile</t>
  </si>
  <si>
    <t>ML&amp;DL</t>
  </si>
  <si>
    <t>MLP,SVM,XGB</t>
  </si>
  <si>
    <t>private</t>
  </si>
  <si>
    <t xml:space="preserve"> (ROC) curve (AUC), accuracy, sensitivity (recall), specificity, positive predictive value [ppv (precision)] and negative predictive value (npv)</t>
  </si>
  <si>
    <t>Spliting dataset</t>
  </si>
  <si>
    <t>In the training set, among the three models, SVM and XGboost models obtained AUC values of 0.72 and 0.70. In the test set, only SVM obtained an AUC value of 0.77, and the precision and specificity were above 0.77, whereas the accuracy, recall and npv were above 0.60.</t>
  </si>
  <si>
    <r>
      <t>Computer-aided system for extending the performance of </t>
    </r>
    <r>
      <rPr>
        <sz val="11"/>
        <color rgb="FF000000"/>
        <rFont val="Calibri Light"/>
        <family val="2"/>
        <scheme val="major"/>
      </rPr>
      <t>diabetes </t>
    </r>
    <r>
      <rPr>
        <sz val="11"/>
        <color rgb="FF333333"/>
        <rFont val="Calibri Light"/>
        <family val="2"/>
        <scheme val="major"/>
      </rPr>
      <t>analysis and </t>
    </r>
    <r>
      <rPr>
        <sz val="11"/>
        <color rgb="FF000000"/>
        <rFont val="Calibri Light"/>
        <family val="2"/>
        <scheme val="major"/>
      </rPr>
      <t>prediction</t>
    </r>
  </si>
  <si>
    <t>Malaysia</t>
  </si>
  <si>
    <t>machine learning algorithms used to predict the risks of Type 2 diabetes</t>
  </si>
  <si>
    <t>AdaBoost Classifier, Random Forest Tree Classifier, K-Neighbors Classifier, Bernoulli NB, MLP Classifier and Impact Learning.</t>
  </si>
  <si>
    <t>social media platform</t>
  </si>
  <si>
    <t>accuracy,recall,precision and F1 score</t>
  </si>
  <si>
    <t>CV</t>
  </si>
  <si>
    <t>AdaBoost:acc-0.98,recall-0.99,precision-0.96,F1 score-0.96 followed by RF.</t>
  </si>
  <si>
    <t>Elias Dritsas</t>
  </si>
  <si>
    <t>Greece</t>
  </si>
  <si>
    <t>to create risk prediction tools with high efficiency for type 2 diabetes occurrence.</t>
  </si>
  <si>
    <t xml:space="preserve"> Precision, Recall, F1 Measure, Accuracy and AUC</t>
  </si>
  <si>
    <t>10- fold CV and  data spltting</t>
  </si>
  <si>
    <t>Sang Youl Rhee</t>
  </si>
  <si>
    <t>South Korea</t>
  </si>
  <si>
    <t>the aim is to Develop and Validate  a Deep Learning Based 
Diabetes Prediction System</t>
  </si>
  <si>
    <t>DL</t>
  </si>
  <si>
    <t>RNN-LSTM</t>
  </si>
  <si>
    <t xml:space="preserve"> private(NHIS-HEALS)</t>
  </si>
  <si>
    <t>accuracy, sensitivity,specificity,AUC,PPV and NPV</t>
  </si>
  <si>
    <t>AUC-0.827 ,SENS-0.751,SPEC- 0.740 and ACCU- 0.741</t>
  </si>
  <si>
    <t>Mathieu Ravaut</t>
  </si>
  <si>
    <t>Development and Validation of a Machine Learning Model Using Administrative
Health Data to Predict Onset of Type 2 Diabetes</t>
  </si>
  <si>
    <t>Canada</t>
  </si>
  <si>
    <t>To develop and validate a population-level machine learning model for predicting type
2 diabetes 5 years before diabetes onset using administrative health data.</t>
  </si>
  <si>
    <t>gradient boosting decision tree</t>
  </si>
  <si>
    <t>1 953 494</t>
  </si>
  <si>
    <t>AUC</t>
  </si>
  <si>
    <t>300 000</t>
  </si>
  <si>
    <t>external validation</t>
  </si>
  <si>
    <t>AUC-80.26., demonstrated good calibration, and was robust to sex,
immigration status, area-level marginalization with regard to material deprivation and race/ethnicity,
and low contact with the health care system</t>
  </si>
  <si>
    <t>Sandeep Tiwari</t>
  </si>
  <si>
    <t>Diabetes Type2 Patient Detection Using LASSO Based CFFNN Machine Learning Approach</t>
  </si>
  <si>
    <t>prediction of T2DM.</t>
  </si>
  <si>
    <t>hybrid:LASSO+CFFN</t>
  </si>
  <si>
    <t>public(PIMA)</t>
  </si>
  <si>
    <t>acc-96.54%</t>
  </si>
  <si>
    <t>Michele Bernardini</t>
  </si>
  <si>
    <t>italy</t>
  </si>
  <si>
    <t>introduce an ML method called sparse balanced support vector machine (SB-SVM) for discovering T2D in a novel collected EHR dataset</t>
  </si>
  <si>
    <t>SB-SVM</t>
  </si>
  <si>
    <t>private(FIMMG)</t>
  </si>
  <si>
    <t>VRAI website</t>
  </si>
  <si>
    <t>precision, recall, ROC,AUC,l^0</t>
  </si>
  <si>
    <t>10-CV</t>
  </si>
  <si>
    <t>recall-74.64%,AUC-81.43%.The better effectiveness, as well as the higher interpretability
of the SB-SVM model, are the key advantages w.r.t other ML and DL competitors.</t>
  </si>
  <si>
    <t>Leon Kopitar</t>
  </si>
  <si>
    <t>Early detection of type 2 diabetes mellitus using machine learning‑based prediction models</t>
  </si>
  <si>
    <t>Slovenia</t>
  </si>
  <si>
    <t>To investigate whether novel machine learning-based approaches offered any advantages over standard regression techniques in early prediction of impaired fasting glucose (IFG) and fasting plasma glucose level (FPGL) values.</t>
  </si>
  <si>
    <t>Linear regression model (lm), regularised generalised linear model (Glmnet) with Least Absolute Shrinkage and Selection Operator (Lasso) regression (L1), Random Forests, eXtreme Gradient Boosting (XGBoost) with tree booster which uses regression tree as a weak learner22 and Light Gradient Boosting Machine (LightGBM) with the objective set as L1 loss regression.</t>
  </si>
  <si>
    <t>27,050 (INITIAL)</t>
  </si>
  <si>
    <t>RMSE,AUC,AUPRC</t>
  </si>
  <si>
    <t>100 bootstrap iterations</t>
  </si>
  <si>
    <t>XGBoost performed with the highest average RMSE of 0.881 among all models. In terms of AUC (0.859)Glmnet outperformed all compared methods.</t>
  </si>
  <si>
    <t>Jorge A. Morgan-Benita</t>
  </si>
  <si>
    <t>Mexico</t>
  </si>
  <si>
    <t xml:space="preserve"> an ensemble technique by hard voting is designed and implemented using
generalized linear regression (GLM), support vector machines (SVM) and artificial neural networks
(ANN) for the classification of T2DM patients.</t>
  </si>
  <si>
    <t>sensitivity,precision,specificity,accuracy,AUC and AURC.</t>
  </si>
  <si>
    <t>10 FOLD CV</t>
  </si>
  <si>
    <t>Balasubramanian S</t>
  </si>
  <si>
    <t>LR,SVM,KNN,NB,RF,ensemble learning</t>
  </si>
  <si>
    <t>Informatics Education
Diabetes Prediction</t>
  </si>
  <si>
    <t>precision, F1 score and accuracy and recall</t>
  </si>
  <si>
    <t>K-fold</t>
  </si>
  <si>
    <t>David A. Wood</t>
  </si>
  <si>
    <t>UK</t>
  </si>
  <si>
    <t>A novel integrated methodology is proposed s for distinguishing
early‐onset type 2 diabetes</t>
  </si>
  <si>
    <t>LR,NB,KNN,SVM,XGB,RF,MLP,DT,ADA and QDA</t>
  </si>
  <si>
    <t>public(Sylhet Diabetic Hospital dataset)</t>
  </si>
  <si>
    <t>4,5,10,15 fold CV.</t>
  </si>
  <si>
    <t>support vector classifier
generates the most accurate early‐onset type 2 diabetes status predictions
with just 11 misclassifications (2.1% error). Polydipsia and polyuria are
among the most influential features, whereas obesity and age are assigned
low weights by the prediction models.</t>
  </si>
  <si>
    <t>test the ability of machine learning algorithms for predicting risk of T2DM</t>
  </si>
  <si>
    <t>private(Henan Rural Cohort Study)</t>
  </si>
  <si>
    <t>36,652 </t>
  </si>
  <si>
    <t>AUC,Accuracy,Sensitivity,Specificity,PPV	,NPV,AUPR</t>
  </si>
  <si>
    <t>The GBM model performed best (AUC = 0.872)  also presented better specificity (81.71%), positive predictive value (28.83%), and AUPR (0.546).In terms of accuracy and negative predictive value, the data showed that RF model remained strong predictive performance (85.90%, and 97.52% respectively). ANN model’s sensitivity was best among all models.</t>
  </si>
  <si>
    <t>NIKOS FAZAKIS</t>
  </si>
  <si>
    <t>a long-term risk prediction model for T2DM based on ML approaches is implemented</t>
  </si>
  <si>
    <t>NB,DT,RF,LR,ensemble learning(majority voting,weighted majority voting and stacking)</t>
  </si>
  <si>
    <t>private(ELSA )</t>
  </si>
  <si>
    <t>sens,spec,ppv,npv,plr,nlr,AUC</t>
  </si>
  <si>
    <t>ASIF HASSAN SYED</t>
  </si>
  <si>
    <t>Saudi Arabia</t>
  </si>
  <si>
    <t xml:space="preserve">published </t>
  </si>
  <si>
    <t xml:space="preserve"> to build a data-driven predictive application
for screening subjects at a high risk of developing T2DM in the western region
of Saudi Arabia.</t>
  </si>
  <si>
    <t>LR,averaged perceptron,NB,NN,SVM,locally-deep SVM,decision jungle,decision forest,boosted decision tree.</t>
  </si>
  <si>
    <t>private,NHANES(public),PIMA(public)</t>
  </si>
  <si>
    <t>kaggle and CDC nchs</t>
  </si>
  <si>
    <t>accuracy,recall,precision and F1 score and AUC</t>
  </si>
  <si>
    <t>Shahid Mohammad Ganie</t>
  </si>
  <si>
    <t>Performance analysis and prediction of type 2 diabetes mellitus based 
on lifestyle data using machine learning approaches</t>
  </si>
  <si>
    <t>To develop a framework based on machine learning techniques using only lifestyle indicators for prediction of T2DM disease.</t>
  </si>
  <si>
    <t>KNN,LR,SVM,NB,DT,RF,GB</t>
  </si>
  <si>
    <t>survey and google forms</t>
  </si>
  <si>
    <t>accuracy,precision, sensitivity,specificity,F1 score and NPV</t>
  </si>
  <si>
    <t>10 Fold CV</t>
  </si>
  <si>
    <t>Namrata Singh</t>
  </si>
  <si>
    <t>Stacking-based multi-objective evolutionary ensemble framework for prediction of diabetes mellitus</t>
  </si>
  <si>
    <t xml:space="preserve"> develop a stacking-based evolutionary ensemble learning system “NSGA-II-Stacking” for predicting the onset of Type-2 diabetes mellitus (T2DM) within five years.</t>
  </si>
  <si>
    <t>NSGA-II based stacking</t>
  </si>
  <si>
    <t xml:space="preserve">kaggle </t>
  </si>
  <si>
    <t>accuracy, sensitivity,specificity,AUC,F1 score</t>
  </si>
  <si>
    <t>5 fold CV</t>
  </si>
  <si>
    <t>Faizan Zafar</t>
  </si>
  <si>
    <t>Predictive Analytics in Healthcare for Diabetes Prediction</t>
  </si>
  <si>
    <t>Pakistan</t>
  </si>
  <si>
    <t>to aid medical professionals in the early detection and efficient diagnosis of Type 2 diabetes.</t>
  </si>
  <si>
    <t>KNN,LR,DT,RF,AB,GNB ,NN and GB</t>
  </si>
  <si>
    <t>GB algorithm is the most best among these with F1: 0.853 and ACC: 89.94%</t>
  </si>
  <si>
    <t>Ramya Akula</t>
  </si>
  <si>
    <t>Supervised Machine Learning based Ensemble Model for Accurate Prediction of Type 2 Diabetes</t>
  </si>
  <si>
    <t>USA</t>
  </si>
  <si>
    <t xml:space="preserve"> to implement supervised ensemble model to predict risk of developing T2DM</t>
  </si>
  <si>
    <t>KNN,SVM,NB,DT,RF,GB , MLP and NN</t>
  </si>
  <si>
    <t>public(practice fusion and PIMA)</t>
  </si>
  <si>
    <t>accuracy, precision, sensitivity, specificity/recall, negative predictive value, and F1 score</t>
  </si>
  <si>
    <t>Bassam Farran </t>
  </si>
  <si>
    <t>Use of Non-invasive Parameters and Machine-Learning Algorithms for Predicting Future Risk of Type 2 Diabetes: A Retrospective Cohort Study of Health Data From Kuwait</t>
  </si>
  <si>
    <t>KUWAIT</t>
  </si>
  <si>
    <t xml:space="preserve"> to build prognostic models for the risk of T2DM in the Arab population using machine-learning algorithms vs. conventional logistic regression (LR) and simple non-invasive clinical markers over three different time scales (3, 5, and 7 years from the baseline)</t>
  </si>
  <si>
    <t>LR,KNN,SVM</t>
  </si>
  <si>
    <t>AUC,SENS AND SPEC</t>
  </si>
  <si>
    <t>5 Fold CV</t>
  </si>
  <si>
    <t>The k-NN machine-learning technique, which yielded AUC values of 0.83, 0.82, and 0.79 for 3-, 5-, and 7-year prediction outperformed the most commonly used LR method.Comparable results were achieved using the SVM and LR models with corresponding AUC values of (SVM: 0.73, LR: 0.74), (SVM: 0.68, LR: 0.72), and (SVM: 0.71, LR: 0.70) for 3-, 5-, and 7-year prediction horizons, respectively.</t>
  </si>
  <si>
    <t>Xiao-Lu Xiong</t>
  </si>
  <si>
    <t>Machine Learning Models in Type 2 Diabetes Risk Prediction: Results from a Cross-sectional Retrospective Study in Chinese Adults</t>
  </si>
  <si>
    <t>To create a diabetes risk prediction model aimed at preventing the development of  T2DM among Chinese urban adults in Nanjing.</t>
  </si>
  <si>
    <t>MLP,AB,TRF,SVM and Gradient Tree Boosting (GTB)</t>
  </si>
  <si>
    <t>accuracy, precision, sensitivity, specificity,ROC and AUC.</t>
  </si>
  <si>
    <t>10 CV</t>
  </si>
  <si>
    <t>Binh P Nguyen</t>
  </si>
  <si>
    <t>Predicting the onset of type 2 diabetes using wide and deep learning with electronic health records</t>
  </si>
  <si>
    <t>NEW ZEALAND</t>
  </si>
  <si>
    <t>to create a DNN model for the prediction of onset of T2DM.</t>
  </si>
  <si>
    <t>DNN</t>
  </si>
  <si>
    <t>public(practice fusion)</t>
  </si>
  <si>
    <t>Ensemble model produced an AUC of 84.13%. ensemble model without SMOTE performed better than the ensemble model using SMOTE (150% and 300%) with higher AUC scores (by 0.68% and 1.89%, respectively) and higher specificity (by 6.02% and 19.59%, respectively).</t>
  </si>
  <si>
    <t>Zidian Xie</t>
  </si>
  <si>
    <t>Building Risk Prediction Models for Type 2 Diabetes Using Machine Learning Techniques</t>
  </si>
  <si>
    <t>aimed to develop predictive models to identify risk factors for type 2 diabetes, which could help facilitate early diagnosis and intervention and also reduce medical costs.</t>
  </si>
  <si>
    <t>SVM,DT,RF,LR,NN,GNB</t>
  </si>
  <si>
    <t>public(BRFFS)</t>
  </si>
  <si>
    <t>(https://www.cdc.gov/brfss/annual_data/annual_2014.html)</t>
  </si>
  <si>
    <t>neural network model had the highest accuracy (82.4%), specificity (90.2%), and AUC (0.7949), the decision tree model had the highest sensitivity (51.6%) for type 2 diabetes.</t>
  </si>
  <si>
    <t>Hasan T Abbas </t>
  </si>
  <si>
    <t>Predicting long-term type 2 diabetes with support vector machine using oral glucose tolerance test</t>
  </si>
  <si>
    <t>present an automatic tool that uses machine learning techniques to predict the development of T2DM.</t>
  </si>
  <si>
    <t>SVM</t>
  </si>
  <si>
    <t>acc,spec,sens</t>
  </si>
  <si>
    <t> The mean accuracy, specificity and sensitivity achieved after 100 iterations were 96.80%, 99.02%, and 80.09%</t>
  </si>
  <si>
    <t>Qing Liu</t>
  </si>
  <si>
    <t>Predicting the Risk of Incident Type 2 Diabetes Mellitus in Chinese Elderly Using Machine Learning Techniques</t>
  </si>
  <si>
    <t>The aim of this study is to build effective prediction models based on machine learning (ML) for the risk of type 2 diabetes mellitus (T2DM) in Chinese elderly.</t>
  </si>
  <si>
    <t>Logistic Regression (LR), Decision Tree (DT), Random Forest (RF), and
Extreme Gradient Boosting (XGBoost)</t>
  </si>
  <si>
    <t>private( cohort study)</t>
  </si>
  <si>
    <t>Wuhan Municipal Government</t>
  </si>
  <si>
    <t>101625 / 80%</t>
  </si>
  <si>
    <t>Area Under the Receiver Operating Characteristic Curve (AUC), Sensitivity,
Specificity, and Accuracy</t>
  </si>
  <si>
    <t>25406 / 20%</t>
  </si>
  <si>
    <t>10-fold cross-validation</t>
  </si>
  <si>
    <t>The XGBoost model achieved the best performance (AUC = 0.7805, sensitivity = 0.6452, specificity = 0.7577, accuracy = 0.7503)</t>
  </si>
  <si>
    <t>Ram D. Joshi</t>
  </si>
  <si>
    <t>Predicting Type 2 Diabetes Using Logistic Regression and Machine Learning Approaches</t>
  </si>
  <si>
    <t>To improve the understanding of risk factors</t>
  </si>
  <si>
    <t>logistic regression model and decision tree</t>
  </si>
  <si>
    <t>public (PIMA)</t>
  </si>
  <si>
    <t>National Institute of Diabetes at the Johns Hopkins University</t>
  </si>
  <si>
    <t>Accuracy and Cross-Validation Error</t>
  </si>
  <si>
    <t>6-fold and 10-fold Classification tree</t>
  </si>
  <si>
    <t>Accuracy of 78.26% and a Cross-Vvalidation error rate of 21.74%</t>
  </si>
  <si>
    <t>Lei Zhang</t>
  </si>
  <si>
    <t>Predicting the Development of Type 2 Diabetes in a Large Australian Cohort Using Machine-Learning Techniques: Longitudinal Survey Study</t>
  </si>
  <si>
    <t>We aimed to develop a substantially improved diabetes risk prediction model using sophisticated machine-learning
algorithms</t>
  </si>
  <si>
    <t>ML &amp; DL</t>
  </si>
  <si>
    <t>Random Forest, a Multilayer feedforward artificial neural network, and a gradient boosting machine approach
machine approach
implementing a deep-learning approach, and a gradient boosting
machine approach</t>
  </si>
  <si>
    <t xml:space="preserve">private </t>
  </si>
  <si>
    <t>The Sax Institute’s 45 and Up Study is the largest prospective
cohort study conducted in Australia</t>
  </si>
  <si>
    <t>AUC and RMSE</t>
  </si>
  <si>
    <t>Five-fold Cross-Validation</t>
  </si>
  <si>
    <t>3-year prediction: LR (AUC = 74% RMSE = 0.1203), Gradient Bosting Machine (AUC = 79.3% RMSE = 0.1197), DL (AUC = 77.69% RMSE = 0.1244), Random Fores: (AUC = 78.68% RMSE = 0.1198)</t>
  </si>
  <si>
    <t>Khoula Al Sadi</t>
  </si>
  <si>
    <t>Prediction Model of Type 2 Diabetes Mellitus for Oman Prediabetes Patients Using Artificial Neural Network and Six Machine Learning Classifiers</t>
  </si>
  <si>
    <t>Oman</t>
  </si>
  <si>
    <t>The proposed models aim to increase the classification accuracy of T2DM diagnoses for the Omani population</t>
  </si>
  <si>
    <t>K-nearest neighbours, Support vector machine, Naive Bayes, Decision tree, Random forest, Linear discriminant analysis, Artificial neural networks</t>
  </si>
  <si>
    <t>data were collected manually from 21 Omani health centres</t>
  </si>
  <si>
    <t>921 Omani patients</t>
  </si>
  <si>
    <t>accuracy, sensitivity, specificity, and precision</t>
  </si>
  <si>
    <t>Henock M. Deberneh</t>
  </si>
  <si>
    <t>Prediction of Type 2 Diabetes Based on Machine Learning Algorithm</t>
  </si>
  <si>
    <t>In this study, we developed a machine learning (ML) model to predict T2D occurrence in the following year (Y + 1) using variables in the current year (Y).</t>
  </si>
  <si>
    <t>Logistic Regression, Random Forest, Support Vector Machine, XGBoost, and Ensemble Machine Learning Algorithms.</t>
  </si>
  <si>
    <t>EHR from 2013 - 2018 from Hanaro Medical foundation in Seoul</t>
  </si>
  <si>
    <t>Accuracy, Precision, Recall, &amp; F1-score</t>
  </si>
  <si>
    <t>Tenfold cross-validated grid seach</t>
  </si>
  <si>
    <t>LR (ACC = 0.71 Precision = 0.71 Recall = 0.71 F1-Score = 0.71 MCC = 0.56 KC = 0.56), RF (ACC = 0.73 Precision = 0.74 Recall =  0.73 F1-Score =  0.74 MCC =0.60 KC =  0.60), XGBoost (ACC = 0.72 Precision = 0.74 Recall =  0.72 F1-Score =  0.73 MCC = 0.58 KC =  0.58), SVM (ACC = 0.73 Precision = 0.74 Recall =  0.74 F1-Score =  0.74 MCC = 0.60 KC =  0.60), CIM (ACC = 0.73 Precision = 0.73 Recall =  0.73 F1-Score =  0.73 MCC = 0.59 KC =  0.59), Stacking classifier (ACC = 0.72 Precision = 0.75 Recall =  0.72 F1-Score =  0.73 MCC = 0.58 KC =  0.58), &amp; Soft voting (ACC = 0.73 Precision = 0.74 Recall =  0.73 F1-Score =  0.73 MCC = 0.59 KC =  0.59)</t>
  </si>
  <si>
    <t>Amin Mansoori</t>
  </si>
  <si>
    <t>Prediction of type 2 diabetes mellitus using hematological factors based on machine learning approaches: a cohort study analysis</t>
  </si>
  <si>
    <t>Iran</t>
  </si>
  <si>
    <t>This study was designed to assess the potential association between T2DM and routinely measured hematological parameters</t>
  </si>
  <si>
    <t>(MASHAD) cohort 
study</t>
  </si>
  <si>
    <r>
      <rPr>
        <b/>
        <sz val="11"/>
        <color theme="1"/>
        <rFont val="Calibri"/>
        <family val="2"/>
        <scheme val="minor"/>
      </rPr>
      <t>Model I</t>
    </r>
    <r>
      <rPr>
        <sz val="11"/>
        <color theme="1"/>
        <rFont val="Calibri"/>
        <family val="2"/>
        <scheme val="minor"/>
      </rPr>
      <t xml:space="preserve"> [ </t>
    </r>
    <r>
      <rPr>
        <b/>
        <sz val="11"/>
        <color theme="1"/>
        <rFont val="Calibri"/>
        <family val="2"/>
        <scheme val="minor"/>
      </rPr>
      <t>LR</t>
    </r>
    <r>
      <rPr>
        <sz val="11"/>
        <color theme="1"/>
        <rFont val="Calibri"/>
        <family val="2"/>
        <scheme val="minor"/>
      </rPr>
      <t xml:space="preserve"> (Specifcity = 64.89%; AUC = 70.76%; Accuracy = 65.81%; Precision = 66.75%), </t>
    </r>
    <r>
      <rPr>
        <b/>
        <sz val="11"/>
        <color theme="1"/>
        <rFont val="Calibri"/>
        <family val="2"/>
        <scheme val="minor"/>
      </rPr>
      <t>DT</t>
    </r>
    <r>
      <rPr>
        <sz val="11"/>
        <color theme="1"/>
        <rFont val="Calibri"/>
        <family val="2"/>
        <scheme val="minor"/>
      </rPr>
      <t xml:space="preserve"> (Specifcity = 75.16%; AUC = 70.01%; Accuracy = 63.36%; Precision = 69.14%), </t>
    </r>
    <r>
      <rPr>
        <b/>
        <sz val="11"/>
        <color theme="1"/>
        <rFont val="Calibri"/>
        <family val="2"/>
        <scheme val="minor"/>
      </rPr>
      <t>BF</t>
    </r>
    <r>
      <rPr>
        <sz val="11"/>
        <color theme="1"/>
        <rFont val="Calibri"/>
        <family val="2"/>
        <scheme val="minor"/>
      </rPr>
      <t xml:space="preserve"> (Specifcity = 82.06%; AUC = 91.49%; Accuracy = 83.33%; Precision = 83.37%)] </t>
    </r>
    <r>
      <rPr>
        <b/>
        <sz val="11"/>
        <color theme="1"/>
        <rFont val="Calibri"/>
        <family val="2"/>
        <scheme val="minor"/>
      </rPr>
      <t>Model II</t>
    </r>
    <r>
      <rPr>
        <sz val="11"/>
        <color theme="1"/>
        <rFont val="Calibri"/>
        <family val="2"/>
        <scheme val="minor"/>
      </rPr>
      <t xml:space="preserve"> [ </t>
    </r>
    <r>
      <rPr>
        <b/>
        <sz val="11"/>
        <color theme="1"/>
        <rFont val="Calibri"/>
        <family val="2"/>
        <scheme val="minor"/>
      </rPr>
      <t>LR</t>
    </r>
    <r>
      <rPr>
        <sz val="11"/>
        <color theme="1"/>
        <rFont val="Calibri"/>
        <family val="2"/>
        <scheme val="minor"/>
      </rPr>
      <t xml:space="preserve"> (Specifcity = 66.87%; AUC= 71.99%; Accuracy = 67.28%; Precision = 67.10%), </t>
    </r>
    <r>
      <rPr>
        <b/>
        <sz val="11"/>
        <color theme="1"/>
        <rFont val="Calibri"/>
        <family val="2"/>
        <scheme val="minor"/>
      </rPr>
      <t>DT</t>
    </r>
    <r>
      <rPr>
        <sz val="11"/>
        <color theme="1"/>
        <rFont val="Calibri"/>
        <family val="2"/>
        <scheme val="minor"/>
      </rPr>
      <t xml:space="preserve"> (Specifcit = 62.13%; AUC = 72.52%; Accuracy = 66.26%; Precision = 65.02%), </t>
    </r>
    <r>
      <rPr>
        <b/>
        <sz val="11"/>
        <color theme="1"/>
        <rFont val="Calibri"/>
        <family val="2"/>
        <scheme val="minor"/>
      </rPr>
      <t xml:space="preserve">BF </t>
    </r>
    <r>
      <rPr>
        <sz val="11"/>
        <color theme="1"/>
        <rFont val="Calibri"/>
        <family val="2"/>
        <scheme val="minor"/>
      </rPr>
      <t>(Specifcity = 96.53%; AUC = 99.69%; Accuracy = 97.43%; Precision = 96.59%)]</t>
    </r>
  </si>
  <si>
    <t>Liyang Wang</t>
  </si>
  <si>
    <t>Prediction of Type 2 Diabetes Risk and Its Effect Evaluation Based on the XGBoost Model</t>
  </si>
  <si>
    <t xml:space="preserve">China </t>
  </si>
  <si>
    <t>novel ensemble learning algorithm was used to predict the risk of type 2 diabetes</t>
  </si>
  <si>
    <t>XGBoost, SVM, Random Forest (RF) and K-Nearest Neighbor (K-NN)</t>
  </si>
  <si>
    <t>Survey</t>
  </si>
  <si>
    <t>Accuracy, Sensitivity, Specificity, Precision, Matthew correlation coefficient (MCC), &amp; AUC</t>
  </si>
  <si>
    <r>
      <t>XGBoost</t>
    </r>
    <r>
      <rPr>
        <sz val="11"/>
        <color theme="1"/>
        <rFont val="Calibri"/>
        <family val="2"/>
        <scheme val="minor"/>
      </rPr>
      <t xml:space="preserve"> (Accuracy = 0.8909, Sensitvity = 0.9388, Specifity =  0.7571, Precision = 0.7944, MCC = 0.6589, &amp; AUC = 0.9182), </t>
    </r>
    <r>
      <rPr>
        <b/>
        <sz val="11"/>
        <color theme="1"/>
        <rFont val="Calibri"/>
        <family val="2"/>
        <scheme val="minor"/>
      </rPr>
      <t xml:space="preserve">SVM </t>
    </r>
    <r>
      <rPr>
        <sz val="11"/>
        <color theme="1"/>
        <rFont val="Calibri"/>
        <family val="2"/>
        <scheme val="minor"/>
      </rPr>
      <t xml:space="preserve">(Accuracy = 0.8158, Sensitvity = 0.8889, Specifity =  0.6364, Precision =  0.8571, MCC = 0.5410, &amp; AUC = 0.8550), </t>
    </r>
    <r>
      <rPr>
        <b/>
        <sz val="11"/>
        <color theme="1"/>
        <rFont val="Calibri"/>
        <family val="2"/>
        <scheme val="minor"/>
      </rPr>
      <t xml:space="preserve">RF </t>
    </r>
    <r>
      <rPr>
        <sz val="11"/>
        <color theme="1"/>
        <rFont val="Calibri"/>
        <family val="2"/>
        <scheme val="minor"/>
      </rPr>
      <t xml:space="preserve">(Accuracy = 0.7895, Sensitvity = 0.9259, Specifity =  0.4545, Precision =  0.8065, MCC = 0.4451, &amp; AUC = 0.7167) &amp; </t>
    </r>
    <r>
      <rPr>
        <b/>
        <sz val="11"/>
        <color theme="1"/>
        <rFont val="Calibri"/>
        <family val="2"/>
        <scheme val="minor"/>
      </rPr>
      <t xml:space="preserve">KNN </t>
    </r>
    <r>
      <rPr>
        <sz val="11"/>
        <color theme="1"/>
        <rFont val="Calibri"/>
        <family val="2"/>
        <scheme val="minor"/>
      </rPr>
      <t>(Accuracy = 0.7368, Sensitvity =  0.9630, Specifity =  0.1818, Precision =  0.7429 , MCC =  0.2548 , &amp; AUC = 0.6397)</t>
    </r>
  </si>
  <si>
    <t>Neha Prerna Tigga</t>
  </si>
  <si>
    <t>Prediction of Type 2 Diabetes using Machine Learning Classification Methods</t>
  </si>
  <si>
    <t>To assess the risk of diabetes among individuals based on their lifestyle and family background.</t>
  </si>
  <si>
    <t>Logistic Regression (LR), K-Nearest Neighbour (KNN), Support Vector Machine (SVM), Naïve Bayes (NB), Decision tree (DT) and Random 
forest (RF)</t>
  </si>
  <si>
    <t>Accuracy, Error Rate, Sensitivity, Specificity, Precision, F-Measure, Matthew’s correlation coefficient (MCC) and Area under the curve (AUC)</t>
  </si>
  <si>
    <r>
      <rPr>
        <b/>
        <sz val="11"/>
        <color theme="1"/>
        <rFont val="Calibri"/>
        <family val="2"/>
        <scheme val="minor"/>
      </rPr>
      <t>LR</t>
    </r>
    <r>
      <rPr>
        <sz val="11"/>
        <color theme="1"/>
        <rFont val="Calibri"/>
        <family val="2"/>
        <scheme val="minor"/>
      </rPr>
      <t xml:space="preserve"> (ACC = 0.857, Error = 0.142, Senesitivity = 0.882, Specifity = 0.779, Precision = 0.923, F1-Measure = 0.902 MCC = 0.685, Kappa = 0.727, AUC = 0.908), </t>
    </r>
    <r>
      <rPr>
        <b/>
        <sz val="11"/>
        <color theme="1"/>
        <rFont val="Calibri"/>
        <family val="2"/>
        <scheme val="minor"/>
      </rPr>
      <t>k-NN</t>
    </r>
    <r>
      <rPr>
        <sz val="11"/>
        <color theme="1"/>
        <rFont val="Calibri"/>
        <family val="2"/>
        <scheme val="minor"/>
      </rPr>
      <t xml:space="preserve"> (ACC = 0.773, Error = 0.226, Senesitivity = 0.826, Specifity = 0.610, Precision = 0.865, F1-Measure = 0.845 MCC = 0.419, Kappa = 0.516, AUC = 0.916), </t>
    </r>
    <r>
      <rPr>
        <b/>
        <sz val="11"/>
        <color theme="1"/>
        <rFont val="Calibri"/>
        <family val="2"/>
        <scheme val="minor"/>
      </rPr>
      <t>SVM</t>
    </r>
    <r>
      <rPr>
        <sz val="11"/>
        <color theme="1"/>
        <rFont val="Calibri"/>
        <family val="2"/>
        <scheme val="minor"/>
      </rPr>
      <t xml:space="preserve"> (ACC = 0.865, Error = 0.134, Senesitivity = 0.901, Specifity = 0.769, Precision = 0.912, F1-Measure = 0.906 MCC = 0.664, Kappa = 0.713, AUC = 0.893), </t>
    </r>
    <r>
      <rPr>
        <b/>
        <sz val="11"/>
        <color theme="1"/>
        <rFont val="Calibri"/>
        <family val="2"/>
        <scheme val="minor"/>
      </rPr>
      <t>NB</t>
    </r>
    <r>
      <rPr>
        <sz val="11"/>
        <color theme="1"/>
        <rFont val="Calibri"/>
        <family val="2"/>
        <scheme val="minor"/>
      </rPr>
      <t xml:space="preserve"> (ACC = 0.806, Error = 0.193, Senesitivity = 0.883, Specifity = 0.640, Precision = 0.842, F1-Measure =0.862 MCC =0.540, Kappa = 0.638, AUC = 0.857), </t>
    </r>
    <r>
      <rPr>
        <b/>
        <sz val="11"/>
        <color theme="1"/>
        <rFont val="Calibri"/>
        <family val="2"/>
        <scheme val="minor"/>
      </rPr>
      <t>DT</t>
    </r>
    <r>
      <rPr>
        <sz val="11"/>
        <color theme="1"/>
        <rFont val="Calibri"/>
        <family val="2"/>
        <scheme val="minor"/>
      </rPr>
      <t xml:space="preserve"> (ACC = 0.840, Error = 0.159, Senesitivity = 0.871, Specifity = 0.745, Precision = 0.912, F1-Measure =0.891 MCC =0.592, Kappa = 0.646, AUC = 0.916), </t>
    </r>
    <r>
      <rPr>
        <b/>
        <sz val="11"/>
        <color theme="1"/>
        <rFont val="Calibri"/>
        <family val="2"/>
        <scheme val="minor"/>
      </rPr>
      <t>RF</t>
    </r>
    <r>
      <rPr>
        <sz val="11"/>
        <color theme="1"/>
        <rFont val="Calibri"/>
        <family val="2"/>
        <scheme val="minor"/>
      </rPr>
      <t xml:space="preserve"> (ACC = 0.941, Error = 0.058, Senesitivity = 0.943, Specifity = 0.934, Precision = 0.976, F1-Measure = 0.959 MCC = 0.852, Kappa = 0.922, AUC = 1.000), </t>
    </r>
  </si>
  <si>
    <t>B. Shamreen Ahamed</t>
  </si>
  <si>
    <t>Prediction of Type- 2 Diabetes using the LGBM Classifier Methods and Techniques</t>
  </si>
  <si>
    <t>To develop a data model for detecting and predicting diabetes using LGBM classifier.</t>
  </si>
  <si>
    <t>Detection and Prediction</t>
  </si>
  <si>
    <t>LGBM</t>
  </si>
  <si>
    <t>Kaggle</t>
  </si>
  <si>
    <t>Accuracy</t>
  </si>
  <si>
    <r>
      <rPr>
        <b/>
        <sz val="11"/>
        <color theme="1"/>
        <rFont val="Calibri"/>
        <family val="2"/>
        <scheme val="minor"/>
      </rPr>
      <t>LGBM</t>
    </r>
    <r>
      <rPr>
        <sz val="11"/>
        <color theme="1"/>
        <rFont val="Calibri"/>
        <family val="2"/>
        <scheme val="minor"/>
      </rPr>
      <t xml:space="preserve"> (ACC = 95.20%), Compared with [</t>
    </r>
    <r>
      <rPr>
        <b/>
        <sz val="11"/>
        <color theme="1"/>
        <rFont val="Calibri"/>
        <family val="2"/>
        <scheme val="minor"/>
      </rPr>
      <t>LR</t>
    </r>
    <r>
      <rPr>
        <sz val="11"/>
        <color theme="1"/>
        <rFont val="Calibri"/>
        <family val="2"/>
        <scheme val="minor"/>
      </rPr>
      <t xml:space="preserve"> (ACC = 75.20%), </t>
    </r>
    <r>
      <rPr>
        <b/>
        <sz val="11"/>
        <color theme="1"/>
        <rFont val="Calibri"/>
        <family val="2"/>
        <scheme val="minor"/>
      </rPr>
      <t>XGB</t>
    </r>
    <r>
      <rPr>
        <sz val="11"/>
        <color theme="1"/>
        <rFont val="Calibri"/>
        <family val="2"/>
        <scheme val="minor"/>
      </rPr>
      <t xml:space="preserve"> (ACC = 83.30%), GB (</t>
    </r>
    <r>
      <rPr>
        <b/>
        <sz val="11"/>
        <color theme="1"/>
        <rFont val="Calibri"/>
        <family val="2"/>
        <scheme val="minor"/>
      </rPr>
      <t>ACC</t>
    </r>
    <r>
      <rPr>
        <sz val="11"/>
        <color theme="1"/>
        <rFont val="Calibri"/>
        <family val="2"/>
        <scheme val="minor"/>
      </rPr>
      <t xml:space="preserve"> = 94.10%), </t>
    </r>
    <r>
      <rPr>
        <b/>
        <sz val="11"/>
        <color theme="1"/>
        <rFont val="Calibri"/>
        <family val="2"/>
        <scheme val="minor"/>
      </rPr>
      <t>DT</t>
    </r>
    <r>
      <rPr>
        <sz val="11"/>
        <color theme="1"/>
        <rFont val="Calibri"/>
        <family val="2"/>
        <scheme val="minor"/>
      </rPr>
      <t xml:space="preserve"> (ACC = 94.40%), </t>
    </r>
    <r>
      <rPr>
        <b/>
        <sz val="11"/>
        <color theme="1"/>
        <rFont val="Calibri"/>
        <family val="2"/>
        <scheme val="minor"/>
      </rPr>
      <t xml:space="preserve">Extra Tree Classifier </t>
    </r>
    <r>
      <rPr>
        <sz val="11"/>
        <color theme="1"/>
        <rFont val="Calibri"/>
        <family val="2"/>
        <scheme val="minor"/>
      </rPr>
      <t xml:space="preserve">(ACC = 94.60
%), &amp; </t>
    </r>
    <r>
      <rPr>
        <b/>
        <sz val="11"/>
        <color theme="1"/>
        <rFont val="Calibri"/>
        <family val="2"/>
        <scheme val="minor"/>
      </rPr>
      <t>RF</t>
    </r>
    <r>
      <rPr>
        <sz val="11"/>
        <color theme="1"/>
        <rFont val="Calibri"/>
        <family val="2"/>
        <scheme val="minor"/>
      </rPr>
      <t xml:space="preserve"> (ACC = 94.80%)]</t>
    </r>
  </si>
  <si>
    <t>Tadao Ooka</t>
  </si>
  <si>
    <t>Random forest approach for determining risk prediction and predictive factors of type 2 diabetes: large-scale health check-up data in Japan</t>
  </si>
  <si>
    <t>Japan</t>
  </si>
  <si>
    <t>Used highly interpretable AI method, random forest (RF), to large-scale health check-up
data and examined whether there was an advantage over a conventional prediction mode</t>
  </si>
  <si>
    <t>Prediction</t>
  </si>
  <si>
    <t>RF</t>
  </si>
  <si>
    <t>Yamanashi Koseiren Healthcare Centre (Japan)</t>
  </si>
  <si>
    <t>AUC, Sensitivity &amp; Specifity</t>
  </si>
  <si>
    <r>
      <t xml:space="preserve">RF </t>
    </r>
    <r>
      <rPr>
        <sz val="11"/>
        <color theme="1"/>
        <rFont val="Calibri"/>
        <family val="2"/>
        <scheme val="minor"/>
      </rPr>
      <t xml:space="preserve">( AUC =  0.719, Sensitivity = 0.714, Specificity = 0.617) compared with </t>
    </r>
    <r>
      <rPr>
        <b/>
        <sz val="11"/>
        <color theme="1"/>
        <rFont val="Calibri"/>
        <family val="2"/>
        <scheme val="minor"/>
      </rPr>
      <t>Variable Restricted Random Fores</t>
    </r>
    <r>
      <rPr>
        <sz val="11"/>
        <color theme="1"/>
        <rFont val="Calibri"/>
        <family val="2"/>
        <scheme val="minor"/>
      </rPr>
      <t xml:space="preserve"> </t>
    </r>
    <r>
      <rPr>
        <b/>
        <sz val="11"/>
        <color theme="1"/>
        <rFont val="Calibri"/>
        <family val="2"/>
        <scheme val="minor"/>
      </rPr>
      <t xml:space="preserve">Model </t>
    </r>
    <r>
      <rPr>
        <sz val="11"/>
        <color theme="1"/>
        <rFont val="Calibri"/>
        <family val="2"/>
        <scheme val="minor"/>
      </rPr>
      <t>(</t>
    </r>
    <r>
      <rPr>
        <b/>
        <sz val="11"/>
        <color theme="1"/>
        <rFont val="Calibri"/>
        <family val="2"/>
        <scheme val="minor"/>
      </rPr>
      <t xml:space="preserve">vrRF) </t>
    </r>
    <r>
      <rPr>
        <sz val="11"/>
        <color theme="1"/>
        <rFont val="Calibri"/>
        <family val="2"/>
        <scheme val="minor"/>
      </rPr>
      <t xml:space="preserve">(AUC =  0.606, Sensitivity = 0.467, Specificity = 0.685), </t>
    </r>
    <r>
      <rPr>
        <b/>
        <sz val="11"/>
        <color theme="1"/>
        <rFont val="Calibri"/>
        <family val="2"/>
        <scheme val="minor"/>
      </rPr>
      <t xml:space="preserve">Multivariate Logistic Regression (MLR) model </t>
    </r>
    <r>
      <rPr>
        <sz val="11"/>
        <color theme="1"/>
        <rFont val="Calibri"/>
        <family val="2"/>
        <scheme val="minor"/>
      </rPr>
      <t xml:space="preserve">(AUC =  0.699, Sensitivity = 0.648, Specificity = 0.648) &amp;  </t>
    </r>
    <r>
      <rPr>
        <b/>
        <sz val="11"/>
        <color theme="1"/>
        <rFont val="Calibri"/>
        <family val="2"/>
        <scheme val="minor"/>
      </rPr>
      <t xml:space="preserve">Variable-Restricted Multivariate Logistic Regression (vrMLR) model </t>
    </r>
    <r>
      <rPr>
        <sz val="11"/>
        <color theme="1"/>
        <rFont val="Calibri"/>
        <family val="2"/>
        <scheme val="minor"/>
      </rPr>
      <t>(AUC =  0.635, Sensitivity = 0.610, Specificity = 0.605)</t>
    </r>
    <r>
      <rPr>
        <b/>
        <sz val="11"/>
        <color theme="1"/>
        <rFont val="Calibri"/>
        <family val="2"/>
        <scheme val="minor"/>
      </rPr>
      <t xml:space="preserve"> </t>
    </r>
  </si>
  <si>
    <t>Rafael Garcia-Carretero</t>
  </si>
  <si>
    <t>Use of a K-nearest neighbors model to predict the development of type 2 diabetes within 2 years in an obese, hypertensive population</t>
  </si>
  <si>
    <t>Spain</t>
  </si>
  <si>
    <t>The aim of this study is to develop a prognostic model to accurately identify patients at risk for developing T2DM within a 2-year period regardless of their hyperglycemia.</t>
  </si>
  <si>
    <t>Prognostic</t>
  </si>
  <si>
    <t>k-NN</t>
  </si>
  <si>
    <t>Electronic data were collected from the database of the hypertension unit at Mostoles University Hospital (Madrid, Spain)</t>
  </si>
  <si>
    <t>Accuracy (95% CI), Sensitivity, Specificity, Positive predictive value, Negative predictive value, Area under the curve</t>
  </si>
  <si>
    <r>
      <rPr>
        <b/>
        <sz val="11"/>
        <color theme="1"/>
        <rFont val="Calibri"/>
        <family val="2"/>
        <scheme val="minor"/>
      </rPr>
      <t xml:space="preserve">k-NN </t>
    </r>
    <r>
      <rPr>
        <sz val="11"/>
        <color theme="1"/>
        <rFont val="Calibri"/>
        <family val="2"/>
        <scheme val="minor"/>
      </rPr>
      <t xml:space="preserve">( ACC = 0.977, Sensitivity = 0.998, Specificity = 0.838, Positive predictive value = 0.976, Negative predictive value = 0.984, Area under the curve = 0.89) Compared with </t>
    </r>
    <r>
      <rPr>
        <b/>
        <sz val="11"/>
        <color theme="1"/>
        <rFont val="Calibri"/>
        <family val="2"/>
        <scheme val="minor"/>
      </rPr>
      <t xml:space="preserve">Random forest (RF) </t>
    </r>
    <r>
      <rPr>
        <sz val="11"/>
        <color theme="1"/>
        <rFont val="Calibri"/>
        <family val="2"/>
        <scheme val="minor"/>
      </rPr>
      <t xml:space="preserve">( ACC = 0.965, Sensitivity =  0.990, Specificity = 0.780, Positive predictive value = 0.958, Negative predictive value = 0.942, Area under the curve = 0.88)  </t>
    </r>
  </si>
  <si>
    <t>Parvathaneni Naga Srinivasu</t>
  </si>
  <si>
    <t>Using Recurrent Neural Networks for Predicting Type-2 Diabetes from Genomic and Tabular Data</t>
  </si>
  <si>
    <t>The present work focuses on type 2 diabetes prediction using gene sequences derived from genomic DNA fragments through automated feature selection and feature extraction procedures for matching gene patterns with training data</t>
  </si>
  <si>
    <t xml:space="preserve">public </t>
  </si>
  <si>
    <t>303 &amp; 768</t>
  </si>
  <si>
    <t>80% &amp; 70%</t>
  </si>
  <si>
    <t>Sensitivity, Specificity, F1 score, Mathews correlation Coefficient (MCC), and Accuracy</t>
  </si>
  <si>
    <t>20% &amp; 30%</t>
  </si>
  <si>
    <t>2,5&amp;10 Cross-Validation</t>
  </si>
  <si>
    <r>
      <rPr>
        <b/>
        <sz val="11"/>
        <color theme="1"/>
        <rFont val="Calibri"/>
        <family val="2"/>
        <scheme val="minor"/>
      </rPr>
      <t xml:space="preserve">Experimental Outcome of Genomic Data [ </t>
    </r>
    <r>
      <rPr>
        <sz val="11"/>
        <color theme="1"/>
        <rFont val="Calibri"/>
        <family val="2"/>
        <scheme val="minor"/>
      </rPr>
      <t>Sensitivity = 83.66%, Specificity = 49.38%, Precision = 75.73%, Accuracy = 71.79%, Mathew’s correlation Coefficient = 35.09</t>
    </r>
    <r>
      <rPr>
        <b/>
        <sz val="11"/>
        <color theme="1"/>
        <rFont val="Calibri"/>
        <family val="2"/>
        <scheme val="minor"/>
      </rPr>
      <t>], Experimental Outcome with tabular Data (Pima Dataset) [</t>
    </r>
    <r>
      <rPr>
        <sz val="11"/>
        <color theme="1"/>
        <rFont val="Calibri"/>
        <family val="2"/>
        <scheme val="minor"/>
      </rPr>
      <t xml:space="preserve"> Sensitivity =  0.80, Specificity = 0.690, Accuracy = 0.753, F1-Score = 0.825, Mathew’s correlation Coefficient = 0.473</t>
    </r>
    <r>
      <rPr>
        <b/>
        <sz val="11"/>
        <color theme="1"/>
        <rFont val="Calibri"/>
        <family val="2"/>
        <scheme val="minor"/>
      </rPr>
      <t>]</t>
    </r>
  </si>
  <si>
    <t>Benjamin Lam</t>
  </si>
  <si>
    <t>Using Wearable Activity Trackers to Predict Type 2 Diabetes: Machine Learning–Based Cross-sectional Study of the UK Biobank Accelerometer Cohort</t>
  </si>
  <si>
    <t>This study aims to determine the extent to which accelerometer traces can be used to distinguish individuals with type 2 diabetes (T2D) from normoglycemic controls and to quantify their limitations.</t>
  </si>
  <si>
    <t>Random forest, Logistic Regression, and Extreme Gradient Boosting (XGBoost) algorithm</t>
  </si>
  <si>
    <t>Accelarometer traces, UK Biobak</t>
  </si>
  <si>
    <t>F1 scores, Precision, Recall, and Area Under the Receiver Operating Characteristic Curve (AUC) Scores</t>
  </si>
  <si>
    <t>A standard 10-fold cross-validation was used to avoid overfitting</t>
  </si>
  <si>
    <r>
      <rPr>
        <b/>
        <sz val="11"/>
        <color theme="1"/>
        <rFont val="Calibri"/>
        <family val="2"/>
        <scheme val="minor"/>
      </rPr>
      <t>[T2D vs Norm-0]</t>
    </r>
    <r>
      <rPr>
        <sz val="11"/>
        <color theme="1"/>
        <rFont val="Calibri"/>
        <family val="2"/>
        <scheme val="minor"/>
      </rPr>
      <t xml:space="preserve"> = [(HLAF + SDL combined): (</t>
    </r>
    <r>
      <rPr>
        <b/>
        <sz val="11"/>
        <color theme="1"/>
        <rFont val="Calibri"/>
        <family val="2"/>
        <scheme val="minor"/>
      </rPr>
      <t>Random forest</t>
    </r>
    <r>
      <rPr>
        <sz val="11"/>
        <color theme="1"/>
        <rFont val="Calibri"/>
        <family val="2"/>
        <scheme val="minor"/>
      </rPr>
      <t>: Precision = [T2D Negative = 0.79, T2D Positive = 0.76], Recall = [T2D Negative = 0.84, T2D Positive = 0.70], F1-Score = [T2D Negative = 0.81, T2D Positive = 0.73]), (</t>
    </r>
    <r>
      <rPr>
        <b/>
        <sz val="11"/>
        <color theme="1"/>
        <rFont val="Calibri"/>
        <family val="2"/>
        <scheme val="minor"/>
      </rPr>
      <t xml:space="preserve">Logistic regression : </t>
    </r>
    <r>
      <rPr>
        <sz val="11"/>
        <color theme="1"/>
        <rFont val="Calibri"/>
        <family val="2"/>
        <scheme val="minor"/>
      </rPr>
      <t>Precision = [T2D Negative = 0.80, T2D Positive = 0.77], Recall = [T2D Negative = 0.84, T2D Positive = 0.71], F1-Score = [T2D Negative = 0.82, T2D Positive = 0.74]), (XGBoost : Precision = [T2D Negative = 0.80, T2D Positive = 0.74], Recall = [T2D Negative = 0.81, T2D Positive = 0.72], F1-Score = [T2D Negative = 0.80, T2D Positive = 0.73])
[T2D vs Norm-2] = [(HLAF + SDL combined): (Random forest: Precision = [T2D Negative = 0.72, T2D Positive = 0.72], Recall = [T2D Negative = 0.56, T2D Positive = 0.56], F1-Score = [T2D Negative = 0.63, T2D Positive = 0.77]), (Logistic regression : Precision = [T2D Negative = 0.70, T2D Positive = 0.74], Recall = [T2D Negative = 0.61, T2D Positive = 0.80], F1-Score = [T2D Negative = 0.65, T2D Positive = 0.77]), (XGBoost : Precision = [T2D Negative = 0.68, T2D Positive = 0.72], Recall = [T2D Negative = 0.58, T2D Positive = 0.80], F1-Score = [T2D Negative = 0.63, T2D Positive = 0.76])</t>
    </r>
  </si>
  <si>
    <t>Bala Manoj Kumar P</t>
  </si>
  <si>
    <t>Type 2: Diabetes mellitus prediction using Deep Neural Networks classifier</t>
  </si>
  <si>
    <t>India</t>
  </si>
  <si>
    <t>The objective of this paper is to design a computational model for identifying the diabetes in an early stage accurately to save the human life using DNN Classifier.</t>
  </si>
  <si>
    <t>UCI repository</t>
  </si>
  <si>
    <t>60%, 70% &amp; 80%</t>
  </si>
  <si>
    <t>Accuracy, Specificity, Sensitivity, Recall and Precision</t>
  </si>
  <si>
    <t>40%, 30% &amp; 20%</t>
  </si>
  <si>
    <t>DNN Classifier Acc = 96. 10%, compared with in 10-fold CV [ GPC-NB-QDA-LDA Acc  = 81.97%, ANFIS = 89.47%, K-Means - C4.5 = 92.38%, K-Means = 95.42%]</t>
  </si>
  <si>
    <t>CT images</t>
  </si>
  <si>
    <t>Year of Publication</t>
  </si>
  <si>
    <t>Country of Publication</t>
  </si>
  <si>
    <t xml:space="preserve">Count </t>
  </si>
  <si>
    <t>Percentage</t>
  </si>
  <si>
    <t>Qatar</t>
  </si>
  <si>
    <t>Italy</t>
  </si>
  <si>
    <t>Year</t>
  </si>
  <si>
    <t>Country</t>
  </si>
  <si>
    <t>First</t>
  </si>
  <si>
    <t>Second</t>
  </si>
  <si>
    <t>9 pima</t>
  </si>
  <si>
    <t>LGBM,LR,XGB,GB,DT,</t>
  </si>
  <si>
    <t>R2, RMSE, MAE, Error #, Error %</t>
  </si>
  <si>
    <t>AUC,	Sensitivi,ty	Specifici,ty	Accuracy</t>
  </si>
  <si>
    <t>F1-score</t>
  </si>
  <si>
    <t>AUPRC</t>
  </si>
  <si>
    <t>RMSE</t>
  </si>
  <si>
    <t>R^2</t>
  </si>
  <si>
    <t>ROC</t>
  </si>
  <si>
    <t>MAE</t>
  </si>
  <si>
    <t>NPV</t>
  </si>
  <si>
    <t>PPV</t>
  </si>
  <si>
    <t>MCC</t>
  </si>
  <si>
    <t>no.of times used</t>
  </si>
  <si>
    <t>%</t>
  </si>
  <si>
    <t>The proposed system achieves the highest accuracy of 83.8 %, sensitivity of 96.1 %, specificity of 79.9 %, f-measure of 88.5 % and area under ROC curve of 85.9 %.</t>
  </si>
  <si>
    <t>Count of ML</t>
  </si>
  <si>
    <t>SVM&amp;xgBOOST</t>
  </si>
  <si>
    <t>AdaBOOST</t>
  </si>
  <si>
    <t>RF&amp;KNN</t>
  </si>
  <si>
    <t>SVM&amp;ENSEMBLE</t>
  </si>
  <si>
    <t>GBM&amp;RF</t>
  </si>
  <si>
    <t>2-D decision tree</t>
  </si>
  <si>
    <t>GBM</t>
  </si>
  <si>
    <t>NN,ENSEMBLE</t>
  </si>
  <si>
    <t>ENSEMBLE</t>
  </si>
  <si>
    <t>NN</t>
  </si>
  <si>
    <t>KNN</t>
  </si>
  <si>
    <t>study ID of models used DL</t>
  </si>
  <si>
    <t>RNN</t>
  </si>
  <si>
    <t>miRbase-18.0 R dataset &amp; PIMA</t>
  </si>
  <si>
    <t>SVM &amp; RF</t>
  </si>
  <si>
    <t>ensemling of NB and its variants</t>
  </si>
  <si>
    <t>LASSO+CFFN</t>
  </si>
  <si>
    <t>XgBoost</t>
  </si>
  <si>
    <t>voting ensemble</t>
  </si>
  <si>
    <t>voting ensemble &amp; RF</t>
  </si>
  <si>
    <t>GB</t>
  </si>
  <si>
    <t>GB,RF</t>
  </si>
  <si>
    <t>NSGA-II</t>
  </si>
  <si>
    <t>DT</t>
  </si>
  <si>
    <t>RF,SVM,Soft voting</t>
  </si>
  <si>
    <t>boosted forest</t>
  </si>
  <si>
    <t>80-90</t>
  </si>
  <si>
    <t>90-100</t>
  </si>
  <si>
    <r>
      <rPr>
        <sz val="11"/>
        <color theme="1"/>
        <rFont val="Calibri"/>
        <family val="2"/>
      </rPr>
      <t>≤</t>
    </r>
    <r>
      <rPr>
        <sz val="11"/>
        <color theme="1"/>
        <rFont val="Calibri"/>
        <family val="2"/>
        <scheme val="minor"/>
      </rPr>
      <t>70</t>
    </r>
  </si>
  <si>
    <t>71-80</t>
  </si>
  <si>
    <t>81-90</t>
  </si>
  <si>
    <t>91-100</t>
  </si>
  <si>
    <t>Specificity</t>
  </si>
  <si>
    <t>Precision</t>
  </si>
  <si>
    <t>10,13</t>
  </si>
  <si>
    <t>4,22</t>
  </si>
  <si>
    <t>23,30</t>
  </si>
  <si>
    <t>13,15,17,19,20,21,24,25,33</t>
  </si>
  <si>
    <t>7,16,19,27,33</t>
  </si>
  <si>
    <t>5,6,12,18,32,34</t>
  </si>
  <si>
    <t>1,5,6,18,34</t>
  </si>
  <si>
    <t>3,6,12,23,32,33,34</t>
  </si>
  <si>
    <t>4,22,25,27,29,36</t>
  </si>
  <si>
    <t>15,21,37</t>
  </si>
  <si>
    <t>7,8,10,11,15,16,17,19,24,37</t>
  </si>
  <si>
    <t>4,7,10,31,36,38</t>
  </si>
  <si>
    <t>22,36,38</t>
  </si>
  <si>
    <t>2,7,27,28,31,38</t>
  </si>
  <si>
    <t>4,17,21,31,33,39</t>
  </si>
  <si>
    <t>12,13,16,17,23,26,39</t>
  </si>
  <si>
    <t>17,19,20,21,38,39</t>
  </si>
  <si>
    <t>1,3,5,6,9,23,26,30,32,34,37,40</t>
  </si>
  <si>
    <t>1,3,5,6,18,19,21,30,33,34,35,37,40</t>
  </si>
  <si>
    <t>3,12,18,23,24,25,26,30,32,34,40</t>
  </si>
  <si>
    <t>LR</t>
  </si>
  <si>
    <t>soft voting ensemble</t>
  </si>
  <si>
    <t>Study ID of ML Models Used</t>
  </si>
  <si>
    <t>Best Algorithm</t>
  </si>
  <si>
    <t>Model</t>
  </si>
  <si>
    <t># of times used</t>
  </si>
  <si>
    <t>Perfomance Metric</t>
  </si>
  <si>
    <t>Validation Metric</t>
  </si>
  <si>
    <t>Type of Publication</t>
  </si>
  <si>
    <t>Count</t>
  </si>
  <si>
    <t>Public</t>
  </si>
  <si>
    <t>Private</t>
  </si>
  <si>
    <t>Best Model</t>
  </si>
  <si>
    <t>Study ID Papers Used Both ML&amp;DL</t>
  </si>
  <si>
    <t>Machine Learning-Based Application for Predicting Risk of Type 2 Diabetes Mellitus (T2DM) in Saudi Arabia: A Retrospective
Cross-Sectional Study</t>
  </si>
  <si>
    <t>NA</t>
  </si>
  <si>
    <t>FALSE ALARM</t>
  </si>
  <si>
    <t>A Prediction and Recommendation System for Diabetes Mellitus using XAI-based Lime Explainer</t>
  </si>
  <si>
    <t>Advanced Techniques for Predicting the Future Progression of Type 2 Diabete</t>
  </si>
  <si>
    <t>The best result was achieved for the ensembling of NB and its two variants A1DE and A2DE, with an accuracy of 95.94%, a sensitivity of 100%, a specificity of 91.5%, and an AUC score of 96.3%.</t>
  </si>
  <si>
    <t>Application of machine learning tools: Potential and useful approach for the prediction of type 2 diabetes mellitus based on the gut microbiome profile</t>
  </si>
  <si>
    <t>Sensitivity = 100% no misclassification for the best performing model (Ensemble Model).</t>
  </si>
  <si>
    <t>In the training stage, all 3 Models have a sensitive (Recall Score) &gt; 61%. In testing set, recall score was poor for all SVM, XGBoost and MLP</t>
  </si>
  <si>
    <t xml:space="preserve">Data-Driven Machine-Learning Methods for Diabetes Risk Prediction
</t>
  </si>
  <si>
    <t>AdaBoost (Ensemble Classifier ) has a recall score (Sensitivity) = 99%. Meaning a 1% misclassification rate. While RF has a recall score (Sensitivity) = 95%, 5% misclassified incidents.</t>
  </si>
  <si>
    <t>After applying SMOTE with 10-fold cross-validation, the Random Forest and KNN outperformed the other models with an accuracy of 98.59%. Similarly, applying SMOTE with a percentage split (80:20), the Random Forest and KNN outperformed the other models with an accuracy of 99.22%.</t>
  </si>
  <si>
    <t>Performance evaluation after SMOTE with 10-fold cross-validation recall score (Sensitivity) for the best performing models are  98.6 ± 1.70% &amp; 98.6 ± 1.12% respectively. Performance evaluation after SMOTE with percentage split (80:20) recall score (Sensitivity) for the best performing models are 99.2% for both KNN and RF</t>
  </si>
  <si>
    <t>Development and Validation of a Deep Learning Based  Diabetes Prediction System Using a Nationwide  Population-Based Cohort</t>
  </si>
  <si>
    <t xml:space="preserve">The RNN-LSTM (DL Model) has a recall score(Sensitivity) = 75.1%. </t>
  </si>
  <si>
    <t xml:space="preserve">Discovering the Type 2 Diabetes in Electronic Health Records Using the Sparse Balanced Support Vector Machine </t>
  </si>
  <si>
    <t>The Sparse Balance SVM (SB-SVM) has a recall score of recall-74.64%.</t>
  </si>
  <si>
    <t>Hard Voting Ensemble Approach for the Detection of Type 2 Diabetes in Mexican Population with Non-Glucose Related Features</t>
  </si>
  <si>
    <t>Ensemble-Sensitivity of 0.8788 (87.88%) Specificity of 0.9242 (92.42%)
Precision of 0.9269 (92.69%) Area under the ROC curve 90.5%. The algorithm with the best performance of the
three is SVM with an AUC of 92% ± 3%. The ensemble model built with GLM, SVM and ANN obtained an AUC of 90% ± 3%.</t>
  </si>
  <si>
    <t>Ensemble (GLM-ANN-SVM) has a recall score (Sensitivity) of 87.88%. The best model SVM has a recall score (sensitivity ) = 87.5%.</t>
  </si>
  <si>
    <t>Voting Ensemble thus helping us getting a very good recall value of 0.88 (88.0%) which is very high compared 
to other datasets such as Pima (34.89% of the minority classes) and other diabetic datasets which are balanced.</t>
  </si>
  <si>
    <t>Implemented an efficient model to predict type-2 diabetes using a hybrid approach</t>
  </si>
  <si>
    <t>HYBRID PREDICTION MODEL FOR TYPE-2 DIABETES WITH CLASS IMBALANCE</t>
  </si>
  <si>
    <t>VOTING ENSEMBLE WITH COMBINATION OF SAMPLING ALGORITHMS (SMOTE + ENN) get a Recall Score (Sensitivity) = 0.88 / 88.0%
ALGORITHMS</t>
  </si>
  <si>
    <t>Integrated statistical and machine learning analysis provides insight into key influencing symptoms for distinguishing early‐onset type 2 diabetes</t>
  </si>
  <si>
    <t>Machine learning for characterizing risk of type 2 diabetes mellitus in a rural Chinese population: the Henan Rural Cohort Study</t>
  </si>
  <si>
    <r>
      <t xml:space="preserve">The best-performing model is </t>
    </r>
    <r>
      <rPr>
        <b/>
        <sz val="11"/>
        <color theme="1"/>
        <rFont val="Calibri"/>
        <family val="2"/>
        <scheme val="minor"/>
      </rPr>
      <t>GBM</t>
    </r>
    <r>
      <rPr>
        <sz val="11"/>
        <color theme="1"/>
        <rFont val="Calibri"/>
        <family val="2"/>
        <scheme val="minor"/>
      </rPr>
      <t xml:space="preserve"> which has a recall rate (Sensitivity) of 76.04%, </t>
    </r>
    <r>
      <rPr>
        <b/>
        <sz val="11"/>
        <color theme="1"/>
        <rFont val="Calibri"/>
        <family val="2"/>
        <scheme val="minor"/>
      </rPr>
      <t>LR</t>
    </r>
    <r>
      <rPr>
        <sz val="11"/>
        <color theme="1"/>
        <rFont val="Calibri"/>
        <family val="2"/>
        <scheme val="minor"/>
      </rPr>
      <t xml:space="preserve"> has a recall rate of 78.49%, </t>
    </r>
    <r>
      <rPr>
        <b/>
        <sz val="11"/>
        <color theme="1"/>
        <rFont val="Calibri"/>
        <family val="2"/>
        <scheme val="minor"/>
      </rPr>
      <t>ANN</t>
    </r>
    <r>
      <rPr>
        <sz val="11"/>
        <color theme="1"/>
        <rFont val="Calibri"/>
        <family val="2"/>
        <scheme val="minor"/>
      </rPr>
      <t xml:space="preserve"> has a recall score (Sensitivity) of 80.95%, </t>
    </r>
    <r>
      <rPr>
        <b/>
        <sz val="11"/>
        <color theme="1"/>
        <rFont val="Calibri"/>
        <family val="2"/>
        <scheme val="minor"/>
      </rPr>
      <t>CART</t>
    </r>
    <r>
      <rPr>
        <sz val="11"/>
        <color theme="1"/>
        <rFont val="Calibri"/>
        <family val="2"/>
        <scheme val="minor"/>
      </rPr>
      <t xml:space="preserve"> has a recall score (Sensitivity) of 66.97%, </t>
    </r>
    <r>
      <rPr>
        <b/>
        <sz val="11"/>
        <color theme="1"/>
        <rFont val="Calibri"/>
        <family val="2"/>
        <scheme val="minor"/>
      </rPr>
      <t xml:space="preserve">RF </t>
    </r>
    <r>
      <rPr>
        <sz val="11"/>
        <color theme="1"/>
        <rFont val="Calibri"/>
        <family val="2"/>
        <scheme val="minor"/>
      </rPr>
      <t xml:space="preserve">has a recall score (Sensitivity) of 79.57%, </t>
    </r>
    <r>
      <rPr>
        <b/>
        <sz val="11"/>
        <color theme="1"/>
        <rFont val="Calibri"/>
        <family val="2"/>
        <scheme val="minor"/>
      </rPr>
      <t xml:space="preserve">SVM </t>
    </r>
    <r>
      <rPr>
        <sz val="11"/>
        <color theme="1"/>
        <rFont val="Calibri"/>
        <family val="2"/>
        <scheme val="minor"/>
      </rPr>
      <t>has a recall score (Sensitivity) of</t>
    </r>
    <r>
      <rPr>
        <b/>
        <sz val="11"/>
        <color theme="1"/>
        <rFont val="Calibri"/>
        <family val="2"/>
        <scheme val="minor"/>
      </rPr>
      <t xml:space="preserve"> </t>
    </r>
    <r>
      <rPr>
        <sz val="11"/>
        <color theme="1"/>
        <rFont val="Calibri"/>
        <family val="2"/>
        <scheme val="minor"/>
      </rPr>
      <t>74.65%.</t>
    </r>
  </si>
  <si>
    <t>voting methods performed not only the best but also considerably better than all the ML model., Random Forests classifier is the best performing among the rest single classifiers with Logistic Regression’s performance being closer,Among the three different ensembling approaches, the weighted voting scheme boosts the performance of diabetes prediction.</t>
  </si>
  <si>
    <t xml:space="preserve">Machine Learning Tools for Long-Term Type 2 Diabetes Risk Prediction
</t>
  </si>
  <si>
    <t>The turned two-class Decision Forest algorithm demonstrated a higher efficacy in detecting TP’s (Accuracy: 0.821, precision: 0.776;Recall: 0.890; AUC: 0.867 and F1 Score: 0.829) as compared to other classification techniques used in this study</t>
  </si>
  <si>
    <t>Decision Forest (DF) has a recall score of 89.0% for balanced data</t>
  </si>
  <si>
    <t xml:space="preserve"> GB outperformed best with an accuracy rate of 97.24% for training and 96.90% for testing .in terms of precision, RF achieved high performance (0.980) and KNN performed the lowest (0.793).recall is being concerned, GB achieved the highest rate of 0.975% and KNN showed the worst rate of 0.774%. Also, GB is top performed in terms of f1-score. According to the ROCs, GB and NB had a better area under the curve compared to the others.</t>
  </si>
  <si>
    <r>
      <rPr>
        <b/>
        <sz val="11"/>
        <color theme="1"/>
        <rFont val="Calibri"/>
        <family val="2"/>
        <scheme val="minor"/>
      </rPr>
      <t>GB</t>
    </r>
    <r>
      <rPr>
        <sz val="11"/>
        <color theme="1"/>
        <rFont val="Calibri"/>
        <family val="2"/>
        <scheme val="minor"/>
      </rPr>
      <t xml:space="preserve"> recall rate(Sensitivity) of 97.5%, </t>
    </r>
    <r>
      <rPr>
        <b/>
        <sz val="11"/>
        <color theme="1"/>
        <rFont val="Calibri"/>
        <family val="2"/>
        <scheme val="minor"/>
      </rPr>
      <t>kNN</t>
    </r>
    <r>
      <rPr>
        <sz val="11"/>
        <color theme="1"/>
        <rFont val="Calibri"/>
        <family val="2"/>
        <scheme val="minor"/>
      </rPr>
      <t xml:space="preserve"> recall rate(Sensitivity) of 77.4%, </t>
    </r>
    <r>
      <rPr>
        <b/>
        <sz val="11"/>
        <color theme="1"/>
        <rFont val="Calibri"/>
        <family val="2"/>
        <scheme val="minor"/>
      </rPr>
      <t>LR</t>
    </r>
    <r>
      <rPr>
        <sz val="11"/>
        <color theme="1"/>
        <rFont val="Calibri"/>
        <family val="2"/>
        <scheme val="minor"/>
      </rPr>
      <t xml:space="preserve"> recall rate(Sensitivity) of 93.1%, </t>
    </r>
    <r>
      <rPr>
        <b/>
        <sz val="11"/>
        <color theme="1"/>
        <rFont val="Calibri"/>
        <family val="2"/>
        <scheme val="minor"/>
      </rPr>
      <t>SVM</t>
    </r>
    <r>
      <rPr>
        <sz val="11"/>
        <color theme="1"/>
        <rFont val="Calibri"/>
        <family val="2"/>
        <scheme val="minor"/>
      </rPr>
      <t xml:space="preserve"> recall rate(Sensitivity) of 93.1%, </t>
    </r>
    <r>
      <rPr>
        <b/>
        <sz val="11"/>
        <color theme="1"/>
        <rFont val="Calibri"/>
        <family val="2"/>
        <scheme val="minor"/>
      </rPr>
      <t>NB</t>
    </r>
    <r>
      <rPr>
        <sz val="11"/>
        <color theme="1"/>
        <rFont val="Calibri"/>
        <family val="2"/>
        <scheme val="minor"/>
      </rPr>
      <t xml:space="preserve"> recall rate(Sensitivity) of 91.9%, </t>
    </r>
    <r>
      <rPr>
        <b/>
        <sz val="11"/>
        <color theme="1"/>
        <rFont val="Calibri"/>
        <family val="2"/>
        <scheme val="minor"/>
      </rPr>
      <t>DT</t>
    </r>
    <r>
      <rPr>
        <sz val="11"/>
        <color theme="1"/>
        <rFont val="Calibri"/>
        <family val="2"/>
        <scheme val="minor"/>
      </rPr>
      <t xml:space="preserve"> recall rate(Sensitivity) of 94.8%, </t>
    </r>
    <r>
      <rPr>
        <b/>
        <sz val="11"/>
        <color theme="1"/>
        <rFont val="Calibri"/>
        <family val="2"/>
        <scheme val="minor"/>
      </rPr>
      <t>RF</t>
    </r>
    <r>
      <rPr>
        <sz val="11"/>
        <color theme="1"/>
        <rFont val="Calibri"/>
        <family val="2"/>
        <scheme val="minor"/>
      </rPr>
      <t xml:space="preserve"> recall rate(Sensitivity) of 93.4%.</t>
    </r>
  </si>
  <si>
    <r>
      <rPr>
        <b/>
        <sz val="11"/>
        <color theme="1"/>
        <rFont val="Calibri"/>
        <family val="2"/>
        <scheme val="minor"/>
      </rPr>
      <t>LR</t>
    </r>
    <r>
      <rPr>
        <sz val="11"/>
        <color theme="1"/>
        <rFont val="Calibri"/>
        <family val="2"/>
        <scheme val="minor"/>
      </rPr>
      <t xml:space="preserve"> has a recall score (Sensitivity) of 63.20%, </t>
    </r>
    <r>
      <rPr>
        <b/>
        <sz val="11"/>
        <color theme="1"/>
        <rFont val="Calibri"/>
        <family val="2"/>
        <scheme val="minor"/>
      </rPr>
      <t>DT</t>
    </r>
    <r>
      <rPr>
        <sz val="11"/>
        <color theme="1"/>
        <rFont val="Calibri"/>
        <family val="2"/>
        <scheme val="minor"/>
      </rPr>
      <t xml:space="preserve"> has a recall score (Sensitivity) of 58.21%, </t>
    </r>
    <r>
      <rPr>
        <b/>
        <sz val="11"/>
        <color theme="1"/>
        <rFont val="Calibri"/>
        <family val="2"/>
        <scheme val="minor"/>
      </rPr>
      <t>RF</t>
    </r>
    <r>
      <rPr>
        <sz val="11"/>
        <color theme="1"/>
        <rFont val="Calibri"/>
        <family val="2"/>
        <scheme val="minor"/>
      </rPr>
      <t xml:space="preserve"> has a recall score (Sensitivity) of 64.28%, </t>
    </r>
    <r>
      <rPr>
        <b/>
        <sz val="11"/>
        <color theme="1"/>
        <rFont val="Calibri"/>
        <family val="2"/>
        <scheme val="minor"/>
      </rPr>
      <t>XGBoost</t>
    </r>
    <r>
      <rPr>
        <sz val="11"/>
        <color theme="1"/>
        <rFont val="Calibri"/>
        <family val="2"/>
        <scheme val="minor"/>
      </rPr>
      <t xml:space="preserve"> has a recall score (Sensitivity) of  64.52%</t>
    </r>
  </si>
  <si>
    <t>k-NN (Accuracy = 92.39%, Sensitvity = 94.44%, Specifity = 77.27%, Precision = 90.00%), SVM : (Accuracy = 96.74%, Sensitvity = 96.68%, Specifity = 87.88%, Precision = 83.71%), Naïve Bayes: (Accuracy = 96.74%, Sensitvity = 98.10%, Specifity = 88.46%, Precision = 87.08%), Decision Tree: (Accuracy = 98.37%, Sensitvity = 100%, Specifity = 92.11%, Precision = 80.66%), Random Forest: (Accuracy = 98.37%, Sensitvity = 98.01%, Specifity = 84.85%, Precision = 84.1%), Linear Discriminat Analysis (LDA): (Accuracy = 96.19%, Sensitvity = 98.71%, Specifity = 82.76%, Precision = 86.44%), &amp; Artificial Neural Network (ANN): (Accuracy = 97.3%, Sensitvity = 93.33%, Specifity = 97.96%, Precision = 93.90%)</t>
  </si>
  <si>
    <r>
      <t xml:space="preserve">K-NN </t>
    </r>
    <r>
      <rPr>
        <sz val="11"/>
        <color theme="1"/>
        <rFont val="Calibri"/>
        <family val="2"/>
        <scheme val="minor"/>
      </rPr>
      <t xml:space="preserve">has a recall score (Sensitivity) of  = 94.44%, </t>
    </r>
    <r>
      <rPr>
        <b/>
        <sz val="11"/>
        <color theme="1"/>
        <rFont val="Calibri"/>
        <family val="2"/>
        <scheme val="minor"/>
      </rPr>
      <t>SVM</t>
    </r>
    <r>
      <rPr>
        <sz val="11"/>
        <color theme="1"/>
        <rFont val="Calibri"/>
        <family val="2"/>
        <scheme val="minor"/>
      </rPr>
      <t xml:space="preserve"> has a recall score (</t>
    </r>
    <r>
      <rPr>
        <b/>
        <sz val="11"/>
        <color theme="1"/>
        <rFont val="Calibri"/>
        <family val="2"/>
        <scheme val="minor"/>
      </rPr>
      <t xml:space="preserve">Sensitvity) = 96.68%, Naïve Bayes  </t>
    </r>
    <r>
      <rPr>
        <sz val="11"/>
        <color theme="1"/>
        <rFont val="Calibri"/>
        <family val="2"/>
        <scheme val="minor"/>
      </rPr>
      <t xml:space="preserve">has a recall score (Sensitvity) =  98.10%, </t>
    </r>
    <r>
      <rPr>
        <b/>
        <sz val="11"/>
        <color theme="1"/>
        <rFont val="Calibri"/>
        <family val="2"/>
        <scheme val="minor"/>
      </rPr>
      <t xml:space="preserve">Decision Tree  </t>
    </r>
    <r>
      <rPr>
        <sz val="11"/>
        <color theme="1"/>
        <rFont val="Calibri"/>
        <family val="2"/>
        <scheme val="minor"/>
      </rPr>
      <t xml:space="preserve">has a recall score (Sensitvity) =  100%, </t>
    </r>
    <r>
      <rPr>
        <b/>
        <sz val="11"/>
        <color theme="1"/>
        <rFont val="Calibri"/>
        <family val="2"/>
        <scheme val="minor"/>
      </rPr>
      <t xml:space="preserve">Random Forest </t>
    </r>
    <r>
      <rPr>
        <sz val="11"/>
        <color theme="1"/>
        <rFont val="Calibri"/>
        <family val="2"/>
        <scheme val="minor"/>
      </rPr>
      <t xml:space="preserve">has a recall score (Sensitvity) = 98.01%, </t>
    </r>
    <r>
      <rPr>
        <b/>
        <sz val="11"/>
        <color theme="1"/>
        <rFont val="Calibri"/>
        <family val="2"/>
        <scheme val="minor"/>
      </rPr>
      <t xml:space="preserve">Linear Discriminat Analysis (LDA) </t>
    </r>
    <r>
      <rPr>
        <sz val="11"/>
        <color theme="1"/>
        <rFont val="Calibri"/>
        <family val="2"/>
        <scheme val="minor"/>
      </rPr>
      <t xml:space="preserve">has a recall score (Sensitvity) = 98.71%, &amp; </t>
    </r>
    <r>
      <rPr>
        <b/>
        <sz val="11"/>
        <color theme="1"/>
        <rFont val="Calibri"/>
        <family val="2"/>
        <scheme val="minor"/>
      </rPr>
      <t>Artificial Neural Network (ANN)</t>
    </r>
    <r>
      <rPr>
        <sz val="11"/>
        <color theme="1"/>
        <rFont val="Calibri"/>
        <family val="2"/>
        <scheme val="minor"/>
      </rPr>
      <t>: has a recall score (Sensitvity) = 93.33%.</t>
    </r>
  </si>
  <si>
    <t xml:space="preserve">Specificity, AUC, Accuracy, &amp; Precision </t>
  </si>
  <si>
    <r>
      <rPr>
        <b/>
        <sz val="11"/>
        <color theme="1"/>
        <rFont val="Calibri"/>
        <family val="2"/>
        <scheme val="minor"/>
      </rPr>
      <t>XGBoost</t>
    </r>
    <r>
      <rPr>
        <sz val="11"/>
        <color theme="1"/>
        <rFont val="Calibri"/>
        <family val="2"/>
        <scheme val="minor"/>
      </rPr>
      <t xml:space="preserve"> an Ensemnled model has a recall score (Sensitivity) = 93.88%.</t>
    </r>
  </si>
  <si>
    <r>
      <rPr>
        <b/>
        <sz val="11"/>
        <color theme="1"/>
        <rFont val="Calibri"/>
        <family val="2"/>
        <scheme val="minor"/>
      </rPr>
      <t>LR</t>
    </r>
    <r>
      <rPr>
        <sz val="11"/>
        <color theme="1"/>
        <rFont val="Calibri"/>
        <family val="2"/>
        <scheme val="minor"/>
      </rPr>
      <t xml:space="preserve"> has a recall score (Senesitivity) =88.2%, </t>
    </r>
    <r>
      <rPr>
        <b/>
        <sz val="11"/>
        <color theme="1"/>
        <rFont val="Calibri"/>
        <family val="2"/>
        <scheme val="minor"/>
      </rPr>
      <t xml:space="preserve">k-NN </t>
    </r>
    <r>
      <rPr>
        <sz val="11"/>
        <color theme="1"/>
        <rFont val="Calibri"/>
        <family val="2"/>
        <scheme val="minor"/>
      </rPr>
      <t xml:space="preserve">has a recall score (Senesitivity) = 82.6%, </t>
    </r>
    <r>
      <rPr>
        <b/>
        <sz val="11"/>
        <color theme="1"/>
        <rFont val="Calibri"/>
        <family val="2"/>
        <scheme val="minor"/>
      </rPr>
      <t xml:space="preserve">SVM </t>
    </r>
    <r>
      <rPr>
        <sz val="11"/>
        <color theme="1"/>
        <rFont val="Calibri"/>
        <family val="2"/>
        <scheme val="minor"/>
      </rPr>
      <t xml:space="preserve">has a recal score (Senesitivity) = 90.1%, </t>
    </r>
    <r>
      <rPr>
        <b/>
        <sz val="11"/>
        <color theme="1"/>
        <rFont val="Calibri"/>
        <family val="2"/>
        <scheme val="minor"/>
      </rPr>
      <t xml:space="preserve">NB </t>
    </r>
    <r>
      <rPr>
        <sz val="11"/>
        <color theme="1"/>
        <rFont val="Calibri"/>
        <family val="2"/>
        <scheme val="minor"/>
      </rPr>
      <t xml:space="preserve">has a recall score (Senesitivity) =88.3%, </t>
    </r>
    <r>
      <rPr>
        <b/>
        <sz val="11"/>
        <color theme="1"/>
        <rFont val="Calibri"/>
        <family val="2"/>
        <scheme val="minor"/>
      </rPr>
      <t xml:space="preserve">DT </t>
    </r>
    <r>
      <rPr>
        <sz val="11"/>
        <color theme="1"/>
        <rFont val="Calibri"/>
        <family val="2"/>
        <scheme val="minor"/>
      </rPr>
      <t xml:space="preserve">has a recall score (Senesitivity) = 87.1%, </t>
    </r>
    <r>
      <rPr>
        <b/>
        <sz val="11"/>
        <color theme="1"/>
        <rFont val="Calibri"/>
        <family val="2"/>
        <scheme val="minor"/>
      </rPr>
      <t xml:space="preserve">RF </t>
    </r>
    <r>
      <rPr>
        <sz val="11"/>
        <color theme="1"/>
        <rFont val="Calibri"/>
        <family val="2"/>
        <scheme val="minor"/>
      </rPr>
      <t>has a recall score (Senesitivity) = 94.3%.</t>
    </r>
  </si>
  <si>
    <r>
      <rPr>
        <b/>
        <sz val="11"/>
        <color theme="1"/>
        <rFont val="Calibri"/>
        <family val="2"/>
        <scheme val="minor"/>
      </rPr>
      <t>RF</t>
    </r>
    <r>
      <rPr>
        <sz val="11"/>
        <color theme="1"/>
        <rFont val="Calibri"/>
        <family val="2"/>
        <scheme val="minor"/>
      </rPr>
      <t xml:space="preserve"> has a recall score (Sensitivity) = 71.4%</t>
    </r>
  </si>
  <si>
    <r>
      <rPr>
        <b/>
        <sz val="11"/>
        <color theme="1"/>
        <rFont val="Calibri"/>
        <family val="2"/>
        <scheme val="minor"/>
      </rPr>
      <t xml:space="preserve">K-NN </t>
    </r>
    <r>
      <rPr>
        <sz val="11"/>
        <color theme="1"/>
        <rFont val="Calibri"/>
        <family val="2"/>
        <scheme val="minor"/>
      </rPr>
      <t>has a recall score (Sensitivity) =99.8%</t>
    </r>
  </si>
  <si>
    <r>
      <rPr>
        <b/>
        <sz val="11"/>
        <color theme="1"/>
        <rFont val="Calibri"/>
        <family val="2"/>
        <scheme val="minor"/>
      </rPr>
      <t>RNN</t>
    </r>
    <r>
      <rPr>
        <sz val="11"/>
        <color theme="1"/>
        <rFont val="Calibri"/>
        <family val="2"/>
        <scheme val="minor"/>
      </rPr>
      <t xml:space="preserve"> (Experimental Outcome of Genomic Data ( Sensitivity = 83.66%),Experimental Outcome with tabular Data (Pima Dataset) (Sensitivity = 80%)</t>
    </r>
  </si>
  <si>
    <t>DNN has an average recall score (sensitivity) of 95.3%</t>
  </si>
  <si>
    <r>
      <t>[T2D vs Norm-0] = [(HLAF + SDL combined): (</t>
    </r>
    <r>
      <rPr>
        <b/>
        <sz val="11"/>
        <color theme="1"/>
        <rFont val="Calibri"/>
        <family val="2"/>
        <scheme val="minor"/>
      </rPr>
      <t>Random Forest</t>
    </r>
    <r>
      <rPr>
        <sz val="11"/>
        <color theme="1"/>
        <rFont val="Calibri"/>
        <family val="2"/>
        <scheme val="minor"/>
      </rPr>
      <t>:  Recall = [T2D Positive =70.0%], (</t>
    </r>
    <r>
      <rPr>
        <b/>
        <sz val="11"/>
        <color theme="1"/>
        <rFont val="Calibri"/>
        <family val="2"/>
        <scheme val="minor"/>
      </rPr>
      <t>Logistic regression</t>
    </r>
    <r>
      <rPr>
        <sz val="11"/>
        <color theme="1"/>
        <rFont val="Calibri"/>
        <family val="2"/>
        <scheme val="minor"/>
      </rPr>
      <t xml:space="preserve"> : Recall = [T2D Positive = 71.0%], (</t>
    </r>
    <r>
      <rPr>
        <b/>
        <sz val="11"/>
        <color theme="1"/>
        <rFont val="Calibri"/>
        <family val="2"/>
        <scheme val="minor"/>
      </rPr>
      <t>XGBoos</t>
    </r>
    <r>
      <rPr>
        <sz val="11"/>
        <color theme="1"/>
        <rFont val="Calibri"/>
        <family val="2"/>
        <scheme val="minor"/>
      </rPr>
      <t>t : Recall = [T2D Positive = 72.0%])</t>
    </r>
  </si>
  <si>
    <t>Ensemble - Stacking-based (NSGA-II stacking) has a recall score (Sensitivity) of 96.1 %</t>
  </si>
  <si>
    <t>Accuracy, and F1 score</t>
  </si>
  <si>
    <t>Individual classifier: NN performed best with accuracy of 82.54% on practice fusion. On Pima dataset DT achieves best performance in term of  accuracy(72.64%),precision,specificity and F1 score. All algorithms other than Naive Bayes suffered from very low precision on practice fusion. Esemble model has an accuracy of 86% and 89.1% on practice fusion and pima dataset.</t>
  </si>
  <si>
    <r>
      <t xml:space="preserve">Pima Dataset: [Individual Classifiers </t>
    </r>
    <r>
      <rPr>
        <b/>
        <sz val="11"/>
        <color theme="1"/>
        <rFont val="Calibri"/>
        <family val="2"/>
        <scheme val="minor"/>
      </rPr>
      <t>K-NN</t>
    </r>
    <r>
      <rPr>
        <sz val="11"/>
        <color theme="1"/>
        <rFont val="Calibri"/>
        <family val="2"/>
        <scheme val="minor"/>
      </rPr>
      <t xml:space="preserve"> has a recall score (Sensitivity) of 61.76%, </t>
    </r>
    <r>
      <rPr>
        <b/>
        <sz val="11"/>
        <color theme="1"/>
        <rFont val="Calibri"/>
        <family val="2"/>
        <scheme val="minor"/>
      </rPr>
      <t>SVM</t>
    </r>
    <r>
      <rPr>
        <sz val="11"/>
        <color theme="1"/>
        <rFont val="Calibri"/>
        <family val="2"/>
        <scheme val="minor"/>
      </rPr>
      <t xml:space="preserve"> has a recall score (Sensitivity) of 34.25%, </t>
    </r>
    <r>
      <rPr>
        <b/>
        <sz val="11"/>
        <color theme="1"/>
        <rFont val="Calibri"/>
        <family val="2"/>
        <scheme val="minor"/>
      </rPr>
      <t>DT</t>
    </r>
    <r>
      <rPr>
        <sz val="11"/>
        <color theme="1"/>
        <rFont val="Calibri"/>
        <family val="2"/>
        <scheme val="minor"/>
      </rPr>
      <t xml:space="preserve"> has a recall score (Sensitivity) of 59.26%, </t>
    </r>
    <r>
      <rPr>
        <b/>
        <sz val="11"/>
        <color theme="1"/>
        <rFont val="Calibri"/>
        <family val="2"/>
        <scheme val="minor"/>
      </rPr>
      <t>RF</t>
    </r>
    <r>
      <rPr>
        <sz val="11"/>
        <color theme="1"/>
        <rFont val="Calibri"/>
        <family val="2"/>
        <scheme val="minor"/>
      </rPr>
      <t xml:space="preserve"> has a recall score (Sensitivity) of 59.38%, </t>
    </r>
    <r>
      <rPr>
        <b/>
        <sz val="11"/>
        <color theme="1"/>
        <rFont val="Calibri"/>
        <family val="2"/>
        <scheme val="minor"/>
      </rPr>
      <t>GB</t>
    </r>
    <r>
      <rPr>
        <sz val="11"/>
        <color theme="1"/>
        <rFont val="Calibri"/>
        <family val="2"/>
        <scheme val="minor"/>
      </rPr>
      <t xml:space="preserve"> has a recall score (Sensitivity) of 56.00%,  </t>
    </r>
    <r>
      <rPr>
        <b/>
        <sz val="11"/>
        <color theme="1"/>
        <rFont val="Calibri"/>
        <family val="2"/>
        <scheme val="minor"/>
      </rPr>
      <t xml:space="preserve">NN </t>
    </r>
    <r>
      <rPr>
        <sz val="11"/>
        <color theme="1"/>
        <rFont val="Calibri"/>
        <family val="2"/>
        <scheme val="minor"/>
      </rPr>
      <t xml:space="preserve">has a recall score (Sensitivity) of 34.25%, </t>
    </r>
    <r>
      <rPr>
        <b/>
        <sz val="11"/>
        <color theme="1"/>
        <rFont val="Calibri"/>
        <family val="2"/>
        <scheme val="minor"/>
      </rPr>
      <t>NB</t>
    </r>
    <r>
      <rPr>
        <sz val="11"/>
        <color theme="1"/>
        <rFont val="Calibri"/>
        <family val="2"/>
        <scheme val="minor"/>
      </rPr>
      <t xml:space="preserve"> has a recall score (Sensitivity) of 55.32%.], Weighted Average Ensemble Model - KNN, RF &amp; GB - has a recall score (Sensitivity) of 90.9%</t>
    </r>
  </si>
  <si>
    <r>
      <rPr>
        <b/>
        <sz val="11"/>
        <color theme="1"/>
        <rFont val="Calibri"/>
        <family val="2"/>
        <scheme val="minor"/>
      </rPr>
      <t>LR</t>
    </r>
    <r>
      <rPr>
        <sz val="11"/>
        <color theme="1"/>
        <rFont val="Calibri"/>
        <family val="2"/>
        <scheme val="minor"/>
      </rPr>
      <t xml:space="preserve"> has a recall score (Sensitivity) of 38%, k-NN has a recall score (Sensitivity) of 32%, SVM has a recall score (Sensitivity) of 44%.</t>
    </r>
  </si>
  <si>
    <t>the performance of each model in accuracy is similar, no matter from the view of the average accuracy or the variance of accuracy. the prediction accuracy of the different five machine models was 0.87, 0.86, 0.86, 0.86 and 0.86 respectively. The combination of five models achieved a high accuracy prediction (AUC=0.97).</t>
  </si>
  <si>
    <t>Ensemble Model (Multilayer Perceptron (MLP), Adaptive Boosting (AdaBoost), RF, SVM &amp; GB) obtained a recall score (Sensitivity) of 83%.</t>
  </si>
  <si>
    <r>
      <rPr>
        <b/>
        <sz val="11"/>
        <color theme="1"/>
        <rFont val="Calibri"/>
        <family val="2"/>
        <scheme val="minor"/>
      </rPr>
      <t>Ensemble Model</t>
    </r>
    <r>
      <rPr>
        <sz val="11"/>
        <color theme="1"/>
        <rFont val="Calibri"/>
        <family val="2"/>
        <scheme val="minor"/>
      </rPr>
      <t xml:space="preserve"> got a recall score of 71.57%</t>
    </r>
  </si>
  <si>
    <r>
      <rPr>
        <b/>
        <sz val="11"/>
        <color theme="1"/>
        <rFont val="Calibri"/>
        <family val="2"/>
        <scheme val="minor"/>
      </rPr>
      <t>NN</t>
    </r>
    <r>
      <rPr>
        <sz val="11"/>
        <color theme="1"/>
        <rFont val="Calibri"/>
        <family val="2"/>
        <scheme val="minor"/>
      </rPr>
      <t xml:space="preserve"> got a recall score (Sensitivity) of 37.8%, and </t>
    </r>
    <r>
      <rPr>
        <b/>
        <sz val="11"/>
        <color theme="1"/>
        <rFont val="Calibri"/>
        <family val="2"/>
        <scheme val="minor"/>
      </rPr>
      <t>DT</t>
    </r>
    <r>
      <rPr>
        <sz val="11"/>
        <color theme="1"/>
        <rFont val="Calibri"/>
        <family val="2"/>
        <scheme val="minor"/>
      </rPr>
      <t xml:space="preserve"> got a recall score (Sensitivity) of 51.6%</t>
    </r>
  </si>
  <si>
    <r>
      <rPr>
        <b/>
        <sz val="11"/>
        <color theme="1"/>
        <rFont val="Calibri"/>
        <family val="2"/>
        <scheme val="minor"/>
      </rPr>
      <t>SVM</t>
    </r>
    <r>
      <rPr>
        <sz val="11"/>
        <color theme="1"/>
        <rFont val="Calibri"/>
        <family val="2"/>
        <scheme val="minor"/>
      </rPr>
      <t xml:space="preserve"> has a recall score (Sensitivity) after 100 iterations 80.09%</t>
    </r>
  </si>
  <si>
    <t>Recall (Sensitivity)</t>
  </si>
  <si>
    <t>22,24,25,27</t>
  </si>
  <si>
    <t>Study ID</t>
  </si>
  <si>
    <t>Recall Score (Sensitivity)</t>
  </si>
  <si>
    <t xml:space="preserve"> &gt; 61%</t>
  </si>
  <si>
    <t>Saydul Akbar Murad</t>
  </si>
  <si>
    <t>74.65%.</t>
  </si>
  <si>
    <r>
      <rPr>
        <b/>
        <sz val="11"/>
        <color theme="1"/>
        <rFont val="Calibri"/>
        <family val="2"/>
        <scheme val="minor"/>
      </rPr>
      <t>Naïve Bayes (NB)</t>
    </r>
    <r>
      <rPr>
        <sz val="11"/>
        <color theme="1"/>
        <rFont val="Calibri"/>
        <family val="2"/>
        <scheme val="minor"/>
      </rPr>
      <t xml:space="preserve"> Recall Score (Sensitivity) = 84.5%, </t>
    </r>
    <r>
      <rPr>
        <b/>
        <sz val="11"/>
        <color theme="1"/>
        <rFont val="Calibri"/>
        <family val="2"/>
        <scheme val="minor"/>
      </rPr>
      <t>Decision Tree(DT)</t>
    </r>
    <r>
      <rPr>
        <sz val="11"/>
        <color theme="1"/>
        <rFont val="Calibri"/>
        <family val="2"/>
        <scheme val="minor"/>
      </rPr>
      <t xml:space="preserve"> Recall Score (Sensitivity) = 87.6%, </t>
    </r>
    <r>
      <rPr>
        <b/>
        <sz val="11"/>
        <color theme="1"/>
        <rFont val="Calibri"/>
        <family val="2"/>
        <scheme val="minor"/>
      </rPr>
      <t>Logistic Regression (LR)</t>
    </r>
    <r>
      <rPr>
        <sz val="11"/>
        <color theme="1"/>
        <rFont val="Calibri"/>
        <family val="2"/>
        <scheme val="minor"/>
      </rPr>
      <t xml:space="preserve"> Recall Score (Sensitivity) = 79.4%, </t>
    </r>
    <r>
      <rPr>
        <b/>
        <sz val="11"/>
        <color theme="1"/>
        <rFont val="Calibri"/>
        <family val="2"/>
        <scheme val="minor"/>
      </rPr>
      <t>Random Fores (RF)</t>
    </r>
    <r>
      <rPr>
        <sz val="11"/>
        <color theme="1"/>
        <rFont val="Calibri"/>
        <family val="2"/>
        <scheme val="minor"/>
      </rPr>
      <t xml:space="preserve"> Recall Score (Sensitivity) = 84.5%, ANN Recall Score (Sensitivity) = 71.1%, </t>
    </r>
    <r>
      <rPr>
        <b/>
        <sz val="11"/>
        <color theme="1"/>
        <rFont val="Calibri"/>
        <family val="2"/>
        <scheme val="minor"/>
      </rPr>
      <t>DNN</t>
    </r>
    <r>
      <rPr>
        <sz val="11"/>
        <color theme="1"/>
        <rFont val="Calibri"/>
        <family val="2"/>
        <scheme val="minor"/>
      </rPr>
      <t xml:space="preserve"> Recall Score (Sensitivity) = 89.7%, </t>
    </r>
    <r>
      <rPr>
        <b/>
        <sz val="11"/>
        <color theme="1"/>
        <rFont val="Calibri"/>
        <family val="2"/>
        <scheme val="minor"/>
      </rPr>
      <t>Ensemble</t>
    </r>
    <r>
      <rPr>
        <sz val="11"/>
        <color theme="1"/>
        <rFont val="Calibri"/>
        <family val="2"/>
        <scheme val="minor"/>
      </rPr>
      <t xml:space="preserve"> (weighted voting - LR, RF) Recall Score (Sensitivity) = 85.6% which is the best amoung the Ensemble Models techniques used.</t>
    </r>
  </si>
  <si>
    <r>
      <rPr>
        <b/>
        <sz val="11"/>
        <color theme="1"/>
        <rFont val="Calibri"/>
        <family val="2"/>
        <scheme val="minor"/>
      </rPr>
      <t xml:space="preserve">LR </t>
    </r>
    <r>
      <rPr>
        <sz val="11"/>
        <color theme="1"/>
        <rFont val="Calibri"/>
        <family val="2"/>
        <scheme val="minor"/>
      </rPr>
      <t xml:space="preserve">has a Recall = 0.71, RF has a Recall =  0.73, </t>
    </r>
    <r>
      <rPr>
        <b/>
        <sz val="11"/>
        <color theme="1"/>
        <rFont val="Calibri"/>
        <family val="2"/>
        <scheme val="minor"/>
      </rPr>
      <t xml:space="preserve">XGBoost </t>
    </r>
    <r>
      <rPr>
        <sz val="11"/>
        <color theme="1"/>
        <rFont val="Calibri"/>
        <family val="2"/>
        <scheme val="minor"/>
      </rPr>
      <t>has a</t>
    </r>
    <r>
      <rPr>
        <b/>
        <sz val="11"/>
        <color theme="1"/>
        <rFont val="Calibri"/>
        <family val="2"/>
        <scheme val="minor"/>
      </rPr>
      <t xml:space="preserve"> </t>
    </r>
    <r>
      <rPr>
        <sz val="11"/>
        <color theme="1"/>
        <rFont val="Calibri"/>
        <family val="2"/>
        <scheme val="minor"/>
      </rPr>
      <t xml:space="preserve">Recall =  0.72, </t>
    </r>
    <r>
      <rPr>
        <b/>
        <sz val="11"/>
        <color theme="1"/>
        <rFont val="Calibri"/>
        <family val="2"/>
        <scheme val="minor"/>
      </rPr>
      <t>SVM</t>
    </r>
    <r>
      <rPr>
        <sz val="11"/>
        <color theme="1"/>
        <rFont val="Calibri"/>
        <family val="2"/>
        <scheme val="minor"/>
      </rPr>
      <t xml:space="preserve"> has a Recall =  0.74, </t>
    </r>
    <r>
      <rPr>
        <b/>
        <sz val="11"/>
        <color theme="1"/>
        <rFont val="Calibri"/>
        <family val="2"/>
        <scheme val="minor"/>
      </rPr>
      <t xml:space="preserve">CIM </t>
    </r>
    <r>
      <rPr>
        <sz val="11"/>
        <color theme="1"/>
        <rFont val="Calibri"/>
        <family val="2"/>
        <scheme val="minor"/>
      </rPr>
      <t xml:space="preserve">has a Recall =  0.73 </t>
    </r>
    <r>
      <rPr>
        <b/>
        <sz val="11"/>
        <color theme="1"/>
        <rFont val="Calibri"/>
        <family val="2"/>
        <scheme val="minor"/>
      </rPr>
      <t>Ensemble - Stacking classifier</t>
    </r>
    <r>
      <rPr>
        <sz val="11"/>
        <color theme="1"/>
        <rFont val="Calibri"/>
        <family val="2"/>
        <scheme val="minor"/>
      </rPr>
      <t xml:space="preserve"> has a Recall =  0.72 &amp; </t>
    </r>
    <r>
      <rPr>
        <b/>
        <sz val="11"/>
        <color theme="1"/>
        <rFont val="Calibri"/>
        <family val="2"/>
        <scheme val="minor"/>
      </rPr>
      <t>Soft voting</t>
    </r>
    <r>
      <rPr>
        <sz val="11"/>
        <color theme="1"/>
        <rFont val="Calibri"/>
        <family val="2"/>
        <scheme val="minor"/>
      </rPr>
      <t xml:space="preserve"> with a Recall =  0.73</t>
    </r>
  </si>
  <si>
    <t>94.3%.</t>
  </si>
  <si>
    <r>
      <t xml:space="preserve">SVM performed well with PIMA with acc 83.1%,recall-0.533, and F1 score-0.648 and </t>
    </r>
    <r>
      <rPr>
        <b/>
        <sz val="11"/>
        <color theme="1"/>
        <rFont val="Calibri"/>
        <family val="2"/>
        <scheme val="minor"/>
      </rPr>
      <t>RF</t>
    </r>
    <r>
      <rPr>
        <sz val="11"/>
        <color theme="1"/>
        <rFont val="Calibri"/>
        <family val="2"/>
        <scheme val="minor"/>
      </rPr>
      <t xml:space="preserve"> performed well with frankfurt with acc-98.9%, Recall (Sensitivity) = 0.95, F1 score-0.972</t>
    </r>
  </si>
  <si>
    <t>accuracy:- RF:77%, SVM, XGBoost:74%, DT:71%</t>
  </si>
  <si>
    <t>Ensemble Model</t>
  </si>
  <si>
    <t>&gt;60%</t>
  </si>
  <si>
    <t xml:space="preserve"> 87.88%.</t>
  </si>
  <si>
    <t>Naïve Bayes (NB)</t>
  </si>
  <si>
    <r>
      <t xml:space="preserve">With the Pima dataset, </t>
    </r>
    <r>
      <rPr>
        <b/>
        <sz val="11"/>
        <color theme="1"/>
        <rFont val="Calibri"/>
        <family val="2"/>
        <scheme val="minor"/>
      </rPr>
      <t>SVM</t>
    </r>
    <r>
      <rPr>
        <sz val="11"/>
        <color theme="1"/>
        <rFont val="Calibri"/>
        <family val="2"/>
        <scheme val="minor"/>
      </rPr>
      <t xml:space="preserve"> has a recall score of 53.3%, meaning 46.7% misclassified potential T2DM patients. With Frankfurt dataset the recall score ( Sensitivity) = 95% meaning 5% misclassification.</t>
    </r>
  </si>
  <si>
    <t>average</t>
  </si>
  <si>
    <t>R-NN (DL)</t>
  </si>
  <si>
    <t xml:space="preserve"> k-NN has a recall score (Sensitivity) of 32%</t>
  </si>
  <si>
    <t>Model Used</t>
  </si>
  <si>
    <t>Frequency</t>
  </si>
  <si>
    <t>Recall(sensitivity)</t>
  </si>
  <si>
    <t>Cross Validation Error</t>
  </si>
  <si>
    <t>Error Rate</t>
  </si>
  <si>
    <t>Error %</t>
  </si>
  <si>
    <t>Years</t>
  </si>
  <si>
    <t># of Publications</t>
  </si>
  <si>
    <t>LR, classification and regression tree (CART), ANN, SVM, RF and GBM</t>
  </si>
  <si>
    <t xml:space="preserve">AI Model Used </t>
  </si>
  <si>
    <t># of times Used</t>
  </si>
  <si>
    <t>Frequency(%)</t>
  </si>
  <si>
    <t>NB</t>
  </si>
  <si>
    <t>Logistic Regression (LR), Decision Tree (DT), and Bootstrap Fores (BF)</t>
  </si>
  <si>
    <t>Generalized Linear Regression model (GLM),SVM,ANN</t>
  </si>
  <si>
    <t>Naive Bayes, Bayesian Network,
Support Vector Machine, Logistic Regression, Artificial Neural Network, K-Nearest Neigh_x0002_bors, J48, Logistic Model Tree, Random Forest, Random Tree, Reduced Error Pruning Tree,
Rotation Forest, AdaBoostM1 and Stochastic Gradient Descent</t>
  </si>
  <si>
    <t>Ensemble</t>
  </si>
  <si>
    <t>2-D Decision Tree</t>
  </si>
  <si>
    <t>DL Model</t>
  </si>
  <si>
    <t>Liying Zhang</t>
  </si>
  <si>
    <t>Average Recall Score</t>
  </si>
  <si>
    <t>Classification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</si>
</sst>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font>
      <sz val="11"/>
      <color theme="1"/>
      <name val="Calibri"/>
      <family val="2"/>
      <scheme val="minor"/>
    </font>
    <font>
      <sz val="11"/>
      <color rgb="FF006100"/>
      <name val="Calibri"/>
      <family val="2"/>
      <scheme val="minor"/>
    </font>
    <font>
      <sz val="11"/>
      <color rgb="FFFF0000"/>
      <name val="Calibri"/>
      <family val="2"/>
      <scheme val="minor"/>
    </font>
    <font>
      <sz val="11"/>
      <color theme="1"/>
      <name val="Calibri"/>
      <family val="2"/>
      <scheme val="minor"/>
    </font>
    <font>
      <sz val="11"/>
      <color rgb="FF9C0006"/>
      <name val="Calibri"/>
      <family val="2"/>
      <scheme val="minor"/>
    </font>
    <font>
      <sz val="11"/>
      <name val="Calibri"/>
      <family val="2"/>
      <scheme val="minor"/>
    </font>
    <font>
      <u/>
      <sz val="11"/>
      <color theme="10"/>
      <name val="Calibri"/>
      <family val="2"/>
      <scheme val="minor"/>
    </font>
    <font>
      <sz val="10"/>
      <color rgb="FF202020"/>
      <name val="Helvetica"/>
      <charset val="1"/>
    </font>
    <font>
      <b/>
      <sz val="11"/>
      <color theme="1"/>
      <name val="Calibri"/>
      <family val="2"/>
      <scheme val="minor"/>
    </font>
    <font>
      <sz val="11"/>
      <color rgb="FF282828"/>
      <name val="MuseoSans"/>
      <charset val="1"/>
    </font>
    <font>
      <sz val="11"/>
      <color rgb="FF333333"/>
      <name val="Calibri Light"/>
      <family val="2"/>
      <scheme val="major"/>
    </font>
    <font>
      <sz val="11"/>
      <color rgb="FF000000"/>
      <name val="Calibri Light"/>
      <family val="2"/>
      <scheme val="major"/>
    </font>
    <font>
      <sz val="11"/>
      <color theme="5"/>
      <name val="Calibri"/>
      <family val="2"/>
      <scheme val="minor"/>
    </font>
    <font>
      <sz val="11"/>
      <color theme="9" tint="-0.249977111117893"/>
      <name val="Calibri"/>
      <family val="2"/>
      <scheme val="minor"/>
    </font>
    <font>
      <sz val="11"/>
      <color rgb="FF00B0F0"/>
      <name val="Calibri"/>
      <family val="2"/>
      <scheme val="minor"/>
    </font>
    <font>
      <sz val="11"/>
      <color theme="1"/>
      <name val="Calibri"/>
      <family val="2"/>
    </font>
    <font>
      <sz val="11"/>
      <color rgb="FF222222"/>
      <name val="Calibri "/>
    </font>
    <font>
      <b/>
      <sz val="10"/>
      <color theme="1"/>
      <name val="Times New Roman"/>
      <family val="1"/>
    </font>
    <font>
      <sz val="10"/>
      <color theme="1"/>
      <name val="Times New Roman"/>
      <family val="1"/>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CC"/>
      </patternFill>
    </fill>
    <fill>
      <patternFill patternType="solid">
        <fgColor theme="9" tint="0.79998168889431442"/>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4" fillId="4" borderId="0" applyNumberFormat="0" applyBorder="0" applyAlignment="0" applyProtection="0"/>
    <xf numFmtId="0" fontId="3" fillId="5" borderId="3" applyNumberFormat="0" applyFont="0" applyAlignment="0" applyProtection="0"/>
    <xf numFmtId="0" fontId="6" fillId="0" borderId="0" applyNumberFormat="0" applyFill="0" applyBorder="0" applyAlignment="0" applyProtection="0"/>
    <xf numFmtId="9" fontId="3" fillId="0" borderId="0" applyFont="0" applyFill="0" applyBorder="0" applyAlignment="0" applyProtection="0"/>
  </cellStyleXfs>
  <cellXfs count="105">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left" vertical="center"/>
    </xf>
    <xf numFmtId="9" fontId="0" fillId="0" borderId="1" xfId="0" applyNumberFormat="1" applyBorder="1" applyAlignment="1">
      <alignment horizontal="left" vertical="center"/>
    </xf>
    <xf numFmtId="10" fontId="0" fillId="0" borderId="1" xfId="0" applyNumberFormat="1" applyBorder="1" applyAlignment="1">
      <alignment horizontal="left" vertical="center"/>
    </xf>
    <xf numFmtId="0" fontId="1" fillId="2" borderId="1" xfId="1" applyBorder="1" applyAlignment="1" applyProtection="1">
      <alignment horizontal="left" vertical="center"/>
    </xf>
    <xf numFmtId="0" fontId="0" fillId="3" borderId="0" xfId="0" applyFill="1" applyAlignment="1">
      <alignment vertical="center"/>
    </xf>
    <xf numFmtId="9" fontId="0" fillId="3" borderId="1" xfId="0" applyNumberFormat="1" applyFill="1" applyBorder="1" applyAlignment="1">
      <alignment horizontal="left" vertical="center"/>
    </xf>
    <xf numFmtId="0" fontId="2" fillId="0" borderId="0" xfId="0" applyFont="1" applyAlignment="1">
      <alignment vertical="center"/>
    </xf>
    <xf numFmtId="0" fontId="0" fillId="0" borderId="1" xfId="3" applyFont="1" applyFill="1" applyBorder="1" applyAlignment="1">
      <alignment horizontal="left" vertical="center"/>
    </xf>
    <xf numFmtId="9" fontId="0" fillId="0" borderId="1" xfId="3" applyNumberFormat="1" applyFont="1" applyFill="1" applyBorder="1" applyAlignment="1">
      <alignment horizontal="left" vertical="center"/>
    </xf>
    <xf numFmtId="9" fontId="5" fillId="0" borderId="4" xfId="2" applyNumberFormat="1" applyFont="1" applyFill="1" applyBorder="1" applyAlignment="1">
      <alignment horizontal="left" vertical="center"/>
    </xf>
    <xf numFmtId="9" fontId="5" fillId="0" borderId="1" xfId="2" applyNumberFormat="1" applyFont="1" applyFill="1" applyBorder="1" applyAlignment="1">
      <alignment horizontal="left" vertical="center"/>
    </xf>
    <xf numFmtId="164" fontId="0" fillId="0" borderId="0" xfId="0" applyNumberFormat="1"/>
    <xf numFmtId="10" fontId="0" fillId="0" borderId="0" xfId="0" applyNumberFormat="1"/>
    <xf numFmtId="0" fontId="0" fillId="0" borderId="1" xfId="0" applyBorder="1" applyAlignment="1">
      <alignment vertical="center" wrapText="1"/>
    </xf>
    <xf numFmtId="0" fontId="0" fillId="0" borderId="0" xfId="0" applyAlignment="1">
      <alignment wrapText="1"/>
    </xf>
    <xf numFmtId="0" fontId="1" fillId="2" borderId="2" xfId="1" applyBorder="1" applyAlignment="1" applyProtection="1">
      <alignment horizontal="left" vertical="center"/>
    </xf>
    <xf numFmtId="0" fontId="0" fillId="0" borderId="5" xfId="0" applyBorder="1" applyAlignment="1">
      <alignment vertical="center"/>
    </xf>
    <xf numFmtId="0" fontId="0" fillId="0" borderId="0" xfId="0" pivotButton="1"/>
    <xf numFmtId="0" fontId="0" fillId="0" borderId="0" xfId="0" applyAlignment="1">
      <alignment horizontal="center"/>
    </xf>
    <xf numFmtId="10" fontId="0" fillId="0" borderId="0" xfId="0" applyNumberFormat="1" applyAlignment="1">
      <alignment horizontal="center"/>
    </xf>
    <xf numFmtId="9" fontId="0" fillId="0" borderId="0" xfId="5" applyFont="1" applyAlignment="1">
      <alignment horizontal="center"/>
    </xf>
    <xf numFmtId="0" fontId="0" fillId="0" borderId="1" xfId="0" applyBorder="1"/>
    <xf numFmtId="2" fontId="0" fillId="0" borderId="0" xfId="0" applyNumberFormat="1"/>
    <xf numFmtId="0" fontId="12" fillId="0" borderId="1" xfId="0" applyFont="1" applyBorder="1" applyAlignment="1">
      <alignment vertical="center"/>
    </xf>
    <xf numFmtId="0" fontId="12" fillId="0" borderId="0" xfId="0" applyFont="1" applyAlignment="1">
      <alignment vertical="center"/>
    </xf>
    <xf numFmtId="0" fontId="13" fillId="0" borderId="1" xfId="0" applyFont="1" applyBorder="1" applyAlignment="1">
      <alignment vertical="center"/>
    </xf>
    <xf numFmtId="0" fontId="13" fillId="0" borderId="1" xfId="0" applyFont="1" applyBorder="1" applyAlignment="1">
      <alignment vertical="center" wrapText="1"/>
    </xf>
    <xf numFmtId="0" fontId="14" fillId="0" borderId="1" xfId="0" applyFont="1" applyBorder="1" applyAlignment="1">
      <alignment vertical="center"/>
    </xf>
    <xf numFmtId="0" fontId="2" fillId="0" borderId="1" xfId="0" applyFont="1" applyBorder="1" applyAlignment="1">
      <alignment vertic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wrapText="1"/>
    </xf>
    <xf numFmtId="0" fontId="0" fillId="0" borderId="0" xfId="0" applyAlignment="1">
      <alignment horizontal="left"/>
    </xf>
    <xf numFmtId="0" fontId="8" fillId="0" borderId="0" xfId="0" applyFont="1" applyAlignment="1">
      <alignment horizontal="left" vertical="center" wrapText="1"/>
    </xf>
    <xf numFmtId="0" fontId="6" fillId="0" borderId="0" xfId="4" applyFill="1"/>
    <xf numFmtId="0" fontId="6" fillId="0" borderId="0" xfId="4" applyFill="1" applyBorder="1"/>
    <xf numFmtId="0" fontId="6" fillId="0" borderId="1" xfId="4" applyFill="1" applyBorder="1" applyAlignment="1">
      <alignment horizontal="left" vertical="center"/>
    </xf>
    <xf numFmtId="0" fontId="0" fillId="0" borderId="1" xfId="0" applyBorder="1" applyAlignment="1">
      <alignment horizontal="center"/>
    </xf>
    <xf numFmtId="10" fontId="0" fillId="0" borderId="1" xfId="0" applyNumberFormat="1" applyBorder="1" applyAlignment="1">
      <alignment horizontal="center" vertical="center"/>
    </xf>
    <xf numFmtId="0" fontId="1" fillId="6" borderId="1" xfId="1" applyFill="1" applyBorder="1" applyAlignment="1" applyProtection="1">
      <alignment horizontal="left" vertical="center"/>
    </xf>
    <xf numFmtId="0" fontId="0" fillId="6" borderId="0" xfId="0" applyFill="1" applyAlignment="1">
      <alignment horizontal="left" vertical="center"/>
    </xf>
    <xf numFmtId="0" fontId="0" fillId="3" borderId="1" xfId="0" applyFill="1" applyBorder="1" applyAlignment="1">
      <alignment horizontal="center"/>
    </xf>
    <xf numFmtId="10" fontId="0" fillId="3" borderId="1" xfId="0" applyNumberFormat="1" applyFill="1" applyBorder="1" applyAlignment="1">
      <alignment horizontal="center" vertical="center"/>
    </xf>
    <xf numFmtId="9" fontId="0" fillId="0" borderId="0" xfId="5" applyFont="1" applyAlignment="1">
      <alignment vertical="center"/>
    </xf>
    <xf numFmtId="0" fontId="0" fillId="0" borderId="0" xfId="0" applyAlignment="1">
      <alignment horizontal="right"/>
    </xf>
    <xf numFmtId="9" fontId="0" fillId="0" borderId="0" xfId="5" applyFont="1" applyAlignment="1">
      <alignment horizontal="right"/>
    </xf>
    <xf numFmtId="0" fontId="0" fillId="7" borderId="0" xfId="0" applyFill="1" applyAlignment="1">
      <alignment vertical="center" wrapText="1"/>
    </xf>
    <xf numFmtId="165" fontId="0" fillId="0" borderId="0" xfId="0" applyNumberFormat="1" applyAlignment="1">
      <alignment horizontal="center" vertical="center"/>
    </xf>
    <xf numFmtId="165" fontId="0" fillId="0" borderId="0" xfId="0" applyNumberFormat="1" applyAlignment="1">
      <alignment horizontal="center"/>
    </xf>
    <xf numFmtId="0" fontId="9" fillId="0" borderId="0" xfId="0" applyFont="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3" fontId="0" fillId="0" borderId="1" xfId="0" applyNumberFormat="1" applyBorder="1" applyAlignment="1">
      <alignment horizontal="left" vertical="center"/>
    </xf>
    <xf numFmtId="0" fontId="0" fillId="0" borderId="2" xfId="0" applyBorder="1" applyAlignment="1">
      <alignment horizontal="left" vertical="center"/>
    </xf>
    <xf numFmtId="9"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1" xfId="0" quotePrefix="1" applyBorder="1" applyAlignment="1">
      <alignment vertical="center" wrapText="1"/>
    </xf>
    <xf numFmtId="0" fontId="16" fillId="0" borderId="5" xfId="0" applyFont="1" applyBorder="1" applyAlignment="1">
      <alignment wrapText="1"/>
    </xf>
    <xf numFmtId="0" fontId="0" fillId="0" borderId="2" xfId="0" applyBorder="1" applyAlignment="1">
      <alignment vertical="center" wrapText="1"/>
    </xf>
    <xf numFmtId="0" fontId="0" fillId="0" borderId="2" xfId="0" applyBorder="1" applyAlignment="1">
      <alignment vertical="center"/>
    </xf>
    <xf numFmtId="0" fontId="0" fillId="0" borderId="5" xfId="0" applyBorder="1" applyAlignment="1">
      <alignment vertical="center" wrapText="1"/>
    </xf>
    <xf numFmtId="0" fontId="7" fillId="0" borderId="5" xfId="0" applyFont="1" applyBorder="1"/>
    <xf numFmtId="0" fontId="0" fillId="0" borderId="2" xfId="0" applyBorder="1" applyAlignment="1">
      <alignment horizontal="left" vertical="center" wrapText="1"/>
    </xf>
    <xf numFmtId="3" fontId="0" fillId="0" borderId="0" xfId="0" applyNumberFormat="1" applyAlignment="1">
      <alignment horizontal="left" vertical="center"/>
    </xf>
    <xf numFmtId="9" fontId="8" fillId="0" borderId="1" xfId="0" applyNumberFormat="1" applyFont="1" applyBorder="1" applyAlignment="1">
      <alignment horizontal="left" vertical="center"/>
    </xf>
    <xf numFmtId="0" fontId="8" fillId="0" borderId="1" xfId="0" applyFont="1" applyBorder="1" applyAlignment="1">
      <alignment vertical="center" wrapText="1"/>
    </xf>
    <xf numFmtId="3" fontId="0" fillId="0" borderId="1" xfId="0" applyNumberFormat="1" applyBorder="1" applyAlignment="1">
      <alignment horizontal="left" vertical="center" wrapText="1"/>
    </xf>
    <xf numFmtId="10" fontId="0" fillId="0" borderId="1" xfId="0" applyNumberFormat="1" applyBorder="1" applyAlignment="1">
      <alignment horizontal="left" vertical="center" wrapText="1"/>
    </xf>
    <xf numFmtId="0" fontId="0" fillId="0" borderId="1" xfId="0" applyBorder="1" applyAlignment="1">
      <alignment horizontal="righ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xf>
    <xf numFmtId="0" fontId="8" fillId="0" borderId="0" xfId="0" applyFont="1" applyAlignment="1">
      <alignment horizontal="center" vertical="center"/>
    </xf>
    <xf numFmtId="0" fontId="18" fillId="0" borderId="1" xfId="0" applyFont="1" applyBorder="1" applyAlignment="1">
      <alignment horizontal="center"/>
    </xf>
    <xf numFmtId="0" fontId="17" fillId="0" borderId="1" xfId="0" applyFont="1" applyBorder="1" applyAlignment="1">
      <alignment horizontal="center" vertical="center"/>
    </xf>
    <xf numFmtId="0" fontId="17" fillId="0" borderId="6" xfId="0" applyFont="1" applyBorder="1" applyAlignment="1">
      <alignment horizontal="center"/>
    </xf>
    <xf numFmtId="0" fontId="18" fillId="0" borderId="1"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10" fontId="18" fillId="0" borderId="11" xfId="0" applyNumberFormat="1" applyFont="1" applyBorder="1" applyAlignment="1">
      <alignment horizontal="center" vertical="center"/>
    </xf>
    <xf numFmtId="0" fontId="17" fillId="0" borderId="12" xfId="0" applyFont="1" applyBorder="1"/>
    <xf numFmtId="10" fontId="17" fillId="0" borderId="14" xfId="0" applyNumberFormat="1" applyFont="1" applyBorder="1" applyAlignment="1">
      <alignment horizontal="center"/>
    </xf>
    <xf numFmtId="0" fontId="17" fillId="0" borderId="15" xfId="0" applyFont="1" applyBorder="1"/>
    <xf numFmtId="10" fontId="17" fillId="0" borderId="16" xfId="0" applyNumberFormat="1" applyFont="1" applyBorder="1" applyAlignment="1">
      <alignment horizontal="center"/>
    </xf>
    <xf numFmtId="0" fontId="17" fillId="0" borderId="13" xfId="0" applyFont="1" applyBorder="1"/>
    <xf numFmtId="0" fontId="17" fillId="0" borderId="17"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18" fillId="0" borderId="0" xfId="0" applyFont="1"/>
    <xf numFmtId="0" fontId="18" fillId="0" borderId="1" xfId="0" applyFont="1" applyBorder="1" applyAlignment="1">
      <alignment vertical="center"/>
    </xf>
    <xf numFmtId="0" fontId="18" fillId="0" borderId="0" xfId="0" applyFont="1" applyAlignment="1">
      <alignment vertical="center"/>
    </xf>
    <xf numFmtId="0" fontId="18" fillId="0" borderId="1" xfId="0" applyFont="1" applyBorder="1" applyAlignment="1">
      <alignment vertical="center" wrapText="1"/>
    </xf>
  </cellXfs>
  <cellStyles count="6">
    <cellStyle name="Bad" xfId="2" builtinId="27"/>
    <cellStyle name="Good" xfId="1" builtinId="26"/>
    <cellStyle name="Hyperlink" xfId="4" builtinId="8"/>
    <cellStyle name="Normal" xfId="0" builtinId="0"/>
    <cellStyle name="Note" xfId="3" builtinId="1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AI</a:t>
            </a:r>
            <a:r>
              <a:rPr lang="en-US" sz="1200" b="1" baseline="0"/>
              <a:t> MODEL USED IN THE REVIEW &amp; ITS FREQ/COUNT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'Models Used &amp; Counts'!$F$3</c:f>
              <c:strCache>
                <c:ptCount val="1"/>
                <c:pt idx="0">
                  <c:v>Count</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'Models Used &amp; Counts'!$E$4:$E$6</c:f>
              <c:strCache>
                <c:ptCount val="3"/>
                <c:pt idx="0">
                  <c:v>ML</c:v>
                </c:pt>
                <c:pt idx="1">
                  <c:v>DL</c:v>
                </c:pt>
                <c:pt idx="2">
                  <c:v>ML&amp;DL</c:v>
                </c:pt>
              </c:strCache>
            </c:strRef>
          </c:cat>
          <c:val>
            <c:numRef>
              <c:f>'Models Used &amp; Counts'!$F$4:$F$6</c:f>
              <c:numCache>
                <c:formatCode>General</c:formatCode>
                <c:ptCount val="3"/>
                <c:pt idx="0">
                  <c:v>23</c:v>
                </c:pt>
                <c:pt idx="1">
                  <c:v>4</c:v>
                </c:pt>
                <c:pt idx="2">
                  <c:v>13</c:v>
                </c:pt>
              </c:numCache>
            </c:numRef>
          </c:val>
          <c:extLst>
            <c:ext xmlns:c16="http://schemas.microsoft.com/office/drawing/2014/chart" uri="{C3380CC4-5D6E-409C-BE32-E72D297353CC}">
              <c16:uniqueId val="{00000000-A8DE-4A1E-ADD5-88C5B2E8C69F}"/>
            </c:ext>
          </c:extLst>
        </c:ser>
        <c:dLbls>
          <c:showLegendKey val="0"/>
          <c:showVal val="0"/>
          <c:showCatName val="0"/>
          <c:showSerName val="0"/>
          <c:showPercent val="0"/>
          <c:showBubbleSize val="0"/>
        </c:dLbls>
        <c:gapWidth val="219"/>
        <c:overlap val="-27"/>
        <c:axId val="2083318944"/>
        <c:axId val="2083321344"/>
        <c:extLst>
          <c:ext xmlns:c15="http://schemas.microsoft.com/office/drawing/2012/chart" uri="{02D57815-91ED-43cb-92C2-25804820EDAC}">
            <c15:filteredBarSeries>
              <c15:ser>
                <c:idx val="1"/>
                <c:order val="1"/>
                <c:tx>
                  <c:strRef>
                    <c:extLst>
                      <c:ext uri="{02D57815-91ED-43cb-92C2-25804820EDAC}">
                        <c15:formulaRef>
                          <c15:sqref>'Models Used &amp; Counts'!$G$3</c15:sqref>
                        </c15:formulaRef>
                      </c:ext>
                    </c:extLst>
                    <c:strCache>
                      <c:ptCount val="1"/>
                      <c:pt idx="0">
                        <c:v>Frequency</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'Models Used &amp; Counts'!$E$4:$E$6</c15:sqref>
                        </c15:formulaRef>
                      </c:ext>
                    </c:extLst>
                    <c:strCache>
                      <c:ptCount val="3"/>
                      <c:pt idx="0">
                        <c:v>ML</c:v>
                      </c:pt>
                      <c:pt idx="1">
                        <c:v>DL</c:v>
                      </c:pt>
                      <c:pt idx="2">
                        <c:v>ML&amp;DL</c:v>
                      </c:pt>
                    </c:strCache>
                  </c:strRef>
                </c:cat>
                <c:val>
                  <c:numRef>
                    <c:extLst>
                      <c:ext uri="{02D57815-91ED-43cb-92C2-25804820EDAC}">
                        <c15:formulaRef>
                          <c15:sqref>'Models Used &amp; Counts'!$G$4:$G$6</c15:sqref>
                        </c15:formulaRef>
                      </c:ext>
                    </c:extLst>
                    <c:numCache>
                      <c:formatCode>0%</c:formatCode>
                      <c:ptCount val="3"/>
                      <c:pt idx="0">
                        <c:v>0.57499999999999996</c:v>
                      </c:pt>
                      <c:pt idx="1">
                        <c:v>0.1</c:v>
                      </c:pt>
                      <c:pt idx="2">
                        <c:v>0.32500000000000001</c:v>
                      </c:pt>
                    </c:numCache>
                  </c:numRef>
                </c:val>
                <c:extLst>
                  <c:ext xmlns:c16="http://schemas.microsoft.com/office/drawing/2014/chart" uri="{C3380CC4-5D6E-409C-BE32-E72D297353CC}">
                    <c16:uniqueId val="{00000001-A8DE-4A1E-ADD5-88C5B2E8C69F}"/>
                  </c:ext>
                </c:extLst>
              </c15:ser>
            </c15:filteredBarSeries>
          </c:ext>
        </c:extLst>
      </c:barChart>
      <c:catAx>
        <c:axId val="20833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21344"/>
        <c:crosses val="autoZero"/>
        <c:auto val="1"/>
        <c:lblAlgn val="ctr"/>
        <c:lblOffset val="100"/>
        <c:noMultiLvlLbl val="0"/>
      </c:catAx>
      <c:valAx>
        <c:axId val="208332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318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Countrie</a:t>
            </a:r>
            <a:r>
              <a:rPr lang="en-US" sz="1400" b="1" baseline="0">
                <a:latin typeface="Times New Roman" panose="02020603050405020304" pitchFamily="18" charset="0"/>
                <a:cs typeface="Times New Roman" panose="02020603050405020304" pitchFamily="18" charset="0"/>
              </a:rPr>
              <a:t> and the year of publications</a:t>
            </a:r>
            <a:endParaRPr lang="en-US" sz="14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chart'!$L$8:$L$12</c:f>
              <c:strCache>
                <c:ptCount val="5"/>
                <c:pt idx="0">
                  <c:v>2019</c:v>
                </c:pt>
                <c:pt idx="1">
                  <c:v>2020</c:v>
                </c:pt>
                <c:pt idx="2">
                  <c:v>2021</c:v>
                </c:pt>
                <c:pt idx="3">
                  <c:v>2022</c:v>
                </c:pt>
                <c:pt idx="4">
                  <c:v>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87B-434E-890F-517640D3DB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87B-434E-890F-517640D3DB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C87B-434E-890F-517640D3DB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C87B-434E-890F-517640D3DB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C87B-434E-890F-517640D3DB31}"/>
              </c:ext>
            </c:extLst>
          </c:dPt>
          <c:dLbls>
            <c:dLbl>
              <c:idx val="0"/>
              <c:tx>
                <c:rich>
                  <a:bodyPr/>
                  <a:lstStyle/>
                  <a:p>
                    <a:r>
                      <a:rPr lang="en-US"/>
                      <a:t>2019</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87B-434E-890F-517640D3DB31}"/>
                </c:ext>
              </c:extLst>
            </c:dLbl>
            <c:dLbl>
              <c:idx val="1"/>
              <c:tx>
                <c:rich>
                  <a:bodyPr/>
                  <a:lstStyle/>
                  <a:p>
                    <a:r>
                      <a:rPr lang="en-US"/>
                      <a:t>2020</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87B-434E-890F-517640D3DB31}"/>
                </c:ext>
              </c:extLst>
            </c:dLbl>
            <c:dLbl>
              <c:idx val="2"/>
              <c:tx>
                <c:rich>
                  <a:bodyPr/>
                  <a:lstStyle/>
                  <a:p>
                    <a:r>
                      <a:rPr lang="en-US"/>
                      <a:t>2021</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87B-434E-890F-517640D3DB31}"/>
                </c:ext>
              </c:extLst>
            </c:dLbl>
            <c:dLbl>
              <c:idx val="3"/>
              <c:tx>
                <c:rich>
                  <a:bodyPr/>
                  <a:lstStyle/>
                  <a:p>
                    <a:r>
                      <a:rPr lang="en-US"/>
                      <a:t>2022</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87B-434E-890F-517640D3DB31}"/>
                </c:ext>
              </c:extLst>
            </c:dLbl>
            <c:dLbl>
              <c:idx val="4"/>
              <c:tx>
                <c:rich>
                  <a:bodyPr/>
                  <a:lstStyle/>
                  <a:p>
                    <a:fld id="{D625BE27-5FFE-4A24-9739-6EDA794E1CB2}" type="CELLREF">
                      <a:rPr lang="en-US"/>
                      <a:pPr/>
                      <a:t>[CELLREF]</a:t>
                    </a:fld>
                    <a:endParaRPr lang="en-AE"/>
                  </a:p>
                </c:rich>
              </c:tx>
              <c:showLegendKey val="0"/>
              <c:showVal val="0"/>
              <c:showCatName val="1"/>
              <c:showSerName val="0"/>
              <c:showPercent val="0"/>
              <c:showBubbleSize val="0"/>
              <c:extLst>
                <c:ext xmlns:c15="http://schemas.microsoft.com/office/drawing/2012/chart" uri="{CE6537A1-D6FC-4f65-9D91-7224C49458BB}">
                  <c15:dlblFieldTable>
                    <c15:dlblFTEntry>
                      <c15:txfldGUID>{D625BE27-5FFE-4A24-9739-6EDA794E1CB2}</c15:txfldGUID>
                      <c15:f>'PIE chart'!$G$7</c15:f>
                      <c15:dlblFieldTableCache>
                        <c:ptCount val="1"/>
                        <c:pt idx="0">
                          <c:v>2023</c:v>
                        </c:pt>
                      </c15:dlblFieldTableCache>
                    </c15:dlblFTEntry>
                  </c15:dlblFieldTable>
                  <c15:showDataLabelsRange val="0"/>
                </c:ext>
                <c:ext xmlns:c16="http://schemas.microsoft.com/office/drawing/2014/chart" uri="{C3380CC4-5D6E-409C-BE32-E72D297353CC}">
                  <c16:uniqueId val="{00000005-C87B-434E-890F-517640D3DB3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chart'!$M$8:$M$12</c:f>
              <c:numCache>
                <c:formatCode>General</c:formatCode>
                <c:ptCount val="5"/>
                <c:pt idx="0">
                  <c:v>68.571428571428569</c:v>
                </c:pt>
                <c:pt idx="1">
                  <c:v>85.714285714285708</c:v>
                </c:pt>
                <c:pt idx="2">
                  <c:v>94.285714285714292</c:v>
                </c:pt>
                <c:pt idx="3">
                  <c:v>94.285714285714292</c:v>
                </c:pt>
                <c:pt idx="4">
                  <c:v>17.142857142857142</c:v>
                </c:pt>
              </c:numCache>
            </c:numRef>
          </c:val>
          <c:extLst>
            <c:ext xmlns:c16="http://schemas.microsoft.com/office/drawing/2014/chart" uri="{C3380CC4-5D6E-409C-BE32-E72D297353CC}">
              <c16:uniqueId val="{00000002-C87B-434E-890F-517640D3DB31}"/>
            </c:ext>
          </c:extLst>
        </c:ser>
        <c:ser>
          <c:idx val="1"/>
          <c:order val="1"/>
          <c:tx>
            <c:strRef>
              <c:f>'PIE chart'!$L$13:$L$54</c:f>
              <c:strCache>
                <c:ptCount val="42"/>
                <c:pt idx="0">
                  <c:v>Italy</c:v>
                </c:pt>
                <c:pt idx="1">
                  <c:v>India</c:v>
                </c:pt>
                <c:pt idx="2">
                  <c:v>Pakistan</c:v>
                </c:pt>
                <c:pt idx="3">
                  <c:v>KUWAIT</c:v>
                </c:pt>
                <c:pt idx="4">
                  <c:v>China</c:v>
                </c:pt>
                <c:pt idx="5">
                  <c:v>NEW ZEALAND</c:v>
                </c:pt>
                <c:pt idx="6">
                  <c:v>USA</c:v>
                </c:pt>
                <c:pt idx="7">
                  <c:v>QATAR</c:v>
                </c:pt>
                <c:pt idx="8">
                  <c:v>QATAR</c:v>
                </c:pt>
                <c:pt idx="9">
                  <c:v>Slovenia</c:v>
                </c:pt>
                <c:pt idx="10">
                  <c:v>China</c:v>
                </c:pt>
                <c:pt idx="11">
                  <c:v>Saudi Arabia</c:v>
                </c:pt>
                <c:pt idx="12">
                  <c:v>USA</c:v>
                </c:pt>
                <c:pt idx="13">
                  <c:v>China</c:v>
                </c:pt>
                <c:pt idx="14">
                  <c:v>China </c:v>
                </c:pt>
                <c:pt idx="15">
                  <c:v>india</c:v>
                </c:pt>
                <c:pt idx="16">
                  <c:v>Spain</c:v>
                </c:pt>
                <c:pt idx="17">
                  <c:v>India</c:v>
                </c:pt>
                <c:pt idx="18">
                  <c:v>Malaysia</c:v>
                </c:pt>
                <c:pt idx="19">
                  <c:v>South Korea</c:v>
                </c:pt>
                <c:pt idx="20">
                  <c:v>Canada</c:v>
                </c:pt>
                <c:pt idx="21">
                  <c:v>india</c:v>
                </c:pt>
                <c:pt idx="22">
                  <c:v>india</c:v>
                </c:pt>
                <c:pt idx="23">
                  <c:v>Greece</c:v>
                </c:pt>
                <c:pt idx="24">
                  <c:v>USA</c:v>
                </c:pt>
                <c:pt idx="25">
                  <c:v>South Korea</c:v>
                </c:pt>
                <c:pt idx="26">
                  <c:v>india</c:v>
                </c:pt>
                <c:pt idx="27">
                  <c:v>Japan</c:v>
                </c:pt>
                <c:pt idx="28">
                  <c:v>UK</c:v>
                </c:pt>
                <c:pt idx="29">
                  <c:v>Malaysia</c:v>
                </c:pt>
                <c:pt idx="30">
                  <c:v>South Korea</c:v>
                </c:pt>
                <c:pt idx="31">
                  <c:v>Canada</c:v>
                </c:pt>
                <c:pt idx="32">
                  <c:v>india</c:v>
                </c:pt>
                <c:pt idx="33">
                  <c:v>india</c:v>
                </c:pt>
                <c:pt idx="34">
                  <c:v>Greece</c:v>
                </c:pt>
                <c:pt idx="35">
                  <c:v>USA</c:v>
                </c:pt>
                <c:pt idx="36">
                  <c:v>South Korea</c:v>
                </c:pt>
                <c:pt idx="37">
                  <c:v>india</c:v>
                </c:pt>
                <c:pt idx="38">
                  <c:v>Japan</c:v>
                </c:pt>
                <c:pt idx="39">
                  <c:v>UK</c:v>
                </c:pt>
                <c:pt idx="40">
                  <c:v>Oman</c:v>
                </c:pt>
                <c:pt idx="41">
                  <c:v>Iran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C87B-434E-890F-517640D3DB3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10-C87B-434E-890F-517640D3DB31}"/>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F-C87B-434E-890F-517640D3DB31}"/>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A-C87B-434E-890F-517640D3DB31}"/>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B-C87B-434E-890F-517640D3DB31}"/>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C-C87B-434E-890F-517640D3DB31}"/>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C87B-434E-890F-517640D3DB31}"/>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E-C87B-434E-890F-517640D3DB31}"/>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32-C87B-434E-890F-517640D3DB31}"/>
              </c:ext>
            </c:extLst>
          </c:dPt>
          <c:dPt>
            <c:idx val="9"/>
            <c:bubble3D val="0"/>
            <c:spPr>
              <a:solidFill>
                <a:schemeClr val="accent2"/>
              </a:solidFill>
              <a:ln w="19050">
                <a:solidFill>
                  <a:schemeClr val="lt1"/>
                </a:solidFill>
              </a:ln>
              <a:effectLst/>
            </c:spPr>
            <c:extLst>
              <c:ext xmlns:c16="http://schemas.microsoft.com/office/drawing/2014/chart" uri="{C3380CC4-5D6E-409C-BE32-E72D297353CC}">
                <c16:uniqueId val="{00000031-C87B-434E-890F-517640D3DB31}"/>
              </c:ext>
            </c:extLst>
          </c:dPt>
          <c:dPt>
            <c:idx val="10"/>
            <c:bubble3D val="0"/>
            <c:spPr>
              <a:solidFill>
                <a:schemeClr val="accent2"/>
              </a:solidFill>
              <a:ln w="19050">
                <a:solidFill>
                  <a:schemeClr val="lt1"/>
                </a:solidFill>
              </a:ln>
              <a:effectLst/>
            </c:spPr>
            <c:extLst>
              <c:ext xmlns:c16="http://schemas.microsoft.com/office/drawing/2014/chart" uri="{C3380CC4-5D6E-409C-BE32-E72D297353CC}">
                <c16:uniqueId val="{00000030-C87B-434E-890F-517640D3DB31}"/>
              </c:ext>
            </c:extLst>
          </c:dPt>
          <c:dPt>
            <c:idx val="11"/>
            <c:bubble3D val="0"/>
            <c:spPr>
              <a:solidFill>
                <a:schemeClr val="accent2"/>
              </a:solidFill>
              <a:ln w="19050">
                <a:solidFill>
                  <a:schemeClr val="lt1"/>
                </a:solidFill>
              </a:ln>
              <a:effectLst/>
            </c:spPr>
            <c:extLst>
              <c:ext xmlns:c16="http://schemas.microsoft.com/office/drawing/2014/chart" uri="{C3380CC4-5D6E-409C-BE32-E72D297353CC}">
                <c16:uniqueId val="{0000002F-C87B-434E-890F-517640D3DB31}"/>
              </c:ext>
            </c:extLst>
          </c:dPt>
          <c:dPt>
            <c:idx val="12"/>
            <c:bubble3D val="0"/>
            <c:spPr>
              <a:solidFill>
                <a:schemeClr val="accent2"/>
              </a:solidFill>
              <a:ln w="19050">
                <a:solidFill>
                  <a:schemeClr val="lt1"/>
                </a:solidFill>
              </a:ln>
              <a:effectLst/>
            </c:spPr>
            <c:extLst>
              <c:ext xmlns:c16="http://schemas.microsoft.com/office/drawing/2014/chart" uri="{C3380CC4-5D6E-409C-BE32-E72D297353CC}">
                <c16:uniqueId val="{0000002E-C87B-434E-890F-517640D3DB31}"/>
              </c:ext>
            </c:extLst>
          </c:dPt>
          <c:dPt>
            <c:idx val="13"/>
            <c:bubble3D val="0"/>
            <c:spPr>
              <a:solidFill>
                <a:schemeClr val="accent2"/>
              </a:solidFill>
              <a:ln w="19050">
                <a:solidFill>
                  <a:schemeClr val="lt1"/>
                </a:solidFill>
              </a:ln>
              <a:effectLst/>
            </c:spPr>
            <c:extLst>
              <c:ext xmlns:c16="http://schemas.microsoft.com/office/drawing/2014/chart" uri="{C3380CC4-5D6E-409C-BE32-E72D297353CC}">
                <c16:uniqueId val="{0000002D-C87B-434E-890F-517640D3DB31}"/>
              </c:ext>
            </c:extLst>
          </c:dPt>
          <c:dPt>
            <c:idx val="14"/>
            <c:bubble3D val="0"/>
            <c:spPr>
              <a:solidFill>
                <a:schemeClr val="accent2"/>
              </a:solidFill>
              <a:ln w="19050">
                <a:solidFill>
                  <a:schemeClr val="lt1"/>
                </a:solidFill>
              </a:ln>
              <a:effectLst/>
            </c:spPr>
            <c:extLst>
              <c:ext xmlns:c16="http://schemas.microsoft.com/office/drawing/2014/chart" uri="{C3380CC4-5D6E-409C-BE32-E72D297353CC}">
                <c16:uniqueId val="{0000002C-C87B-434E-890F-517640D3DB31}"/>
              </c:ext>
            </c:extLst>
          </c:dPt>
          <c:dPt>
            <c:idx val="15"/>
            <c:bubble3D val="0"/>
            <c:spPr>
              <a:solidFill>
                <a:schemeClr val="accent2"/>
              </a:solidFill>
              <a:ln w="19050">
                <a:solidFill>
                  <a:schemeClr val="lt1"/>
                </a:solidFill>
              </a:ln>
              <a:effectLst/>
            </c:spPr>
            <c:extLst>
              <c:ext xmlns:c16="http://schemas.microsoft.com/office/drawing/2014/chart" uri="{C3380CC4-5D6E-409C-BE32-E72D297353CC}">
                <c16:uniqueId val="{0000002B-C87B-434E-890F-517640D3DB31}"/>
              </c:ext>
            </c:extLst>
          </c:dPt>
          <c:dPt>
            <c:idx val="16"/>
            <c:bubble3D val="0"/>
            <c:spPr>
              <a:solidFill>
                <a:schemeClr val="accent2"/>
              </a:solidFill>
              <a:ln w="19050">
                <a:solidFill>
                  <a:schemeClr val="lt1"/>
                </a:solidFill>
              </a:ln>
              <a:effectLst/>
            </c:spPr>
            <c:extLst>
              <c:ext xmlns:c16="http://schemas.microsoft.com/office/drawing/2014/chart" uri="{C3380CC4-5D6E-409C-BE32-E72D297353CC}">
                <c16:uniqueId val="{0000002A-C87B-434E-890F-517640D3DB31}"/>
              </c:ext>
            </c:extLst>
          </c:dPt>
          <c:dPt>
            <c:idx val="17"/>
            <c:bubble3D val="0"/>
            <c:spPr>
              <a:solidFill>
                <a:schemeClr val="accent2"/>
              </a:solidFill>
              <a:ln w="19050">
                <a:solidFill>
                  <a:schemeClr val="lt1"/>
                </a:solidFill>
              </a:ln>
              <a:effectLst/>
            </c:spPr>
            <c:extLst>
              <c:ext xmlns:c16="http://schemas.microsoft.com/office/drawing/2014/chart" uri="{C3380CC4-5D6E-409C-BE32-E72D297353CC}">
                <c16:uniqueId val="{00000029-C87B-434E-890F-517640D3DB31}"/>
              </c:ext>
            </c:extLst>
          </c:dPt>
          <c:dPt>
            <c:idx val="18"/>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8-C87B-434E-890F-517640D3DB31}"/>
              </c:ext>
            </c:extLst>
          </c:dPt>
          <c:dPt>
            <c:idx val="19"/>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7-C87B-434E-890F-517640D3DB31}"/>
              </c:ext>
            </c:extLst>
          </c:dPt>
          <c:dPt>
            <c:idx val="20"/>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6-C87B-434E-890F-517640D3DB31}"/>
              </c:ext>
            </c:extLst>
          </c:dPt>
          <c:dPt>
            <c:idx val="2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5-C87B-434E-890F-517640D3DB31}"/>
              </c:ext>
            </c:extLst>
          </c:dPt>
          <c:dPt>
            <c:idx val="2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4-C87B-434E-890F-517640D3DB31}"/>
              </c:ext>
            </c:extLst>
          </c:dPt>
          <c:dPt>
            <c:idx val="23"/>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3-C87B-434E-890F-517640D3DB31}"/>
              </c:ext>
            </c:extLst>
          </c:dPt>
          <c:dPt>
            <c:idx val="24"/>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2-C87B-434E-890F-517640D3DB31}"/>
              </c:ext>
            </c:extLst>
          </c:dPt>
          <c:dPt>
            <c:idx val="25"/>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1-C87B-434E-890F-517640D3DB31}"/>
              </c:ext>
            </c:extLst>
          </c:dPt>
          <c:dPt>
            <c:idx val="26"/>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20-C87B-434E-890F-517640D3DB31}"/>
              </c:ext>
            </c:extLst>
          </c:dPt>
          <c:dPt>
            <c:idx val="27"/>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F-C87B-434E-890F-517640D3DB31}"/>
              </c:ext>
            </c:extLst>
          </c:dPt>
          <c:dPt>
            <c:idx val="28"/>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1E-C87B-434E-890F-517640D3DB31}"/>
              </c:ext>
            </c:extLst>
          </c:dPt>
          <c:dPt>
            <c:idx val="29"/>
            <c:bubble3D val="0"/>
            <c:spPr>
              <a:solidFill>
                <a:schemeClr val="accent4"/>
              </a:solidFill>
              <a:ln w="19050">
                <a:solidFill>
                  <a:schemeClr val="lt1"/>
                </a:solidFill>
              </a:ln>
              <a:effectLst/>
            </c:spPr>
            <c:extLst>
              <c:ext xmlns:c16="http://schemas.microsoft.com/office/drawing/2014/chart" uri="{C3380CC4-5D6E-409C-BE32-E72D297353CC}">
                <c16:uniqueId val="{0000001D-C87B-434E-890F-517640D3DB31}"/>
              </c:ext>
            </c:extLst>
          </c:dPt>
          <c:dPt>
            <c:idx val="30"/>
            <c:bubble3D val="0"/>
            <c:spPr>
              <a:solidFill>
                <a:schemeClr val="accent4"/>
              </a:solidFill>
              <a:ln w="19050">
                <a:solidFill>
                  <a:schemeClr val="lt1"/>
                </a:solidFill>
              </a:ln>
              <a:effectLst/>
            </c:spPr>
            <c:extLst>
              <c:ext xmlns:c16="http://schemas.microsoft.com/office/drawing/2014/chart" uri="{C3380CC4-5D6E-409C-BE32-E72D297353CC}">
                <c16:uniqueId val="{0000001C-C87B-434E-890F-517640D3DB31}"/>
              </c:ext>
            </c:extLst>
          </c:dPt>
          <c:dPt>
            <c:idx val="31"/>
            <c:bubble3D val="0"/>
            <c:spPr>
              <a:solidFill>
                <a:schemeClr val="accent4"/>
              </a:solidFill>
              <a:ln w="19050">
                <a:solidFill>
                  <a:schemeClr val="lt1"/>
                </a:solidFill>
              </a:ln>
              <a:effectLst/>
            </c:spPr>
            <c:extLst>
              <c:ext xmlns:c16="http://schemas.microsoft.com/office/drawing/2014/chart" uri="{C3380CC4-5D6E-409C-BE32-E72D297353CC}">
                <c16:uniqueId val="{0000001B-C87B-434E-890F-517640D3DB31}"/>
              </c:ext>
            </c:extLst>
          </c:dPt>
          <c:dPt>
            <c:idx val="32"/>
            <c:bubble3D val="0"/>
            <c:spPr>
              <a:solidFill>
                <a:schemeClr val="accent4"/>
              </a:solidFill>
              <a:ln w="19050">
                <a:solidFill>
                  <a:schemeClr val="lt1"/>
                </a:solidFill>
              </a:ln>
              <a:effectLst/>
            </c:spPr>
            <c:extLst>
              <c:ext xmlns:c16="http://schemas.microsoft.com/office/drawing/2014/chart" uri="{C3380CC4-5D6E-409C-BE32-E72D297353CC}">
                <c16:uniqueId val="{0000001A-C87B-434E-890F-517640D3DB31}"/>
              </c:ext>
            </c:extLst>
          </c:dPt>
          <c:dPt>
            <c:idx val="33"/>
            <c:bubble3D val="0"/>
            <c:spPr>
              <a:solidFill>
                <a:schemeClr val="accent4"/>
              </a:solidFill>
              <a:ln w="19050">
                <a:solidFill>
                  <a:schemeClr val="lt1"/>
                </a:solidFill>
              </a:ln>
              <a:effectLst/>
            </c:spPr>
            <c:extLst>
              <c:ext xmlns:c16="http://schemas.microsoft.com/office/drawing/2014/chart" uri="{C3380CC4-5D6E-409C-BE32-E72D297353CC}">
                <c16:uniqueId val="{00000019-C87B-434E-890F-517640D3DB31}"/>
              </c:ext>
            </c:extLst>
          </c:dPt>
          <c:dPt>
            <c:idx val="34"/>
            <c:bubble3D val="0"/>
            <c:spPr>
              <a:solidFill>
                <a:schemeClr val="accent4"/>
              </a:solidFill>
              <a:ln w="19050">
                <a:solidFill>
                  <a:schemeClr val="lt1"/>
                </a:solidFill>
              </a:ln>
              <a:effectLst/>
            </c:spPr>
            <c:extLst>
              <c:ext xmlns:c16="http://schemas.microsoft.com/office/drawing/2014/chart" uri="{C3380CC4-5D6E-409C-BE32-E72D297353CC}">
                <c16:uniqueId val="{00000018-C87B-434E-890F-517640D3DB31}"/>
              </c:ext>
            </c:extLst>
          </c:dPt>
          <c:dPt>
            <c:idx val="35"/>
            <c:bubble3D val="0"/>
            <c:spPr>
              <a:solidFill>
                <a:schemeClr val="accent4"/>
              </a:solidFill>
              <a:ln w="19050">
                <a:solidFill>
                  <a:schemeClr val="lt1"/>
                </a:solidFill>
              </a:ln>
              <a:effectLst/>
            </c:spPr>
            <c:extLst>
              <c:ext xmlns:c16="http://schemas.microsoft.com/office/drawing/2014/chart" uri="{C3380CC4-5D6E-409C-BE32-E72D297353CC}">
                <c16:uniqueId val="{00000017-C87B-434E-890F-517640D3DB31}"/>
              </c:ext>
            </c:extLst>
          </c:dPt>
          <c:dPt>
            <c:idx val="36"/>
            <c:bubble3D val="0"/>
            <c:spPr>
              <a:solidFill>
                <a:schemeClr val="accent4"/>
              </a:solidFill>
              <a:ln w="19050">
                <a:solidFill>
                  <a:schemeClr val="lt1"/>
                </a:solidFill>
              </a:ln>
              <a:effectLst/>
            </c:spPr>
            <c:extLst>
              <c:ext xmlns:c16="http://schemas.microsoft.com/office/drawing/2014/chart" uri="{C3380CC4-5D6E-409C-BE32-E72D297353CC}">
                <c16:uniqueId val="{00000016-C87B-434E-890F-517640D3DB31}"/>
              </c:ext>
            </c:extLst>
          </c:dPt>
          <c:dPt>
            <c:idx val="37"/>
            <c:bubble3D val="0"/>
            <c:spPr>
              <a:solidFill>
                <a:schemeClr val="accent4"/>
              </a:solidFill>
              <a:ln w="19050">
                <a:solidFill>
                  <a:schemeClr val="lt1"/>
                </a:solidFill>
              </a:ln>
              <a:effectLst/>
            </c:spPr>
            <c:extLst>
              <c:ext xmlns:c16="http://schemas.microsoft.com/office/drawing/2014/chart" uri="{C3380CC4-5D6E-409C-BE32-E72D297353CC}">
                <c16:uniqueId val="{00000015-C87B-434E-890F-517640D3DB31}"/>
              </c:ext>
            </c:extLst>
          </c:dPt>
          <c:dPt>
            <c:idx val="38"/>
            <c:bubble3D val="0"/>
            <c:spPr>
              <a:solidFill>
                <a:schemeClr val="accent4"/>
              </a:solidFill>
              <a:ln w="19050">
                <a:solidFill>
                  <a:schemeClr val="lt1"/>
                </a:solidFill>
              </a:ln>
              <a:effectLst/>
            </c:spPr>
            <c:extLst>
              <c:ext xmlns:c16="http://schemas.microsoft.com/office/drawing/2014/chart" uri="{C3380CC4-5D6E-409C-BE32-E72D297353CC}">
                <c16:uniqueId val="{00000013-C87B-434E-890F-517640D3DB31}"/>
              </c:ext>
            </c:extLst>
          </c:dPt>
          <c:dPt>
            <c:idx val="39"/>
            <c:bubble3D val="0"/>
            <c:spPr>
              <a:solidFill>
                <a:schemeClr val="accent4"/>
              </a:solidFill>
              <a:ln w="19050">
                <a:solidFill>
                  <a:schemeClr val="lt1"/>
                </a:solidFill>
              </a:ln>
              <a:effectLst/>
            </c:spPr>
            <c:extLst>
              <c:ext xmlns:c16="http://schemas.microsoft.com/office/drawing/2014/chart" uri="{C3380CC4-5D6E-409C-BE32-E72D297353CC}">
                <c16:uniqueId val="{00000014-C87B-434E-890F-517640D3DB31}"/>
              </c:ext>
            </c:extLst>
          </c:dPt>
          <c:dPt>
            <c:idx val="4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2-C87B-434E-890F-517640D3DB31}"/>
              </c:ext>
            </c:extLst>
          </c:dPt>
          <c:dPt>
            <c:idx val="4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C87B-434E-890F-517640D3DB31}"/>
              </c:ext>
            </c:extLst>
          </c:dPt>
          <c:dLbls>
            <c:dLbl>
              <c:idx val="0"/>
              <c:tx>
                <c:rich>
                  <a:bodyPr/>
                  <a:lstStyle/>
                  <a:p>
                    <a:fld id="{FB69B15C-DFC1-4390-9FBF-D763DFD3862F}"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C87B-434E-890F-517640D3DB31}"/>
                </c:ext>
              </c:extLst>
            </c:dLbl>
            <c:dLbl>
              <c:idx val="1"/>
              <c:tx>
                <c:rich>
                  <a:bodyPr/>
                  <a:lstStyle/>
                  <a:p>
                    <a:fld id="{680E55CB-9445-496B-9ABE-DEFB148074B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87B-434E-890F-517640D3DB31}"/>
                </c:ext>
              </c:extLst>
            </c:dLbl>
            <c:dLbl>
              <c:idx val="2"/>
              <c:tx>
                <c:rich>
                  <a:bodyPr/>
                  <a:lstStyle/>
                  <a:p>
                    <a:fld id="{379773DE-1665-4239-8802-7E467F8C4500}"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87B-434E-890F-517640D3DB31}"/>
                </c:ext>
              </c:extLst>
            </c:dLbl>
            <c:dLbl>
              <c:idx val="3"/>
              <c:tx>
                <c:rich>
                  <a:bodyPr/>
                  <a:lstStyle/>
                  <a:p>
                    <a:fld id="{15C290A1-F40C-4574-8649-1FD2EEECD924}"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87B-434E-890F-517640D3DB31}"/>
                </c:ext>
              </c:extLst>
            </c:dLbl>
            <c:dLbl>
              <c:idx val="4"/>
              <c:tx>
                <c:rich>
                  <a:bodyPr/>
                  <a:lstStyle/>
                  <a:p>
                    <a:fld id="{317A5DEE-6E8B-4C06-946A-9627A561431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87B-434E-890F-517640D3DB31}"/>
                </c:ext>
              </c:extLst>
            </c:dLbl>
            <c:dLbl>
              <c:idx val="5"/>
              <c:tx>
                <c:rich>
                  <a:bodyPr/>
                  <a:lstStyle/>
                  <a:p>
                    <a:fld id="{1743A96E-32CB-4FC9-950E-3F61FC1C7C71}"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87B-434E-890F-517640D3DB31}"/>
                </c:ext>
              </c:extLst>
            </c:dLbl>
            <c:dLbl>
              <c:idx val="6"/>
              <c:tx>
                <c:rich>
                  <a:bodyPr/>
                  <a:lstStyle/>
                  <a:p>
                    <a:fld id="{4A8929F4-B514-480E-9B32-CBF31A3761FE}"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87B-434E-890F-517640D3DB31}"/>
                </c:ext>
              </c:extLst>
            </c:dLbl>
            <c:dLbl>
              <c:idx val="7"/>
              <c:tx>
                <c:rich>
                  <a:bodyPr/>
                  <a:lstStyle/>
                  <a:p>
                    <a:fld id="{0A9592C4-5373-4340-A93D-EE4E712D26A9}"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87B-434E-890F-517640D3DB31}"/>
                </c:ext>
              </c:extLst>
            </c:dLbl>
            <c:dLbl>
              <c:idx val="8"/>
              <c:tx>
                <c:rich>
                  <a:bodyPr/>
                  <a:lstStyle/>
                  <a:p>
                    <a:fld id="{43AB5F50-5C4E-4568-B1E4-E3CFDFB3FBF7}"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C87B-434E-890F-517640D3DB31}"/>
                </c:ext>
              </c:extLst>
            </c:dLbl>
            <c:dLbl>
              <c:idx val="9"/>
              <c:tx>
                <c:rich>
                  <a:bodyPr/>
                  <a:lstStyle/>
                  <a:p>
                    <a:fld id="{8F5A5DDE-F12B-4364-968C-0B93787A6829}"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C87B-434E-890F-517640D3DB31}"/>
                </c:ext>
              </c:extLst>
            </c:dLbl>
            <c:dLbl>
              <c:idx val="10"/>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C87B-434E-890F-517640D3DB31}"/>
                </c:ext>
              </c:extLst>
            </c:dLbl>
            <c:dLbl>
              <c:idx val="11"/>
              <c:tx>
                <c:rich>
                  <a:bodyPr/>
                  <a:lstStyle/>
                  <a:p>
                    <a:fld id="{5D56466F-3EA2-432A-A723-525B1F6556CE}"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C87B-434E-890F-517640D3DB31}"/>
                </c:ext>
              </c:extLst>
            </c:dLbl>
            <c:dLbl>
              <c:idx val="12"/>
              <c:tx>
                <c:rich>
                  <a:bodyPr/>
                  <a:lstStyle/>
                  <a:p>
                    <a:fld id="{9242E278-D463-43BA-AF49-52D82D789FB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C87B-434E-890F-517640D3DB31}"/>
                </c:ext>
              </c:extLst>
            </c:dLbl>
            <c:dLbl>
              <c:idx val="13"/>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C87B-434E-890F-517640D3DB31}"/>
                </c:ext>
              </c:extLst>
            </c:dLbl>
            <c:dLbl>
              <c:idx val="14"/>
              <c:tx>
                <c:rich>
                  <a:bodyPr/>
                  <a:lstStyle/>
                  <a:p>
                    <a:fld id="{4CCEC693-5563-4FDD-BF7A-0FCCBC42BDC5}"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C87B-434E-890F-517640D3DB31}"/>
                </c:ext>
              </c:extLst>
            </c:dLbl>
            <c:dLbl>
              <c:idx val="15"/>
              <c:tx>
                <c:rich>
                  <a:bodyPr/>
                  <a:lstStyle/>
                  <a:p>
                    <a:fld id="{049A04F4-2AED-4EF1-8279-C0782C62D158}"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C87B-434E-890F-517640D3DB31}"/>
                </c:ext>
              </c:extLst>
            </c:dLbl>
            <c:dLbl>
              <c:idx val="16"/>
              <c:tx>
                <c:rich>
                  <a:bodyPr/>
                  <a:lstStyle/>
                  <a:p>
                    <a:fld id="{34D9D7B8-F1D6-4504-9C3F-EB3F9C98378C}"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C87B-434E-890F-517640D3DB31}"/>
                </c:ext>
              </c:extLst>
            </c:dLbl>
            <c:dLbl>
              <c:idx val="17"/>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C87B-434E-890F-517640D3DB31}"/>
                </c:ext>
              </c:extLst>
            </c:dLbl>
            <c:dLbl>
              <c:idx val="18"/>
              <c:tx>
                <c:rich>
                  <a:bodyPr/>
                  <a:lstStyle/>
                  <a:p>
                    <a:fld id="{D320E275-52EE-423B-8AEB-1563C24680B7}"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87B-434E-890F-517640D3DB31}"/>
                </c:ext>
              </c:extLst>
            </c:dLbl>
            <c:dLbl>
              <c:idx val="19"/>
              <c:tx>
                <c:rich>
                  <a:bodyPr/>
                  <a:lstStyle/>
                  <a:p>
                    <a:fld id="{F693A38D-D16B-46AB-9B2D-B88B55542FCD}"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C87B-434E-890F-517640D3DB31}"/>
                </c:ext>
              </c:extLst>
            </c:dLbl>
            <c:dLbl>
              <c:idx val="20"/>
              <c:tx>
                <c:rich>
                  <a:bodyPr/>
                  <a:lstStyle/>
                  <a:p>
                    <a:fld id="{3A8BAE6B-E40E-48E7-9178-97378BC52832}"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C87B-434E-890F-517640D3DB31}"/>
                </c:ext>
              </c:extLst>
            </c:dLbl>
            <c:dLbl>
              <c:idx val="21"/>
              <c:tx>
                <c:rich>
                  <a:bodyPr/>
                  <a:lstStyle/>
                  <a:p>
                    <a:fld id="{89F54EF1-70E8-4914-A1ED-A3067D801FC6}"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87B-434E-890F-517640D3DB31}"/>
                </c:ext>
              </c:extLst>
            </c:dLbl>
            <c:dLbl>
              <c:idx val="22"/>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C87B-434E-890F-517640D3DB31}"/>
                </c:ext>
              </c:extLst>
            </c:dLbl>
            <c:dLbl>
              <c:idx val="23"/>
              <c:tx>
                <c:rich>
                  <a:bodyPr/>
                  <a:lstStyle/>
                  <a:p>
                    <a:fld id="{0AF9FB55-A4A2-4F80-8896-2E44169E4A76}"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C87B-434E-890F-517640D3DB31}"/>
                </c:ext>
              </c:extLst>
            </c:dLbl>
            <c:dLbl>
              <c:idx val="24"/>
              <c:tx>
                <c:rich>
                  <a:bodyPr/>
                  <a:lstStyle/>
                  <a:p>
                    <a:fld id="{75E1C357-C05A-4392-BAB4-BC4434FE20E8}"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87B-434E-890F-517640D3DB31}"/>
                </c:ext>
              </c:extLst>
            </c:dLbl>
            <c:dLbl>
              <c:idx val="25"/>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C87B-434E-890F-517640D3DB31}"/>
                </c:ext>
              </c:extLst>
            </c:dLbl>
            <c:dLbl>
              <c:idx val="26"/>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C87B-434E-890F-517640D3DB31}"/>
                </c:ext>
              </c:extLst>
            </c:dLbl>
            <c:dLbl>
              <c:idx val="27"/>
              <c:tx>
                <c:rich>
                  <a:bodyPr/>
                  <a:lstStyle/>
                  <a:p>
                    <a:fld id="{74765B63-B1FB-4853-B699-F3CA7227586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87B-434E-890F-517640D3DB31}"/>
                </c:ext>
              </c:extLst>
            </c:dLbl>
            <c:dLbl>
              <c:idx val="28"/>
              <c:tx>
                <c:rich>
                  <a:bodyPr/>
                  <a:lstStyle/>
                  <a:p>
                    <a:fld id="{153CDB40-531D-4CD5-B6D9-01A73D2060F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87B-434E-890F-517640D3DB31}"/>
                </c:ext>
              </c:extLst>
            </c:dLbl>
            <c:dLbl>
              <c:idx val="29"/>
              <c:tx>
                <c:rich>
                  <a:bodyPr/>
                  <a:lstStyle/>
                  <a:p>
                    <a:fld id="{C4A7D953-B508-4997-B15E-6B88B1809501}"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87B-434E-890F-517640D3DB31}"/>
                </c:ext>
              </c:extLst>
            </c:dLbl>
            <c:dLbl>
              <c:idx val="30"/>
              <c:tx>
                <c:rich>
                  <a:bodyPr/>
                  <a:lstStyle/>
                  <a:p>
                    <a:fld id="{6A1AC304-1405-4A15-9E95-7A708A5E8E4D}"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87B-434E-890F-517640D3DB31}"/>
                </c:ext>
              </c:extLst>
            </c:dLbl>
            <c:dLbl>
              <c:idx val="31"/>
              <c:tx>
                <c:rich>
                  <a:bodyPr/>
                  <a:lstStyle/>
                  <a:p>
                    <a:fld id="{D716A7A0-89DD-445A-AC57-3437BCE91B67}"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87B-434E-890F-517640D3DB31}"/>
                </c:ext>
              </c:extLst>
            </c:dLbl>
            <c:dLbl>
              <c:idx val="32"/>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C87B-434E-890F-517640D3DB31}"/>
                </c:ext>
              </c:extLst>
            </c:dLbl>
            <c:dLbl>
              <c:idx val="33"/>
              <c:tx>
                <c:rich>
                  <a:bodyPr/>
                  <a:lstStyle/>
                  <a:p>
                    <a:fld id="{A3285FDE-AB21-44BB-938C-1584B8C636D5}"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87B-434E-890F-517640D3DB31}"/>
                </c:ext>
              </c:extLst>
            </c:dLbl>
            <c:dLbl>
              <c:idx val="34"/>
              <c:tx>
                <c:rich>
                  <a:bodyPr/>
                  <a:lstStyle/>
                  <a:p>
                    <a:fld id="{453E88DA-A7E3-4991-ACDA-CDC1845D5764}"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87B-434E-890F-517640D3DB31}"/>
                </c:ext>
              </c:extLst>
            </c:dLbl>
            <c:dLbl>
              <c:idx val="35"/>
              <c:tx>
                <c:rich>
                  <a:bodyPr/>
                  <a:lstStyle/>
                  <a:p>
                    <a:fld id="{F81FAE83-45E7-4DB2-A815-6E7603F993BA}"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87B-434E-890F-517640D3DB31}"/>
                </c:ext>
              </c:extLst>
            </c:dLbl>
            <c:dLbl>
              <c:idx val="36"/>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C87B-434E-890F-517640D3DB31}"/>
                </c:ext>
              </c:extLst>
            </c:dLbl>
            <c:dLbl>
              <c:idx val="37"/>
              <c:tx>
                <c:rich>
                  <a:bodyPr/>
                  <a:lstStyle/>
                  <a:p>
                    <a:endParaRPr lang="en-AE"/>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C87B-434E-890F-517640D3DB31}"/>
                </c:ext>
              </c:extLst>
            </c:dLbl>
            <c:dLbl>
              <c:idx val="38"/>
              <c:tx>
                <c:rich>
                  <a:bodyPr/>
                  <a:lstStyle/>
                  <a:p>
                    <a:fld id="{7D150474-A3A3-4FC2-97D3-ED46347B7A23}"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87B-434E-890F-517640D3DB31}"/>
                </c:ext>
              </c:extLst>
            </c:dLbl>
            <c:dLbl>
              <c:idx val="39"/>
              <c:tx>
                <c:rich>
                  <a:bodyPr/>
                  <a:lstStyle/>
                  <a:p>
                    <a:fld id="{0C5A1B20-81E3-4E06-945C-C40355784C06}" type="CELLRANGE">
                      <a:rPr lang="en-AE"/>
                      <a:pPr/>
                      <a:t>[CELLRANGE]</a:t>
                    </a:fld>
                    <a:endParaRPr lang="en-A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87B-434E-890F-517640D3DB31}"/>
                </c:ext>
              </c:extLst>
            </c:dLbl>
            <c:dLbl>
              <c:idx val="40"/>
              <c:tx>
                <c:rich>
                  <a:bodyPr/>
                  <a:lstStyle/>
                  <a:p>
                    <a:r>
                      <a:rPr lang="en-US"/>
                      <a:t>Iran</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2-C87B-434E-890F-517640D3DB31}"/>
                </c:ext>
              </c:extLst>
            </c:dLbl>
            <c:dLbl>
              <c:idx val="41"/>
              <c:tx>
                <c:rich>
                  <a:bodyPr/>
                  <a:lstStyle/>
                  <a:p>
                    <a:r>
                      <a:rPr lang="en-US"/>
                      <a:t>Oman</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1-C87B-434E-890F-517640D3DB31}"/>
                </c:ext>
              </c:extLst>
            </c:dLbl>
            <c:numFmt formatCode="General" sourceLinked="0"/>
            <c:spPr>
              <a:noFill/>
              <a:ln>
                <a:noFill/>
              </a:ln>
              <a:effectLst/>
            </c:spPr>
            <c:txPr>
              <a:bodyPr rot="0" spcFirstLastPara="1" vertOverflow="clip" horzOverflow="clip" vert="horz" wrap="square" lIns="38100" tIns="19050" rIns="38100" bIns="19050" anchor="ctr" anchorCtr="0">
                <a:spAutoFit/>
              </a:bodyPr>
              <a:lstStyle/>
              <a:p>
                <a:pPr>
                  <a:defRPr sz="8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val>
            <c:numRef>
              <c:f>'PIE chart'!$N$13:$N$54</c:f>
              <c:numCache>
                <c:formatCode>General</c:formatCode>
                <c:ptCount val="42"/>
                <c:pt idx="0">
                  <c:v>8.5714285714285712</c:v>
                </c:pt>
                <c:pt idx="1">
                  <c:v>8.5714285714285712</c:v>
                </c:pt>
                <c:pt idx="2">
                  <c:v>8.5714285714285712</c:v>
                </c:pt>
                <c:pt idx="3">
                  <c:v>8.5714285714285712</c:v>
                </c:pt>
                <c:pt idx="4">
                  <c:v>8.5714285714285712</c:v>
                </c:pt>
                <c:pt idx="5">
                  <c:v>8.5714285714285712</c:v>
                </c:pt>
                <c:pt idx="6">
                  <c:v>8.5714285714285712</c:v>
                </c:pt>
                <c:pt idx="7">
                  <c:v>8.5714285714285712</c:v>
                </c:pt>
                <c:pt idx="8">
                  <c:v>8.5714285714285712</c:v>
                </c:pt>
                <c:pt idx="9">
                  <c:v>8.5714285714285712</c:v>
                </c:pt>
                <c:pt idx="11">
                  <c:v>8.5714285714285712</c:v>
                </c:pt>
                <c:pt idx="12">
                  <c:v>8.5714285714285712</c:v>
                </c:pt>
                <c:pt idx="14">
                  <c:v>25.714285714285715</c:v>
                </c:pt>
                <c:pt idx="15">
                  <c:v>17.142857142857142</c:v>
                </c:pt>
                <c:pt idx="16">
                  <c:v>8.5714285714285712</c:v>
                </c:pt>
                <c:pt idx="18">
                  <c:v>8.5714285714285712</c:v>
                </c:pt>
                <c:pt idx="19">
                  <c:v>17.142857142857142</c:v>
                </c:pt>
                <c:pt idx="20">
                  <c:v>8.5714285714285712</c:v>
                </c:pt>
                <c:pt idx="21">
                  <c:v>25.714285714285715</c:v>
                </c:pt>
                <c:pt idx="23">
                  <c:v>8.5714285714285712</c:v>
                </c:pt>
                <c:pt idx="24">
                  <c:v>8.5714285714285712</c:v>
                </c:pt>
                <c:pt idx="27">
                  <c:v>8.5714285714285712</c:v>
                </c:pt>
                <c:pt idx="28">
                  <c:v>8.5714285714285712</c:v>
                </c:pt>
                <c:pt idx="29">
                  <c:v>8.5714285714285712</c:v>
                </c:pt>
                <c:pt idx="30">
                  <c:v>17.142857142857142</c:v>
                </c:pt>
                <c:pt idx="31">
                  <c:v>8.5714285714285712</c:v>
                </c:pt>
                <c:pt idx="33">
                  <c:v>25.714285714285715</c:v>
                </c:pt>
                <c:pt idx="34">
                  <c:v>8.5714285714285712</c:v>
                </c:pt>
                <c:pt idx="35">
                  <c:v>8.5714285714285712</c:v>
                </c:pt>
                <c:pt idx="38">
                  <c:v>8.5714285714285712</c:v>
                </c:pt>
                <c:pt idx="39">
                  <c:v>8.5714285714285712</c:v>
                </c:pt>
                <c:pt idx="40">
                  <c:v>8.5714285714285712</c:v>
                </c:pt>
                <c:pt idx="41">
                  <c:v>8.5714285714285712</c:v>
                </c:pt>
              </c:numCache>
            </c:numRef>
          </c:val>
          <c:extLst>
            <c:ext xmlns:c15="http://schemas.microsoft.com/office/drawing/2012/chart" uri="{02D57815-91ED-43cb-92C2-25804820EDAC}">
              <c15:datalabelsRange>
                <c15:f>'PIE chart'!$L$13:$L$54</c15:f>
                <c15:dlblRangeCache>
                  <c:ptCount val="42"/>
                  <c:pt idx="0">
                    <c:v>Italy</c:v>
                  </c:pt>
                  <c:pt idx="1">
                    <c:v>India</c:v>
                  </c:pt>
                  <c:pt idx="2">
                    <c:v>Pakistan</c:v>
                  </c:pt>
                  <c:pt idx="3">
                    <c:v>KUWAIT</c:v>
                  </c:pt>
                  <c:pt idx="4">
                    <c:v>China</c:v>
                  </c:pt>
                  <c:pt idx="5">
                    <c:v>NEW ZEALAND</c:v>
                  </c:pt>
                  <c:pt idx="6">
                    <c:v>USA</c:v>
                  </c:pt>
                  <c:pt idx="7">
                    <c:v>QATAR</c:v>
                  </c:pt>
                  <c:pt idx="8">
                    <c:v>QATAR</c:v>
                  </c:pt>
                  <c:pt idx="9">
                    <c:v>Slovenia</c:v>
                  </c:pt>
                  <c:pt idx="10">
                    <c:v>China</c:v>
                  </c:pt>
                  <c:pt idx="11">
                    <c:v>Saudi Arabia</c:v>
                  </c:pt>
                  <c:pt idx="12">
                    <c:v>USA</c:v>
                  </c:pt>
                  <c:pt idx="13">
                    <c:v>China</c:v>
                  </c:pt>
                  <c:pt idx="14">
                    <c:v>China </c:v>
                  </c:pt>
                  <c:pt idx="15">
                    <c:v>india</c:v>
                  </c:pt>
                  <c:pt idx="16">
                    <c:v>Spain</c:v>
                  </c:pt>
                  <c:pt idx="17">
                    <c:v>India</c:v>
                  </c:pt>
                  <c:pt idx="18">
                    <c:v>Malaysia</c:v>
                  </c:pt>
                  <c:pt idx="19">
                    <c:v>South Korea</c:v>
                  </c:pt>
                  <c:pt idx="20">
                    <c:v>Canada</c:v>
                  </c:pt>
                  <c:pt idx="21">
                    <c:v>india</c:v>
                  </c:pt>
                  <c:pt idx="22">
                    <c:v>india</c:v>
                  </c:pt>
                  <c:pt idx="23">
                    <c:v>Greece</c:v>
                  </c:pt>
                  <c:pt idx="24">
                    <c:v>USA</c:v>
                  </c:pt>
                  <c:pt idx="25">
                    <c:v>South Korea</c:v>
                  </c:pt>
                  <c:pt idx="26">
                    <c:v>india</c:v>
                  </c:pt>
                  <c:pt idx="27">
                    <c:v>Japan</c:v>
                  </c:pt>
                  <c:pt idx="28">
                    <c:v>UK</c:v>
                  </c:pt>
                  <c:pt idx="29">
                    <c:v>Malaysia</c:v>
                  </c:pt>
                  <c:pt idx="30">
                    <c:v>South Korea</c:v>
                  </c:pt>
                  <c:pt idx="31">
                    <c:v>Canada</c:v>
                  </c:pt>
                  <c:pt idx="32">
                    <c:v>india</c:v>
                  </c:pt>
                  <c:pt idx="33">
                    <c:v>india</c:v>
                  </c:pt>
                  <c:pt idx="34">
                    <c:v>Greece</c:v>
                  </c:pt>
                  <c:pt idx="35">
                    <c:v>USA</c:v>
                  </c:pt>
                  <c:pt idx="36">
                    <c:v>South Korea</c:v>
                  </c:pt>
                  <c:pt idx="37">
                    <c:v>india</c:v>
                  </c:pt>
                  <c:pt idx="38">
                    <c:v>Japan</c:v>
                  </c:pt>
                  <c:pt idx="39">
                    <c:v>UK</c:v>
                  </c:pt>
                  <c:pt idx="40">
                    <c:v>Oman</c:v>
                  </c:pt>
                  <c:pt idx="41">
                    <c:v>Iran</c:v>
                  </c:pt>
                </c15:dlblRangeCache>
              </c15:datalabelsRange>
            </c:ext>
            <c:ext xmlns:c16="http://schemas.microsoft.com/office/drawing/2014/chart" uri="{C3380CC4-5D6E-409C-BE32-E72D297353CC}">
              <c16:uniqueId val="{00000003-C87B-434E-890F-517640D3DB31}"/>
            </c:ext>
          </c:extLst>
        </c:ser>
        <c:dLbls>
          <c:showLegendKey val="0"/>
          <c:showVal val="0"/>
          <c:showCatName val="0"/>
          <c:showSerName val="0"/>
          <c:showPercent val="0"/>
          <c:showBubbleSize val="0"/>
          <c:showLeaderLines val="1"/>
        </c:dLbls>
        <c:firstSliceAng val="0"/>
        <c:holeSize val="3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of Publication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5.7713623729025595E-2"/>
          <c:y val="0.11250584467000226"/>
          <c:w val="0.92784292723324202"/>
          <c:h val="0.6804266694425293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'Countries of Pub'!$A$8:$A$28</c:f>
              <c:strCache>
                <c:ptCount val="21"/>
                <c:pt idx="0">
                  <c:v>Nigeria</c:v>
                </c:pt>
                <c:pt idx="1">
                  <c:v>India</c:v>
                </c:pt>
                <c:pt idx="2">
                  <c:v>Qatar</c:v>
                </c:pt>
                <c:pt idx="3">
                  <c:v>China</c:v>
                </c:pt>
                <c:pt idx="4">
                  <c:v>Malaysia</c:v>
                </c:pt>
                <c:pt idx="5">
                  <c:v>Greece</c:v>
                </c:pt>
                <c:pt idx="6">
                  <c:v>South Korea</c:v>
                </c:pt>
                <c:pt idx="7">
                  <c:v>Canada</c:v>
                </c:pt>
                <c:pt idx="8">
                  <c:v>Italy</c:v>
                </c:pt>
                <c:pt idx="9">
                  <c:v>Slovenia</c:v>
                </c:pt>
                <c:pt idx="10">
                  <c:v>Mexico</c:v>
                </c:pt>
                <c:pt idx="11">
                  <c:v>UK</c:v>
                </c:pt>
                <c:pt idx="12">
                  <c:v>Saudi Arabia</c:v>
                </c:pt>
                <c:pt idx="13">
                  <c:v>Pakistan</c:v>
                </c:pt>
                <c:pt idx="14">
                  <c:v>USA</c:v>
                </c:pt>
                <c:pt idx="15">
                  <c:v>KUWAIT</c:v>
                </c:pt>
                <c:pt idx="16">
                  <c:v>NEW ZEALAND</c:v>
                </c:pt>
                <c:pt idx="17">
                  <c:v>Oman</c:v>
                </c:pt>
                <c:pt idx="18">
                  <c:v>Iran</c:v>
                </c:pt>
                <c:pt idx="19">
                  <c:v>Japan</c:v>
                </c:pt>
                <c:pt idx="20">
                  <c:v>Spain</c:v>
                </c:pt>
              </c:strCache>
            </c:strRef>
          </c:cat>
          <c:val>
            <c:numRef>
              <c:f>'Countries of Pub'!$B$8:$B$28</c:f>
              <c:numCache>
                <c:formatCode>General</c:formatCode>
                <c:ptCount val="21"/>
                <c:pt idx="0">
                  <c:v>1</c:v>
                </c:pt>
                <c:pt idx="1">
                  <c:v>9</c:v>
                </c:pt>
                <c:pt idx="2">
                  <c:v>2</c:v>
                </c:pt>
                <c:pt idx="3">
                  <c:v>6</c:v>
                </c:pt>
                <c:pt idx="4">
                  <c:v>1</c:v>
                </c:pt>
                <c:pt idx="5">
                  <c:v>2</c:v>
                </c:pt>
                <c:pt idx="6">
                  <c:v>2</c:v>
                </c:pt>
                <c:pt idx="7">
                  <c:v>1</c:v>
                </c:pt>
                <c:pt idx="8">
                  <c:v>1</c:v>
                </c:pt>
                <c:pt idx="9">
                  <c:v>1</c:v>
                </c:pt>
                <c:pt idx="10">
                  <c:v>1</c:v>
                </c:pt>
                <c:pt idx="11">
                  <c:v>2</c:v>
                </c:pt>
                <c:pt idx="12">
                  <c:v>1</c:v>
                </c:pt>
                <c:pt idx="13">
                  <c:v>1</c:v>
                </c:pt>
                <c:pt idx="14">
                  <c:v>3</c:v>
                </c:pt>
                <c:pt idx="15">
                  <c:v>1</c:v>
                </c:pt>
                <c:pt idx="16">
                  <c:v>1</c:v>
                </c:pt>
                <c:pt idx="17">
                  <c:v>1</c:v>
                </c:pt>
                <c:pt idx="18">
                  <c:v>1</c:v>
                </c:pt>
                <c:pt idx="19">
                  <c:v>1</c:v>
                </c:pt>
                <c:pt idx="20">
                  <c:v>1</c:v>
                </c:pt>
              </c:numCache>
            </c:numRef>
          </c:val>
          <c:extLst>
            <c:ext xmlns:c16="http://schemas.microsoft.com/office/drawing/2014/chart" uri="{C3380CC4-5D6E-409C-BE32-E72D297353CC}">
              <c16:uniqueId val="{00000000-2747-4964-9419-10DAAC405FE9}"/>
            </c:ext>
          </c:extLst>
        </c:ser>
        <c:dLbls>
          <c:showLegendKey val="0"/>
          <c:showVal val="0"/>
          <c:showCatName val="0"/>
          <c:showSerName val="0"/>
          <c:showPercent val="0"/>
          <c:showBubbleSize val="0"/>
        </c:dLbls>
        <c:gapWidth val="100"/>
        <c:overlap val="-24"/>
        <c:axId val="1975237263"/>
        <c:axId val="1975238223"/>
      </c:barChart>
      <c:catAx>
        <c:axId val="19752372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38223"/>
        <c:crosses val="autoZero"/>
        <c:auto val="1"/>
        <c:lblAlgn val="ctr"/>
        <c:lblOffset val="100"/>
        <c:noMultiLvlLbl val="0"/>
      </c:catAx>
      <c:valAx>
        <c:axId val="19752382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523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ML&amp;DL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75A8-4105-AEA7-FA0BB13EB92A}"/>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75A8-4105-AEA7-FA0BB13EB92A}"/>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75A8-4105-AEA7-FA0BB13EB92A}"/>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75A8-4105-AEA7-FA0BB13EB92A}"/>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75A8-4105-AEA7-FA0BB13EB92A}"/>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75A8-4105-AEA7-FA0BB13EB92A}"/>
              </c:ext>
            </c:extLst>
          </c:dPt>
          <c:dLbls>
            <c:dLbl>
              <c:idx val="5"/>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9.7752080688365897E-2"/>
                      <c:h val="8.3920663722950262E-2"/>
                    </c:manualLayout>
                  </c15:layout>
                </c:ext>
                <c:ext xmlns:c16="http://schemas.microsoft.com/office/drawing/2014/chart" uri="{C3380CC4-5D6E-409C-BE32-E72D297353CC}">
                  <c16:uniqueId val="{0000000B-75A8-4105-AEA7-FA0BB13EB9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'Paper with ML&amp;DL'!$F$5:$F$10</c:f>
              <c:strCache>
                <c:ptCount val="6"/>
                <c:pt idx="0">
                  <c:v>SVM</c:v>
                </c:pt>
                <c:pt idx="1">
                  <c:v>RF</c:v>
                </c:pt>
                <c:pt idx="2">
                  <c:v>KNN</c:v>
                </c:pt>
                <c:pt idx="3">
                  <c:v>Ensemble</c:v>
                </c:pt>
                <c:pt idx="4">
                  <c:v>NN</c:v>
                </c:pt>
                <c:pt idx="5">
                  <c:v>2-D Decision Tree</c:v>
                </c:pt>
              </c:strCache>
            </c:strRef>
          </c:cat>
          <c:val>
            <c:numRef>
              <c:f>'Paper with ML&amp;DL'!$G$5:$G$10</c:f>
              <c:numCache>
                <c:formatCode>General</c:formatCode>
                <c:ptCount val="6"/>
                <c:pt idx="0">
                  <c:v>3</c:v>
                </c:pt>
                <c:pt idx="1">
                  <c:v>3</c:v>
                </c:pt>
                <c:pt idx="2">
                  <c:v>1</c:v>
                </c:pt>
                <c:pt idx="3">
                  <c:v>8</c:v>
                </c:pt>
                <c:pt idx="4">
                  <c:v>2</c:v>
                </c:pt>
                <c:pt idx="5">
                  <c:v>1</c:v>
                </c:pt>
              </c:numCache>
            </c:numRef>
          </c:val>
          <c:extLst>
            <c:ext xmlns:c16="http://schemas.microsoft.com/office/drawing/2014/chart" uri="{C3380CC4-5D6E-409C-BE32-E72D297353CC}">
              <c16:uniqueId val="{00000000-7233-4DD6-A7AC-522EF7671DBE}"/>
            </c:ext>
          </c:extLst>
        </c:ser>
        <c:dLbls>
          <c:dLblPos val="inEnd"/>
          <c:showLegendKey val="0"/>
          <c:showVal val="0"/>
          <c:showCatName val="1"/>
          <c:showSerName val="0"/>
          <c:showPercent val="0"/>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type of database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 type of Pub'!$A$2:$A$3</c:f>
              <c:strCache>
                <c:ptCount val="2"/>
                <c:pt idx="0">
                  <c:v>Public</c:v>
                </c:pt>
                <c:pt idx="1">
                  <c:v>Private</c:v>
                </c:pt>
              </c:strCache>
            </c:strRef>
          </c:cat>
          <c:val>
            <c:numRef>
              <c:f>'Count type of Pub'!$B$2:$B$3</c:f>
              <c:numCache>
                <c:formatCode>General</c:formatCode>
                <c:ptCount val="2"/>
                <c:pt idx="0">
                  <c:v>15</c:v>
                </c:pt>
                <c:pt idx="1">
                  <c:v>25</c:v>
                </c:pt>
              </c:numCache>
            </c:numRef>
          </c:val>
          <c:extLst>
            <c:ext xmlns:c16="http://schemas.microsoft.com/office/drawing/2014/chart" uri="{C3380CC4-5D6E-409C-BE32-E72D297353CC}">
              <c16:uniqueId val="{00000000-F90C-44DE-B0BB-05ECFA3376E7}"/>
            </c:ext>
          </c:extLst>
        </c:ser>
        <c:dLbls>
          <c:showLegendKey val="0"/>
          <c:showVal val="0"/>
          <c:showCatName val="0"/>
          <c:showSerName val="0"/>
          <c:showPercent val="0"/>
          <c:showBubbleSize val="0"/>
        </c:dLbls>
        <c:gapWidth val="219"/>
        <c:overlap val="-27"/>
        <c:axId val="2098637071"/>
        <c:axId val="2098638031"/>
      </c:barChart>
      <c:catAx>
        <c:axId val="20986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a:t>
                </a:r>
                <a:r>
                  <a:rPr lang="en-US" baseline="0"/>
                  <a:t> of database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38031"/>
        <c:crosses val="autoZero"/>
        <c:auto val="1"/>
        <c:lblAlgn val="ctr"/>
        <c:lblOffset val="100"/>
        <c:noMultiLvlLbl val="0"/>
      </c:catAx>
      <c:valAx>
        <c:axId val="209863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3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Validation Metrics Used &amp;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'Validation M. &amp; No of Times Use'!$B$2:$B$18</c:f>
              <c:strCache>
                <c:ptCount val="17"/>
                <c:pt idx="0">
                  <c:v>Accuracy</c:v>
                </c:pt>
                <c:pt idx="1">
                  <c:v>Recall(sensitivity)</c:v>
                </c:pt>
                <c:pt idx="2">
                  <c:v>F1-score</c:v>
                </c:pt>
                <c:pt idx="3">
                  <c:v>Precision</c:v>
                </c:pt>
                <c:pt idx="4">
                  <c:v>Specificity</c:v>
                </c:pt>
                <c:pt idx="5">
                  <c:v>AUC</c:v>
                </c:pt>
                <c:pt idx="6">
                  <c:v>AUPRC</c:v>
                </c:pt>
                <c:pt idx="7">
                  <c:v>RMSE</c:v>
                </c:pt>
                <c:pt idx="8">
                  <c:v>R^2</c:v>
                </c:pt>
                <c:pt idx="9">
                  <c:v>ROC</c:v>
                </c:pt>
                <c:pt idx="10">
                  <c:v>MAE</c:v>
                </c:pt>
                <c:pt idx="11">
                  <c:v>NPV</c:v>
                </c:pt>
                <c:pt idx="12">
                  <c:v>PPV</c:v>
                </c:pt>
                <c:pt idx="13">
                  <c:v>MCC</c:v>
                </c:pt>
                <c:pt idx="14">
                  <c:v>Error Rate</c:v>
                </c:pt>
                <c:pt idx="15">
                  <c:v>Error %</c:v>
                </c:pt>
                <c:pt idx="16">
                  <c:v>Cross Validation Error</c:v>
                </c:pt>
              </c:strCache>
            </c:strRef>
          </c:cat>
          <c:val>
            <c:numRef>
              <c:f>'Validation M. &amp; No of Times Use'!$C$2:$C$18</c:f>
              <c:numCache>
                <c:formatCode>0.0</c:formatCode>
                <c:ptCount val="17"/>
                <c:pt idx="0">
                  <c:v>31</c:v>
                </c:pt>
                <c:pt idx="1">
                  <c:v>29</c:v>
                </c:pt>
                <c:pt idx="2">
                  <c:v>12</c:v>
                </c:pt>
                <c:pt idx="3">
                  <c:v>18</c:v>
                </c:pt>
                <c:pt idx="4">
                  <c:v>22</c:v>
                </c:pt>
                <c:pt idx="5">
                  <c:v>23</c:v>
                </c:pt>
                <c:pt idx="6">
                  <c:v>2</c:v>
                </c:pt>
                <c:pt idx="7">
                  <c:v>3</c:v>
                </c:pt>
                <c:pt idx="8">
                  <c:v>1</c:v>
                </c:pt>
                <c:pt idx="9">
                  <c:v>3</c:v>
                </c:pt>
                <c:pt idx="10">
                  <c:v>1</c:v>
                </c:pt>
                <c:pt idx="11">
                  <c:v>7</c:v>
                </c:pt>
                <c:pt idx="12">
                  <c:v>5</c:v>
                </c:pt>
                <c:pt idx="13">
                  <c:v>3</c:v>
                </c:pt>
                <c:pt idx="14">
                  <c:v>1</c:v>
                </c:pt>
                <c:pt idx="15">
                  <c:v>1</c:v>
                </c:pt>
                <c:pt idx="16">
                  <c:v>1</c:v>
                </c:pt>
              </c:numCache>
            </c:numRef>
          </c:val>
          <c:extLst>
            <c:ext xmlns:c16="http://schemas.microsoft.com/office/drawing/2014/chart" uri="{C3380CC4-5D6E-409C-BE32-E72D297353CC}">
              <c16:uniqueId val="{00000000-9AF9-455C-AA26-EE7C1E008D12}"/>
            </c:ext>
          </c:extLst>
        </c:ser>
        <c:dLbls>
          <c:dLblPos val="outEnd"/>
          <c:showLegendKey val="0"/>
          <c:showVal val="1"/>
          <c:showCatName val="0"/>
          <c:showSerName val="0"/>
          <c:showPercent val="0"/>
          <c:showBubbleSize val="0"/>
        </c:dLbls>
        <c:gapWidth val="444"/>
        <c:overlap val="-90"/>
        <c:axId val="685591312"/>
        <c:axId val="685610032"/>
      </c:barChart>
      <c:catAx>
        <c:axId val="685591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Type of Validation Metrics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5610032"/>
        <c:crosses val="autoZero"/>
        <c:auto val="1"/>
        <c:lblAlgn val="ctr"/>
        <c:lblOffset val="100"/>
        <c:noMultiLvlLbl val="0"/>
      </c:catAx>
      <c:valAx>
        <c:axId val="6856100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Count</a:t>
                </a:r>
              </a:p>
            </c:rich>
          </c:tx>
          <c:layout>
            <c:manualLayout>
              <c:xMode val="edge"/>
              <c:yMode val="edge"/>
              <c:x val="2.7777777777777776E-2"/>
              <c:y val="0.2747714348206474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685591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rich>
      </c:tx>
      <c:layout>
        <c:manualLayout>
          <c:xMode val="edge"/>
          <c:yMode val="edge"/>
          <c:x val="0.98896573335655324"/>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1"/>
          <c:h val="0.71078494412387272"/>
        </c:manualLayout>
      </c:layout>
      <c:pie3DChart>
        <c:varyColors val="1"/>
        <c:ser>
          <c:idx val="0"/>
          <c:order val="0"/>
          <c:explosion val="2"/>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5A1-4A81-8176-F5A508C9F62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5A1-4A81-8176-F5A508C9F62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5A1-4A81-8176-F5A508C9F62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5A1-4A81-8176-F5A508C9F62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5A1-4A81-8176-F5A508C9F622}"/>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C2F-42E8-B908-8A63DE471558}"/>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75A1-4A81-8176-F5A508C9F622}"/>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75A1-4A81-8176-F5A508C9F622}"/>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75A1-4A81-8176-F5A508C9F622}"/>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5A1-4A81-8176-F5A508C9F622}"/>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75A1-4A81-8176-F5A508C9F622}"/>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75A1-4A81-8176-F5A508C9F622}"/>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75A1-4A81-8176-F5A508C9F622}"/>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75A1-4A81-8176-F5A508C9F622}"/>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75A1-4A81-8176-F5A508C9F622}"/>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5A1-4A81-8176-F5A508C9F62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5A1-4A81-8176-F5A508C9F62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5A1-4A81-8176-F5A508C9F62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5A1-4A81-8176-F5A508C9F62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75A1-4A81-8176-F5A508C9F62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75A1-4A81-8176-F5A508C9F622}"/>
                </c:ext>
              </c:extLst>
            </c:dLbl>
            <c:dLbl>
              <c:idx val="5"/>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0622696411251212"/>
                      <c:h val="0.11790978160887344"/>
                    </c:manualLayout>
                  </c15:layout>
                </c:ext>
                <c:ext xmlns:c16="http://schemas.microsoft.com/office/drawing/2014/chart" uri="{C3380CC4-5D6E-409C-BE32-E72D297353CC}">
                  <c16:uniqueId val="{00000001-EC2F-42E8-B908-8A63DE47155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75A1-4A81-8176-F5A508C9F622}"/>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75A1-4A81-8176-F5A508C9F622}"/>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75A1-4A81-8176-F5A508C9F622}"/>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5A1-4A81-8176-F5A508C9F622}"/>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75A1-4A81-8176-F5A508C9F622}"/>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75A1-4A81-8176-F5A508C9F622}"/>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75A1-4A81-8176-F5A508C9F622}"/>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75A1-4A81-8176-F5A508C9F622}"/>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75A1-4A81-8176-F5A508C9F622}"/>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75A1-4A81-8176-F5A508C9F62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Algo &amp; No of times Used'!$D$4:$D$18</c:f>
              <c:strCache>
                <c:ptCount val="15"/>
                <c:pt idx="0">
                  <c:v>SVM</c:v>
                </c:pt>
                <c:pt idx="1">
                  <c:v>RF</c:v>
                </c:pt>
                <c:pt idx="2">
                  <c:v>ensemling of NB and its variants</c:v>
                </c:pt>
                <c:pt idx="3">
                  <c:v>LASSO+CFFN</c:v>
                </c:pt>
                <c:pt idx="4">
                  <c:v>gradient boosting decision tree</c:v>
                </c:pt>
                <c:pt idx="5">
                  <c:v>XgBoost</c:v>
                </c:pt>
                <c:pt idx="6">
                  <c:v>voting ensemble</c:v>
                </c:pt>
                <c:pt idx="7">
                  <c:v>GB</c:v>
                </c:pt>
                <c:pt idx="8">
                  <c:v>NSGA-II</c:v>
                </c:pt>
                <c:pt idx="9">
                  <c:v>KNN</c:v>
                </c:pt>
                <c:pt idx="10">
                  <c:v>DT</c:v>
                </c:pt>
                <c:pt idx="11">
                  <c:v>soft voting ensemble</c:v>
                </c:pt>
                <c:pt idx="12">
                  <c:v>boosted forest</c:v>
                </c:pt>
                <c:pt idx="13">
                  <c:v>LGBM</c:v>
                </c:pt>
                <c:pt idx="14">
                  <c:v>LR</c:v>
                </c:pt>
              </c:strCache>
            </c:strRef>
          </c:cat>
          <c:val>
            <c:numRef>
              <c:f>'Best Algo &amp; No of times Used'!$E$4:$E$19</c:f>
              <c:numCache>
                <c:formatCode>General</c:formatCode>
                <c:ptCount val="16"/>
                <c:pt idx="0">
                  <c:v>4</c:v>
                </c:pt>
                <c:pt idx="1">
                  <c:v>7</c:v>
                </c:pt>
                <c:pt idx="2">
                  <c:v>1</c:v>
                </c:pt>
                <c:pt idx="3">
                  <c:v>1</c:v>
                </c:pt>
                <c:pt idx="4">
                  <c:v>1</c:v>
                </c:pt>
                <c:pt idx="5">
                  <c:v>1</c:v>
                </c:pt>
                <c:pt idx="6">
                  <c:v>3</c:v>
                </c:pt>
                <c:pt idx="7">
                  <c:v>2</c:v>
                </c:pt>
                <c:pt idx="8">
                  <c:v>1</c:v>
                </c:pt>
                <c:pt idx="9">
                  <c:v>1</c:v>
                </c:pt>
                <c:pt idx="10">
                  <c:v>2</c:v>
                </c:pt>
                <c:pt idx="11">
                  <c:v>1</c:v>
                </c:pt>
                <c:pt idx="12">
                  <c:v>1</c:v>
                </c:pt>
                <c:pt idx="13">
                  <c:v>1</c:v>
                </c:pt>
                <c:pt idx="14">
                  <c:v>1</c:v>
                </c:pt>
                <c:pt idx="15">
                  <c:v>1</c:v>
                </c:pt>
              </c:numCache>
            </c:numRef>
          </c:val>
          <c:extLst>
            <c:ext xmlns:c16="http://schemas.microsoft.com/office/drawing/2014/chart" uri="{C3380CC4-5D6E-409C-BE32-E72D297353CC}">
              <c16:uniqueId val="{00000000-EC2F-42E8-B908-8A63DE47155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Publication in LongTerm Prediction of T2DM Over the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'Pub in Dis field over d years'!$B$5:$B$14</c:f>
              <c:numCache>
                <c:formatCode>General</c:formatCode>
                <c:ptCount val="10"/>
                <c:pt idx="0">
                  <c:v>2013</c:v>
                </c:pt>
                <c:pt idx="1">
                  <c:v>2015</c:v>
                </c:pt>
                <c:pt idx="2">
                  <c:v>2016</c:v>
                </c:pt>
                <c:pt idx="3">
                  <c:v>2017</c:v>
                </c:pt>
                <c:pt idx="4">
                  <c:v>2018</c:v>
                </c:pt>
                <c:pt idx="5">
                  <c:v>2019</c:v>
                </c:pt>
                <c:pt idx="6">
                  <c:v>2020</c:v>
                </c:pt>
                <c:pt idx="7">
                  <c:v>2021</c:v>
                </c:pt>
                <c:pt idx="8">
                  <c:v>2022</c:v>
                </c:pt>
                <c:pt idx="9">
                  <c:v>2023</c:v>
                </c:pt>
              </c:numCache>
            </c:numRef>
          </c:xVal>
          <c:yVal>
            <c:numRef>
              <c:f>'Pub in Dis field over d years'!$C$5:$C$14</c:f>
              <c:numCache>
                <c:formatCode>General</c:formatCode>
                <c:ptCount val="10"/>
                <c:pt idx="0">
                  <c:v>1</c:v>
                </c:pt>
                <c:pt idx="1">
                  <c:v>6</c:v>
                </c:pt>
                <c:pt idx="2">
                  <c:v>11</c:v>
                </c:pt>
                <c:pt idx="3">
                  <c:v>11</c:v>
                </c:pt>
                <c:pt idx="4">
                  <c:v>7</c:v>
                </c:pt>
                <c:pt idx="5">
                  <c:v>19</c:v>
                </c:pt>
                <c:pt idx="6">
                  <c:v>15</c:v>
                </c:pt>
                <c:pt idx="7">
                  <c:v>13</c:v>
                </c:pt>
                <c:pt idx="8">
                  <c:v>6</c:v>
                </c:pt>
                <c:pt idx="9">
                  <c:v>4</c:v>
                </c:pt>
              </c:numCache>
            </c:numRef>
          </c:yVal>
          <c:smooth val="1"/>
          <c:extLst>
            <c:ext xmlns:c16="http://schemas.microsoft.com/office/drawing/2014/chart" uri="{C3380CC4-5D6E-409C-BE32-E72D297353CC}">
              <c16:uniqueId val="{00000000-C136-41A4-B538-CFC4E12B91D2}"/>
            </c:ext>
          </c:extLst>
        </c:ser>
        <c:dLbls>
          <c:showLegendKey val="0"/>
          <c:showVal val="0"/>
          <c:showCatName val="0"/>
          <c:showSerName val="0"/>
          <c:showPercent val="0"/>
          <c:showBubbleSize val="0"/>
        </c:dLbls>
        <c:axId val="1803033744"/>
        <c:axId val="1803026544"/>
      </c:scatterChart>
      <c:valAx>
        <c:axId val="180303374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026544"/>
        <c:crosses val="autoZero"/>
        <c:crossBetween val="midCat"/>
      </c:valAx>
      <c:valAx>
        <c:axId val="18030265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303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428625</xdr:colOff>
      <xdr:row>4</xdr:row>
      <xdr:rowOff>157162</xdr:rowOff>
    </xdr:from>
    <xdr:to>
      <xdr:col>16</xdr:col>
      <xdr:colOff>123825</xdr:colOff>
      <xdr:row>19</xdr:row>
      <xdr:rowOff>42862</xdr:rowOff>
    </xdr:to>
    <xdr:graphicFrame macro="">
      <xdr:nvGraphicFramePr>
        <xdr:cNvPr id="5" name="Chart 4">
          <a:extLst>
            <a:ext uri="{FF2B5EF4-FFF2-40B4-BE49-F238E27FC236}">
              <a16:creationId xmlns:a16="http://schemas.microsoft.com/office/drawing/2014/main" id="{F1A87C68-B0FB-AF04-7AD5-BE77EEC48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47624</xdr:colOff>
      <xdr:row>13</xdr:row>
      <xdr:rowOff>57150</xdr:rowOff>
    </xdr:from>
    <xdr:to>
      <xdr:col>29</xdr:col>
      <xdr:colOff>419099</xdr:colOff>
      <xdr:row>51</xdr:row>
      <xdr:rowOff>28574</xdr:rowOff>
    </xdr:to>
    <xdr:graphicFrame macro="">
      <xdr:nvGraphicFramePr>
        <xdr:cNvPr id="4" name="Chart 3">
          <a:extLst>
            <a:ext uri="{FF2B5EF4-FFF2-40B4-BE49-F238E27FC236}">
              <a16:creationId xmlns:a16="http://schemas.microsoft.com/office/drawing/2014/main" id="{EAF47B41-29A0-2B97-3CE5-31CFCB156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458931</xdr:colOff>
      <xdr:row>18</xdr:row>
      <xdr:rowOff>74468</xdr:rowOff>
    </xdr:from>
    <xdr:to>
      <xdr:col>23</xdr:col>
      <xdr:colOff>432954</xdr:colOff>
      <xdr:row>43</xdr:row>
      <xdr:rowOff>0</xdr:rowOff>
    </xdr:to>
    <xdr:graphicFrame macro="">
      <xdr:nvGraphicFramePr>
        <xdr:cNvPr id="3" name="Chart 2">
          <a:extLst>
            <a:ext uri="{FF2B5EF4-FFF2-40B4-BE49-F238E27FC236}">
              <a16:creationId xmlns:a16="http://schemas.microsoft.com/office/drawing/2014/main" id="{C5A6C860-0D26-36BC-1289-DFE005583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190499</xdr:colOff>
      <xdr:row>4</xdr:row>
      <xdr:rowOff>161925</xdr:rowOff>
    </xdr:from>
    <xdr:to>
      <xdr:col>17</xdr:col>
      <xdr:colOff>66674</xdr:colOff>
      <xdr:row>18</xdr:row>
      <xdr:rowOff>52387</xdr:rowOff>
    </xdr:to>
    <xdr:graphicFrame macro="">
      <xdr:nvGraphicFramePr>
        <xdr:cNvPr id="2" name="Chart 1">
          <a:extLst>
            <a:ext uri="{FF2B5EF4-FFF2-40B4-BE49-F238E27FC236}">
              <a16:creationId xmlns:a16="http://schemas.microsoft.com/office/drawing/2014/main" id="{7FC61885-34AB-E8D3-E4C2-5023023C2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533400</xdr:colOff>
      <xdr:row>21</xdr:row>
      <xdr:rowOff>185737</xdr:rowOff>
    </xdr:from>
    <xdr:to>
      <xdr:col>23</xdr:col>
      <xdr:colOff>228600</xdr:colOff>
      <xdr:row>36</xdr:row>
      <xdr:rowOff>71437</xdr:rowOff>
    </xdr:to>
    <xdr:graphicFrame macro="">
      <xdr:nvGraphicFramePr>
        <xdr:cNvPr id="2" name="Chart 1">
          <a:extLst>
            <a:ext uri="{FF2B5EF4-FFF2-40B4-BE49-F238E27FC236}">
              <a16:creationId xmlns:a16="http://schemas.microsoft.com/office/drawing/2014/main" id="{4C6FC855-48F2-4386-2C7E-81758FB48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71437</xdr:colOff>
      <xdr:row>11</xdr:row>
      <xdr:rowOff>185737</xdr:rowOff>
    </xdr:from>
    <xdr:to>
      <xdr:col>15</xdr:col>
      <xdr:colOff>376237</xdr:colOff>
      <xdr:row>24</xdr:row>
      <xdr:rowOff>71437</xdr:rowOff>
    </xdr:to>
    <xdr:graphicFrame macro="">
      <xdr:nvGraphicFramePr>
        <xdr:cNvPr id="2" name="Chart 1">
          <a:extLst>
            <a:ext uri="{FF2B5EF4-FFF2-40B4-BE49-F238E27FC236}">
              <a16:creationId xmlns:a16="http://schemas.microsoft.com/office/drawing/2014/main" id="{FB00BB7D-CD1B-B1AB-6341-A3F98C06F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247650</xdr:colOff>
      <xdr:row>3</xdr:row>
      <xdr:rowOff>514350</xdr:rowOff>
    </xdr:from>
    <xdr:to>
      <xdr:col>26</xdr:col>
      <xdr:colOff>314325</xdr:colOff>
      <xdr:row>14</xdr:row>
      <xdr:rowOff>71437</xdr:rowOff>
    </xdr:to>
    <xdr:graphicFrame macro="">
      <xdr:nvGraphicFramePr>
        <xdr:cNvPr id="2" name="Chart 1">
          <a:extLst>
            <a:ext uri="{FF2B5EF4-FFF2-40B4-BE49-F238E27FC236}">
              <a16:creationId xmlns:a16="http://schemas.microsoft.com/office/drawing/2014/main" id="{8D9CBC7C-A784-5872-5819-D18188DD5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504825</xdr:colOff>
      <xdr:row>4</xdr:row>
      <xdr:rowOff>14287</xdr:rowOff>
    </xdr:from>
    <xdr:to>
      <xdr:col>13</xdr:col>
      <xdr:colOff>200025</xdr:colOff>
      <xdr:row>18</xdr:row>
      <xdr:rowOff>90487</xdr:rowOff>
    </xdr:to>
    <xdr:graphicFrame macro="">
      <xdr:nvGraphicFramePr>
        <xdr:cNvPr id="4" name="Chart 3">
          <a:extLst>
            <a:ext uri="{FF2B5EF4-FFF2-40B4-BE49-F238E27FC236}">
              <a16:creationId xmlns:a16="http://schemas.microsoft.com/office/drawing/2014/main" id="{A627BACE-F4E5-94DB-C6CB-701B7776E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26.870644097224" createdVersion="8" refreshedVersion="8" minRefreshableVersion="3" recordCount="39" xr:uid="{45526A8D-85AC-4245-9553-6C6CCAB0C805}">
  <cacheSource type="worksheet">
    <worksheetSource ref="C12:C51" sheet="Sheet4"/>
  </cacheSource>
  <cacheFields count="1">
    <cacheField name="ML" numFmtId="0">
      <sharedItems count="4">
        <s v="ML"/>
        <s v="ML&amp;DL"/>
        <s v="DL"/>
        <s v="ML &amp; D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r>
  <r>
    <x v="0"/>
  </r>
  <r>
    <x v="1"/>
  </r>
  <r>
    <x v="1"/>
  </r>
  <r>
    <x v="1"/>
  </r>
  <r>
    <x v="2"/>
  </r>
  <r>
    <x v="0"/>
  </r>
  <r>
    <x v="0"/>
  </r>
  <r>
    <x v="0"/>
  </r>
  <r>
    <x v="0"/>
  </r>
  <r>
    <x v="1"/>
  </r>
  <r>
    <x v="0"/>
  </r>
  <r>
    <x v="1"/>
  </r>
  <r>
    <x v="1"/>
  </r>
  <r>
    <x v="0"/>
  </r>
  <r>
    <x v="1"/>
  </r>
  <r>
    <x v="0"/>
  </r>
  <r>
    <x v="0"/>
  </r>
  <r>
    <x v="1"/>
  </r>
  <r>
    <x v="1"/>
  </r>
  <r>
    <x v="0"/>
  </r>
  <r>
    <x v="1"/>
  </r>
  <r>
    <x v="2"/>
  </r>
  <r>
    <x v="1"/>
  </r>
  <r>
    <x v="0"/>
  </r>
  <r>
    <x v="0"/>
  </r>
  <r>
    <x v="0"/>
  </r>
  <r>
    <x v="3"/>
  </r>
  <r>
    <x v="3"/>
  </r>
  <r>
    <x v="0"/>
  </r>
  <r>
    <x v="0"/>
  </r>
  <r>
    <x v="0"/>
  </r>
  <r>
    <x v="0"/>
  </r>
  <r>
    <x v="0"/>
  </r>
  <r>
    <x v="0"/>
  </r>
  <r>
    <x v="0"/>
  </r>
  <r>
    <x v="2"/>
  </r>
  <r>
    <x v="0"/>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BBE30-7A42-4431-8C21-F90E4033536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1">
    <pivotField axis="axisRow" dataField="1" compact="0" outline="0" showAll="0" defaultSubtotal="0">
      <items count="4">
        <item x="2"/>
        <item x="0"/>
        <item x="1"/>
        <item n=" &amp; DL" h="1" x="3"/>
      </items>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Count of M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brfss/annual_data/annual_2014.html" TargetMode="External"/><Relationship Id="rId2" Type="http://schemas.openxmlformats.org/officeDocument/2006/relationships/hyperlink" Target="https://pubmed.ncbi.nlm.nih.gov/?term=Nguyen+BP&amp;cauthor_id=31505379" TargetMode="External"/><Relationship Id="rId1" Type="http://schemas.openxmlformats.org/officeDocument/2006/relationships/hyperlink" Target="https://pubmed.ncbi.nlm.nih.gov/?term=Farran+B&amp;cauthor_id=31572303" TargetMode="External"/><Relationship Id="rId5" Type="http://schemas.openxmlformats.org/officeDocument/2006/relationships/printerSettings" Target="../printerSettings/printerSettings1.bin"/><Relationship Id="rId4" Type="http://schemas.openxmlformats.org/officeDocument/2006/relationships/hyperlink" Target="https://pubmed.ncbi.nlm.nih.gov/?term=Abbas+HT&amp;cauthor_id=31826018"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5"/>
  <sheetViews>
    <sheetView topLeftCell="F1" zoomScale="115" zoomScaleNormal="115" zoomScaleSheetLayoutView="115" workbookViewId="0">
      <pane ySplit="1" topLeftCell="A5" activePane="bottomLeft" state="frozen"/>
      <selection pane="bottomLeft" activeCell="J40" sqref="J40"/>
    </sheetView>
  </sheetViews>
  <sheetFormatPr defaultColWidth="9.140625" defaultRowHeight="15"/>
  <cols>
    <col min="1" max="1" width="5.7109375" style="1" customWidth="1"/>
    <col min="2" max="2" width="25.85546875" style="1" customWidth="1"/>
    <col min="3" max="3" width="36.28515625" style="1" customWidth="1"/>
    <col min="4" max="4" width="13.7109375" style="3" customWidth="1"/>
    <col min="5" max="5" width="12.5703125" style="1" customWidth="1"/>
    <col min="6" max="6" width="34.28515625" style="1" customWidth="1"/>
    <col min="7" max="7" width="55.5703125" style="1" customWidth="1"/>
    <col min="8" max="8" width="39.42578125" style="1" customWidth="1"/>
    <col min="9" max="9" width="28.42578125" style="1" customWidth="1"/>
    <col min="10" max="10" width="38.140625" style="1" customWidth="1"/>
    <col min="11" max="11" width="33.5703125" style="1" bestFit="1" customWidth="1"/>
    <col min="12" max="12" width="21.42578125" style="1" customWidth="1"/>
    <col min="13" max="13" width="13.85546875" style="1" bestFit="1" customWidth="1"/>
    <col min="14" max="14" width="17.5703125" style="3" bestFit="1" customWidth="1"/>
    <col min="15" max="15" width="22.7109375" style="50" customWidth="1"/>
    <col min="16" max="16" width="47" style="3" customWidth="1"/>
    <col min="17" max="17" width="16.5703125" style="1" bestFit="1" customWidth="1"/>
    <col min="18" max="18" width="29.140625" style="1" customWidth="1"/>
    <col min="19" max="19" width="111.85546875" style="19" customWidth="1"/>
    <col min="20" max="16384" width="9.140625" style="1"/>
  </cols>
  <sheetData>
    <row r="1" spans="1:29" s="3" customFormat="1" ht="18.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49" t="s">
        <v>425</v>
      </c>
      <c r="P1" s="6" t="s">
        <v>14</v>
      </c>
      <c r="Q1" s="6" t="s">
        <v>15</v>
      </c>
      <c r="R1" s="18" t="s">
        <v>16</v>
      </c>
      <c r="S1" s="6" t="s">
        <v>17</v>
      </c>
    </row>
    <row r="2" spans="1:29" ht="14.45" customHeight="1">
      <c r="A2" s="16">
        <v>1</v>
      </c>
      <c r="B2" s="2" t="s">
        <v>18</v>
      </c>
      <c r="C2" s="59" t="s">
        <v>19</v>
      </c>
      <c r="D2" s="1">
        <v>2022</v>
      </c>
      <c r="E2" s="2" t="s">
        <v>20</v>
      </c>
      <c r="F2" s="2" t="s">
        <v>21</v>
      </c>
      <c r="G2" s="60" t="s">
        <v>22</v>
      </c>
      <c r="H2" s="61" t="s">
        <v>23</v>
      </c>
      <c r="I2" s="61" t="s">
        <v>24</v>
      </c>
      <c r="J2" s="16" t="s">
        <v>25</v>
      </c>
      <c r="K2" s="61" t="s">
        <v>26</v>
      </c>
      <c r="L2" s="1" t="s">
        <v>27</v>
      </c>
      <c r="M2" s="62" t="s">
        <v>28</v>
      </c>
      <c r="N2" s="61" t="s">
        <v>29</v>
      </c>
      <c r="O2" s="61" t="s">
        <v>493</v>
      </c>
      <c r="P2" s="61" t="s">
        <v>30</v>
      </c>
      <c r="Q2" s="61" t="s">
        <v>31</v>
      </c>
      <c r="R2" s="63" t="s">
        <v>32</v>
      </c>
      <c r="S2" s="16" t="s">
        <v>487</v>
      </c>
    </row>
    <row r="3" spans="1:29" s="7" customFormat="1" ht="14.45" customHeight="1">
      <c r="A3" s="2">
        <v>2</v>
      </c>
      <c r="B3" s="2" t="s">
        <v>33</v>
      </c>
      <c r="C3" s="16" t="s">
        <v>426</v>
      </c>
      <c r="D3" s="1">
        <v>2022</v>
      </c>
      <c r="E3" s="2" t="s">
        <v>34</v>
      </c>
      <c r="F3" s="2" t="s">
        <v>21</v>
      </c>
      <c r="G3" s="60" t="s">
        <v>35</v>
      </c>
      <c r="H3" s="2" t="s">
        <v>23</v>
      </c>
      <c r="I3" s="61" t="s">
        <v>24</v>
      </c>
      <c r="J3" s="2" t="s">
        <v>36</v>
      </c>
      <c r="K3" s="61" t="s">
        <v>37</v>
      </c>
      <c r="L3" s="4" t="s">
        <v>38</v>
      </c>
      <c r="M3" s="61">
        <v>769</v>
      </c>
      <c r="N3" s="4" t="s">
        <v>39</v>
      </c>
      <c r="O3" s="61" t="s">
        <v>424</v>
      </c>
      <c r="P3" s="4" t="s">
        <v>40</v>
      </c>
      <c r="Q3" s="4" t="s">
        <v>39</v>
      </c>
      <c r="R3" s="63" t="s">
        <v>32</v>
      </c>
      <c r="S3" s="16" t="s">
        <v>488</v>
      </c>
    </row>
    <row r="4" spans="1:29" ht="14.45" customHeight="1">
      <c r="A4" s="16">
        <v>3</v>
      </c>
      <c r="B4" s="2" t="s">
        <v>41</v>
      </c>
      <c r="C4" s="16" t="s">
        <v>427</v>
      </c>
      <c r="D4" s="1">
        <v>2020</v>
      </c>
      <c r="E4" s="2" t="s">
        <v>42</v>
      </c>
      <c r="F4" s="2" t="s">
        <v>21</v>
      </c>
      <c r="G4" s="60" t="s">
        <v>43</v>
      </c>
      <c r="H4" s="2" t="s">
        <v>23</v>
      </c>
      <c r="I4" s="61" t="s">
        <v>24</v>
      </c>
      <c r="J4" s="2" t="s">
        <v>44</v>
      </c>
      <c r="K4" s="60" t="s">
        <v>45</v>
      </c>
      <c r="L4" s="4" t="s">
        <v>39</v>
      </c>
      <c r="M4" s="61">
        <v>1368</v>
      </c>
      <c r="N4" s="4" t="s">
        <v>39</v>
      </c>
      <c r="O4" s="4" t="s">
        <v>430</v>
      </c>
      <c r="P4" s="4" t="s">
        <v>46</v>
      </c>
      <c r="Q4" s="4" t="s">
        <v>39</v>
      </c>
      <c r="R4" s="63" t="s">
        <v>47</v>
      </c>
      <c r="S4" s="16" t="s">
        <v>428</v>
      </c>
    </row>
    <row r="5" spans="1:29" ht="11.45" customHeight="1">
      <c r="A5" s="2">
        <v>4</v>
      </c>
      <c r="B5" s="2" t="s">
        <v>48</v>
      </c>
      <c r="C5" s="16" t="s">
        <v>429</v>
      </c>
      <c r="D5" s="1">
        <v>2022</v>
      </c>
      <c r="E5" s="2" t="s">
        <v>49</v>
      </c>
      <c r="F5" s="2" t="s">
        <v>21</v>
      </c>
      <c r="G5" s="60" t="s">
        <v>50</v>
      </c>
      <c r="H5" s="61" t="s">
        <v>23</v>
      </c>
      <c r="I5" s="61" t="s">
        <v>51</v>
      </c>
      <c r="J5" s="61" t="s">
        <v>52</v>
      </c>
      <c r="K5" s="61" t="s">
        <v>53</v>
      </c>
      <c r="L5" s="4" t="s">
        <v>39</v>
      </c>
      <c r="M5" s="61">
        <v>207</v>
      </c>
      <c r="N5" s="4">
        <v>0.8</v>
      </c>
      <c r="O5" s="4" t="s">
        <v>431</v>
      </c>
      <c r="P5" s="4" t="s">
        <v>54</v>
      </c>
      <c r="Q5" s="4">
        <v>0.2</v>
      </c>
      <c r="R5" s="63" t="s">
        <v>55</v>
      </c>
      <c r="S5" s="16" t="s">
        <v>56</v>
      </c>
    </row>
    <row r="6" spans="1:29" ht="14.45" customHeight="1">
      <c r="A6" s="16">
        <v>5</v>
      </c>
      <c r="B6" s="2" t="s">
        <v>482</v>
      </c>
      <c r="C6" s="16" t="s">
        <v>57</v>
      </c>
      <c r="D6" s="1">
        <v>2021</v>
      </c>
      <c r="E6" s="2" t="s">
        <v>58</v>
      </c>
      <c r="F6" s="2" t="s">
        <v>21</v>
      </c>
      <c r="G6" s="16" t="s">
        <v>59</v>
      </c>
      <c r="H6" s="2" t="s">
        <v>23</v>
      </c>
      <c r="I6" s="61" t="s">
        <v>51</v>
      </c>
      <c r="J6" s="60" t="s">
        <v>60</v>
      </c>
      <c r="K6" s="61" t="s">
        <v>53</v>
      </c>
      <c r="L6" s="64" t="s">
        <v>61</v>
      </c>
      <c r="M6" s="61">
        <v>4069</v>
      </c>
      <c r="N6" s="61" t="s">
        <v>39</v>
      </c>
      <c r="O6" s="61" t="s">
        <v>433</v>
      </c>
      <c r="P6" s="60" t="s">
        <v>62</v>
      </c>
      <c r="Q6" s="61" t="s">
        <v>39</v>
      </c>
      <c r="R6" s="63" t="s">
        <v>63</v>
      </c>
      <c r="S6" s="16" t="s">
        <v>64</v>
      </c>
    </row>
    <row r="7" spans="1:29" ht="14.45" customHeight="1">
      <c r="A7" s="2">
        <v>6</v>
      </c>
      <c r="B7" s="2" t="s">
        <v>65</v>
      </c>
      <c r="C7" s="16" t="s">
        <v>432</v>
      </c>
      <c r="D7" s="1">
        <v>2022</v>
      </c>
      <c r="E7" s="2" t="s">
        <v>66</v>
      </c>
      <c r="F7" s="2" t="s">
        <v>21</v>
      </c>
      <c r="G7" s="16" t="s">
        <v>67</v>
      </c>
      <c r="H7" s="2" t="s">
        <v>23</v>
      </c>
      <c r="I7" s="61" t="s">
        <v>51</v>
      </c>
      <c r="J7" s="60" t="s">
        <v>512</v>
      </c>
      <c r="K7" s="61" t="s">
        <v>37</v>
      </c>
      <c r="L7" s="4" t="s">
        <v>27</v>
      </c>
      <c r="M7" s="61">
        <v>520</v>
      </c>
      <c r="N7" s="4">
        <v>0.8</v>
      </c>
      <c r="O7" s="64" t="s">
        <v>435</v>
      </c>
      <c r="P7" s="60" t="s">
        <v>68</v>
      </c>
      <c r="Q7" s="4">
        <v>0.2</v>
      </c>
      <c r="R7" s="63" t="s">
        <v>69</v>
      </c>
      <c r="S7" s="16" t="s">
        <v>434</v>
      </c>
    </row>
    <row r="8" spans="1:29" ht="13.5" customHeight="1">
      <c r="A8" s="16">
        <v>7</v>
      </c>
      <c r="B8" s="2" t="s">
        <v>70</v>
      </c>
      <c r="C8" s="16" t="s">
        <v>436</v>
      </c>
      <c r="D8" s="1">
        <v>2021</v>
      </c>
      <c r="E8" s="2" t="s">
        <v>71</v>
      </c>
      <c r="F8" s="2" t="s">
        <v>21</v>
      </c>
      <c r="G8" s="16" t="s">
        <v>72</v>
      </c>
      <c r="H8" s="2" t="s">
        <v>23</v>
      </c>
      <c r="I8" s="61" t="s">
        <v>73</v>
      </c>
      <c r="J8" s="61" t="s">
        <v>74</v>
      </c>
      <c r="K8" s="61" t="s">
        <v>75</v>
      </c>
      <c r="L8" s="65" t="s">
        <v>39</v>
      </c>
      <c r="M8" s="62">
        <v>335302</v>
      </c>
      <c r="N8" s="4" t="s">
        <v>39</v>
      </c>
      <c r="O8" s="4" t="s">
        <v>437</v>
      </c>
      <c r="P8" s="4" t="s">
        <v>76</v>
      </c>
      <c r="Q8" s="4" t="s">
        <v>39</v>
      </c>
      <c r="R8" s="63" t="s">
        <v>39</v>
      </c>
      <c r="S8" s="16" t="s">
        <v>77</v>
      </c>
    </row>
    <row r="9" spans="1:29" ht="14.45" customHeight="1">
      <c r="A9" s="2">
        <v>8</v>
      </c>
      <c r="B9" s="2" t="s">
        <v>78</v>
      </c>
      <c r="C9" s="16" t="s">
        <v>79</v>
      </c>
      <c r="D9" s="1">
        <v>2021</v>
      </c>
      <c r="E9" s="2" t="s">
        <v>80</v>
      </c>
      <c r="F9" s="2" t="s">
        <v>21</v>
      </c>
      <c r="G9" s="16" t="s">
        <v>81</v>
      </c>
      <c r="H9" s="2" t="s">
        <v>23</v>
      </c>
      <c r="I9" s="61" t="s">
        <v>24</v>
      </c>
      <c r="J9" s="61" t="s">
        <v>82</v>
      </c>
      <c r="K9" s="61" t="s">
        <v>53</v>
      </c>
      <c r="L9" s="4" t="s">
        <v>39</v>
      </c>
      <c r="M9" s="62">
        <v>2553494</v>
      </c>
      <c r="N9" t="s">
        <v>83</v>
      </c>
      <c r="O9"/>
      <c r="P9" s="4" t="s">
        <v>84</v>
      </c>
      <c r="Q9" t="s">
        <v>85</v>
      </c>
      <c r="R9" s="63" t="s">
        <v>86</v>
      </c>
      <c r="S9" s="16" t="s">
        <v>87</v>
      </c>
    </row>
    <row r="10" spans="1:29" ht="14.45" customHeight="1">
      <c r="A10" s="16">
        <v>9</v>
      </c>
      <c r="B10" s="2" t="s">
        <v>88</v>
      </c>
      <c r="C10" s="66" t="s">
        <v>89</v>
      </c>
      <c r="D10" s="1">
        <v>2021</v>
      </c>
      <c r="E10" s="2" t="s">
        <v>34</v>
      </c>
      <c r="F10" s="2" t="s">
        <v>21</v>
      </c>
      <c r="G10" s="2" t="s">
        <v>90</v>
      </c>
      <c r="H10" s="2" t="s">
        <v>23</v>
      </c>
      <c r="I10" s="61" t="s">
        <v>24</v>
      </c>
      <c r="J10" s="61" t="s">
        <v>91</v>
      </c>
      <c r="K10" s="61" t="s">
        <v>92</v>
      </c>
      <c r="L10" s="4" t="s">
        <v>27</v>
      </c>
      <c r="M10" s="61">
        <v>768</v>
      </c>
      <c r="N10" s="4" t="s">
        <v>39</v>
      </c>
      <c r="O10" s="4" t="s">
        <v>424</v>
      </c>
      <c r="P10" s="4" t="s">
        <v>40</v>
      </c>
      <c r="Q10" s="4" t="s">
        <v>39</v>
      </c>
      <c r="R10" s="63" t="s">
        <v>39</v>
      </c>
      <c r="S10" s="2" t="s">
        <v>93</v>
      </c>
    </row>
    <row r="11" spans="1:29" ht="14.45" customHeight="1">
      <c r="A11" s="2">
        <v>10</v>
      </c>
      <c r="B11" s="2" t="s">
        <v>94</v>
      </c>
      <c r="C11" s="16" t="s">
        <v>438</v>
      </c>
      <c r="D11" s="1">
        <v>2019</v>
      </c>
      <c r="E11" s="2" t="s">
        <v>95</v>
      </c>
      <c r="F11" s="2" t="s">
        <v>21</v>
      </c>
      <c r="G11" s="16" t="s">
        <v>96</v>
      </c>
      <c r="H11" s="2" t="s">
        <v>23</v>
      </c>
      <c r="I11" s="61" t="s">
        <v>24</v>
      </c>
      <c r="J11" s="61" t="s">
        <v>97</v>
      </c>
      <c r="K11" s="61" t="s">
        <v>98</v>
      </c>
      <c r="L11" s="4" t="s">
        <v>99</v>
      </c>
      <c r="M11" s="61">
        <v>2433</v>
      </c>
      <c r="N11" s="4" t="s">
        <v>39</v>
      </c>
      <c r="O11" s="4" t="s">
        <v>439</v>
      </c>
      <c r="P11" s="61" t="s">
        <v>100</v>
      </c>
      <c r="Q11" s="4" t="s">
        <v>39</v>
      </c>
      <c r="R11" s="63" t="s">
        <v>101</v>
      </c>
      <c r="S11" s="16" t="s">
        <v>102</v>
      </c>
    </row>
    <row r="12" spans="1:29" ht="14.45" customHeight="1">
      <c r="A12" s="16">
        <v>11</v>
      </c>
      <c r="B12" t="s">
        <v>103</v>
      </c>
      <c r="C12" s="17" t="s">
        <v>104</v>
      </c>
      <c r="D12" s="1">
        <v>2020</v>
      </c>
      <c r="E12" s="2" t="s">
        <v>105</v>
      </c>
      <c r="F12" s="2" t="s">
        <v>21</v>
      </c>
      <c r="G12" s="60" t="s">
        <v>106</v>
      </c>
      <c r="H12" s="2" t="s">
        <v>23</v>
      </c>
      <c r="I12" s="61" t="s">
        <v>24</v>
      </c>
      <c r="J12" s="2" t="s">
        <v>107</v>
      </c>
      <c r="K12" s="10" t="s">
        <v>53</v>
      </c>
      <c r="L12" s="4" t="s">
        <v>39</v>
      </c>
      <c r="M12" s="61" t="s">
        <v>108</v>
      </c>
      <c r="N12" s="61" t="s">
        <v>39</v>
      </c>
      <c r="O12" s="61"/>
      <c r="P12" s="61" t="s">
        <v>109</v>
      </c>
      <c r="Q12" s="61" t="s">
        <v>39</v>
      </c>
      <c r="R12" s="63" t="s">
        <v>110</v>
      </c>
      <c r="S12" s="67" t="s">
        <v>111</v>
      </c>
    </row>
    <row r="13" spans="1:29" ht="14.45" customHeight="1">
      <c r="A13" s="2">
        <v>12</v>
      </c>
      <c r="B13" s="2" t="s">
        <v>112</v>
      </c>
      <c r="C13" s="16" t="s">
        <v>440</v>
      </c>
      <c r="D13" s="1">
        <v>2022</v>
      </c>
      <c r="E13" s="1" t="s">
        <v>113</v>
      </c>
      <c r="F13" s="2" t="s">
        <v>21</v>
      </c>
      <c r="G13" s="16" t="s">
        <v>114</v>
      </c>
      <c r="H13" s="2" t="s">
        <v>23</v>
      </c>
      <c r="I13" s="61" t="s">
        <v>51</v>
      </c>
      <c r="J13" s="61" t="s">
        <v>511</v>
      </c>
      <c r="K13" s="10" t="s">
        <v>53</v>
      </c>
      <c r="L13" s="61" t="s">
        <v>39</v>
      </c>
      <c r="M13" s="61">
        <v>1787</v>
      </c>
      <c r="N13" s="4">
        <v>0.75</v>
      </c>
      <c r="O13" s="4" t="s">
        <v>442</v>
      </c>
      <c r="P13" s="4" t="s">
        <v>115</v>
      </c>
      <c r="Q13" s="4">
        <v>0.25</v>
      </c>
      <c r="R13" s="63" t="s">
        <v>116</v>
      </c>
      <c r="S13" s="16" t="s">
        <v>441</v>
      </c>
    </row>
    <row r="14" spans="1:29" ht="14.45" customHeight="1">
      <c r="A14" s="16">
        <v>13</v>
      </c>
      <c r="B14" s="2" t="s">
        <v>117</v>
      </c>
      <c r="C14" s="16" t="s">
        <v>445</v>
      </c>
      <c r="D14" s="1">
        <v>2021</v>
      </c>
      <c r="E14" s="2" t="s">
        <v>34</v>
      </c>
      <c r="F14" s="2" t="s">
        <v>21</v>
      </c>
      <c r="G14" s="68" t="s">
        <v>444</v>
      </c>
      <c r="H14" s="2" t="s">
        <v>23</v>
      </c>
      <c r="I14" s="61" t="s">
        <v>24</v>
      </c>
      <c r="J14" s="61" t="s">
        <v>118</v>
      </c>
      <c r="K14" s="61" t="s">
        <v>37</v>
      </c>
      <c r="L14" s="60" t="s">
        <v>119</v>
      </c>
      <c r="M14" s="61">
        <v>390</v>
      </c>
      <c r="N14" s="61" t="s">
        <v>39</v>
      </c>
      <c r="O14" s="60" t="s">
        <v>446</v>
      </c>
      <c r="P14" s="60" t="s">
        <v>120</v>
      </c>
      <c r="Q14" s="61" t="s">
        <v>39</v>
      </c>
      <c r="R14" s="63" t="s">
        <v>121</v>
      </c>
      <c r="S14" s="16" t="s">
        <v>443</v>
      </c>
    </row>
    <row r="15" spans="1:29" ht="14.45" customHeight="1">
      <c r="A15" s="2">
        <v>14</v>
      </c>
      <c r="B15" s="2" t="s">
        <v>122</v>
      </c>
      <c r="C15" s="16" t="s">
        <v>447</v>
      </c>
      <c r="D15" s="1">
        <v>2022</v>
      </c>
      <c r="E15" s="2" t="s">
        <v>123</v>
      </c>
      <c r="F15" s="2" t="s">
        <v>21</v>
      </c>
      <c r="G15" s="68" t="s">
        <v>124</v>
      </c>
      <c r="H15" s="61" t="s">
        <v>23</v>
      </c>
      <c r="I15" s="61" t="s">
        <v>51</v>
      </c>
      <c r="J15" s="61" t="s">
        <v>125</v>
      </c>
      <c r="K15" s="61" t="s">
        <v>126</v>
      </c>
      <c r="L15" s="5" t="s">
        <v>27</v>
      </c>
      <c r="M15" s="61">
        <v>520</v>
      </c>
      <c r="N15" s="4">
        <v>0.9</v>
      </c>
      <c r="O15" s="4"/>
      <c r="P15" s="61" t="s">
        <v>340</v>
      </c>
      <c r="Q15" s="4">
        <v>0.1</v>
      </c>
      <c r="R15" s="63" t="s">
        <v>127</v>
      </c>
      <c r="S15" s="16" t="s">
        <v>128</v>
      </c>
    </row>
    <row r="16" spans="1:29" s="7" customFormat="1" ht="14.45" customHeight="1">
      <c r="A16" s="16">
        <v>15</v>
      </c>
      <c r="B16" s="2" t="s">
        <v>516</v>
      </c>
      <c r="C16" s="16" t="s">
        <v>448</v>
      </c>
      <c r="D16" s="1">
        <v>2020</v>
      </c>
      <c r="E16" s="2" t="s">
        <v>49</v>
      </c>
      <c r="F16" s="2" t="s">
        <v>21</v>
      </c>
      <c r="G16" s="68" t="s">
        <v>129</v>
      </c>
      <c r="H16" s="2" t="s">
        <v>23</v>
      </c>
      <c r="I16" s="61" t="s">
        <v>51</v>
      </c>
      <c r="J16" s="61" t="s">
        <v>505</v>
      </c>
      <c r="K16" s="61" t="s">
        <v>130</v>
      </c>
      <c r="L16" s="61" t="s">
        <v>39</v>
      </c>
      <c r="M16" s="61" t="s">
        <v>131</v>
      </c>
      <c r="N16" s="4" t="s">
        <v>39</v>
      </c>
      <c r="O16" s="4" t="s">
        <v>449</v>
      </c>
      <c r="P16" s="64" t="s">
        <v>132</v>
      </c>
      <c r="Q16" s="64" t="s">
        <v>39</v>
      </c>
      <c r="R16" s="63" t="s">
        <v>39</v>
      </c>
      <c r="S16" s="16" t="s">
        <v>133</v>
      </c>
      <c r="T16" s="1"/>
      <c r="U16" s="1"/>
      <c r="V16" s="1"/>
      <c r="W16" s="1"/>
      <c r="X16" s="1"/>
      <c r="Y16" s="1"/>
      <c r="Z16" s="1"/>
      <c r="AA16" s="1"/>
      <c r="AB16" s="1"/>
      <c r="AC16" s="1"/>
    </row>
    <row r="17" spans="1:29" s="7" customFormat="1" ht="14.45" customHeight="1">
      <c r="A17" s="2">
        <v>16</v>
      </c>
      <c r="B17" s="2" t="s">
        <v>134</v>
      </c>
      <c r="C17" s="16" t="s">
        <v>451</v>
      </c>
      <c r="D17" s="1">
        <v>2021</v>
      </c>
      <c r="E17" s="2" t="s">
        <v>66</v>
      </c>
      <c r="F17" s="2" t="s">
        <v>21</v>
      </c>
      <c r="G17" s="68" t="s">
        <v>135</v>
      </c>
      <c r="H17" s="2" t="s">
        <v>23</v>
      </c>
      <c r="I17" s="61" t="s">
        <v>24</v>
      </c>
      <c r="J17" s="61" t="s">
        <v>136</v>
      </c>
      <c r="K17" s="10" t="s">
        <v>137</v>
      </c>
      <c r="L17" s="4" t="s">
        <v>39</v>
      </c>
      <c r="M17" s="61">
        <v>2009</v>
      </c>
      <c r="N17" s="4">
        <v>0.7</v>
      </c>
      <c r="O17" s="4" t="s">
        <v>484</v>
      </c>
      <c r="P17" s="61" t="s">
        <v>138</v>
      </c>
      <c r="Q17" s="4">
        <v>0.3</v>
      </c>
      <c r="R17" s="63" t="s">
        <v>39</v>
      </c>
      <c r="S17" s="16" t="s">
        <v>450</v>
      </c>
      <c r="T17" s="1"/>
      <c r="U17" s="1"/>
      <c r="V17" s="1"/>
      <c r="W17" s="1"/>
      <c r="X17" s="1"/>
      <c r="Y17" s="1"/>
      <c r="Z17" s="1"/>
      <c r="AA17" s="1"/>
      <c r="AB17" s="1"/>
      <c r="AC17" s="1"/>
    </row>
    <row r="18" spans="1:29" ht="14.45" customHeight="1">
      <c r="A18" s="16">
        <v>17</v>
      </c>
      <c r="B18" s="2" t="s">
        <v>139</v>
      </c>
      <c r="C18" s="16" t="s">
        <v>423</v>
      </c>
      <c r="D18" s="1">
        <v>2020</v>
      </c>
      <c r="E18" s="2" t="s">
        <v>140</v>
      </c>
      <c r="F18" s="2" t="s">
        <v>141</v>
      </c>
      <c r="G18" s="68" t="s">
        <v>142</v>
      </c>
      <c r="H18" s="2" t="s">
        <v>23</v>
      </c>
      <c r="I18" s="61" t="s">
        <v>51</v>
      </c>
      <c r="J18" s="61" t="s">
        <v>143</v>
      </c>
      <c r="K18" s="10" t="s">
        <v>144</v>
      </c>
      <c r="L18" s="61" t="s">
        <v>145</v>
      </c>
      <c r="M18" s="61">
        <v>4896</v>
      </c>
      <c r="N18" s="4">
        <v>0.8</v>
      </c>
      <c r="O18" s="4" t="s">
        <v>453</v>
      </c>
      <c r="P18" s="61" t="s">
        <v>146</v>
      </c>
      <c r="Q18" s="4">
        <v>0.2</v>
      </c>
      <c r="R18" s="63" t="s">
        <v>47</v>
      </c>
      <c r="S18" s="16" t="s">
        <v>452</v>
      </c>
    </row>
    <row r="19" spans="1:29" ht="14.45" customHeight="1">
      <c r="A19" s="2">
        <v>18</v>
      </c>
      <c r="B19" s="2" t="s">
        <v>147</v>
      </c>
      <c r="C19" s="16" t="s">
        <v>148</v>
      </c>
      <c r="D19" s="1">
        <v>2022</v>
      </c>
      <c r="E19" s="2" t="s">
        <v>34</v>
      </c>
      <c r="F19" s="2" t="s">
        <v>21</v>
      </c>
      <c r="G19" s="68" t="s">
        <v>149</v>
      </c>
      <c r="H19" s="2" t="s">
        <v>23</v>
      </c>
      <c r="I19" s="61" t="s">
        <v>24</v>
      </c>
      <c r="J19" s="61" t="s">
        <v>150</v>
      </c>
      <c r="K19" s="61" t="s">
        <v>53</v>
      </c>
      <c r="L19" s="61" t="s">
        <v>151</v>
      </c>
      <c r="M19" s="3">
        <v>1552</v>
      </c>
      <c r="N19" s="4">
        <v>0.75</v>
      </c>
      <c r="O19" s="4" t="s">
        <v>455</v>
      </c>
      <c r="P19" s="4" t="s">
        <v>152</v>
      </c>
      <c r="Q19" s="4">
        <v>0.25</v>
      </c>
      <c r="R19" s="63" t="s">
        <v>153</v>
      </c>
      <c r="S19" s="16" t="s">
        <v>454</v>
      </c>
    </row>
    <row r="20" spans="1:29" ht="14.45" customHeight="1">
      <c r="A20" s="16">
        <v>19</v>
      </c>
      <c r="B20" s="2" t="s">
        <v>154</v>
      </c>
      <c r="C20" s="16" t="s">
        <v>155</v>
      </c>
      <c r="D20" s="1">
        <v>2019</v>
      </c>
      <c r="E20" s="1" t="s">
        <v>34</v>
      </c>
      <c r="F20" s="2" t="s">
        <v>21</v>
      </c>
      <c r="G20" s="68" t="s">
        <v>156</v>
      </c>
      <c r="H20" s="2" t="s">
        <v>23</v>
      </c>
      <c r="I20" s="61" t="s">
        <v>24</v>
      </c>
      <c r="J20" s="61" t="s">
        <v>157</v>
      </c>
      <c r="K20" s="61" t="s">
        <v>92</v>
      </c>
      <c r="L20" s="61" t="s">
        <v>158</v>
      </c>
      <c r="M20" s="61">
        <v>768</v>
      </c>
      <c r="N20" s="4">
        <v>0.9</v>
      </c>
      <c r="O20" s="4" t="s">
        <v>467</v>
      </c>
      <c r="P20" s="61" t="s">
        <v>159</v>
      </c>
      <c r="Q20" s="4">
        <v>0.1</v>
      </c>
      <c r="R20" s="63" t="s">
        <v>160</v>
      </c>
      <c r="S20" s="16" t="s">
        <v>353</v>
      </c>
    </row>
    <row r="21" spans="1:29" ht="14.45" customHeight="1">
      <c r="A21" s="2">
        <v>20</v>
      </c>
      <c r="B21" s="2" t="s">
        <v>161</v>
      </c>
      <c r="C21" s="16" t="s">
        <v>162</v>
      </c>
      <c r="D21" s="1">
        <v>2019</v>
      </c>
      <c r="E21" s="1" t="s">
        <v>163</v>
      </c>
      <c r="F21" s="2" t="s">
        <v>141</v>
      </c>
      <c r="G21" s="17" t="s">
        <v>164</v>
      </c>
      <c r="H21" s="61" t="s">
        <v>23</v>
      </c>
      <c r="I21" s="61" t="s">
        <v>51</v>
      </c>
      <c r="J21" s="61" t="s">
        <v>165</v>
      </c>
      <c r="K21" s="61" t="s">
        <v>92</v>
      </c>
      <c r="L21" s="61" t="s">
        <v>27</v>
      </c>
      <c r="M21" s="61">
        <v>768</v>
      </c>
      <c r="N21" s="61" t="s">
        <v>39</v>
      </c>
      <c r="O21" s="61" t="s">
        <v>424</v>
      </c>
      <c r="P21" s="60" t="s">
        <v>468</v>
      </c>
      <c r="Q21" s="61" t="s">
        <v>39</v>
      </c>
      <c r="R21" s="63" t="s">
        <v>39</v>
      </c>
      <c r="S21" s="2" t="s">
        <v>166</v>
      </c>
    </row>
    <row r="22" spans="1:29" s="9" customFormat="1" ht="14.45" customHeight="1">
      <c r="A22" s="16">
        <v>21</v>
      </c>
      <c r="B22" s="2" t="s">
        <v>167</v>
      </c>
      <c r="C22" s="16" t="s">
        <v>168</v>
      </c>
      <c r="D22" s="1">
        <v>2020</v>
      </c>
      <c r="E22" s="1" t="s">
        <v>169</v>
      </c>
      <c r="F22" s="2" t="s">
        <v>21</v>
      </c>
      <c r="G22" s="69" t="s">
        <v>170</v>
      </c>
      <c r="H22" s="61" t="s">
        <v>23</v>
      </c>
      <c r="I22" s="61" t="s">
        <v>51</v>
      </c>
      <c r="J22" s="61" t="s">
        <v>171</v>
      </c>
      <c r="K22" s="61" t="s">
        <v>172</v>
      </c>
      <c r="L22" s="2" t="s">
        <v>39</v>
      </c>
      <c r="M22" s="61">
        <v>10000</v>
      </c>
      <c r="N22" s="61" t="s">
        <v>39</v>
      </c>
      <c r="O22" s="61" t="s">
        <v>470</v>
      </c>
      <c r="P22" s="60" t="s">
        <v>173</v>
      </c>
      <c r="Q22" s="61" t="s">
        <v>39</v>
      </c>
      <c r="R22" s="63" t="s">
        <v>39</v>
      </c>
      <c r="S22" s="70" t="s">
        <v>469</v>
      </c>
    </row>
    <row r="23" spans="1:29" ht="14.45" customHeight="1">
      <c r="A23" s="2">
        <v>22</v>
      </c>
      <c r="B23" s="44" t="s">
        <v>174</v>
      </c>
      <c r="C23" s="16" t="s">
        <v>175</v>
      </c>
      <c r="D23" s="1">
        <v>2019</v>
      </c>
      <c r="E23" s="2" t="s">
        <v>176</v>
      </c>
      <c r="F23" s="2" t="s">
        <v>21</v>
      </c>
      <c r="G23" s="68" t="s">
        <v>177</v>
      </c>
      <c r="H23" s="2" t="s">
        <v>23</v>
      </c>
      <c r="I23" s="61" t="s">
        <v>24</v>
      </c>
      <c r="J23" s="61" t="s">
        <v>178</v>
      </c>
      <c r="K23" s="61" t="s">
        <v>53</v>
      </c>
      <c r="L23" s="4" t="s">
        <v>39</v>
      </c>
      <c r="M23" s="61">
        <v>1837</v>
      </c>
      <c r="N23" s="4" t="s">
        <v>39</v>
      </c>
      <c r="O23" s="4" t="s">
        <v>471</v>
      </c>
      <c r="P23" s="60" t="s">
        <v>179</v>
      </c>
      <c r="Q23" s="4" t="s">
        <v>39</v>
      </c>
      <c r="R23" s="63" t="s">
        <v>180</v>
      </c>
      <c r="S23" s="16" t="s">
        <v>181</v>
      </c>
    </row>
    <row r="24" spans="1:29" ht="14.45" customHeight="1">
      <c r="A24" s="16">
        <v>23</v>
      </c>
      <c r="B24" s="2" t="s">
        <v>182</v>
      </c>
      <c r="C24" s="16" t="s">
        <v>183</v>
      </c>
      <c r="D24" s="1">
        <v>2019</v>
      </c>
      <c r="E24" s="2" t="s">
        <v>49</v>
      </c>
      <c r="F24" s="2" t="s">
        <v>21</v>
      </c>
      <c r="G24" s="68" t="s">
        <v>184</v>
      </c>
      <c r="H24" s="2" t="s">
        <v>23</v>
      </c>
      <c r="I24" s="61" t="s">
        <v>51</v>
      </c>
      <c r="J24" s="61" t="s">
        <v>185</v>
      </c>
      <c r="K24" s="61" t="s">
        <v>53</v>
      </c>
      <c r="L24" s="4" t="s">
        <v>39</v>
      </c>
      <c r="M24" s="61">
        <v>11845</v>
      </c>
      <c r="N24" s="4" t="s">
        <v>39</v>
      </c>
      <c r="O24" s="4" t="s">
        <v>473</v>
      </c>
      <c r="P24" s="60" t="s">
        <v>186</v>
      </c>
      <c r="Q24" s="4" t="s">
        <v>39</v>
      </c>
      <c r="R24" s="63" t="s">
        <v>187</v>
      </c>
      <c r="S24" s="16" t="s">
        <v>472</v>
      </c>
    </row>
    <row r="25" spans="1:29" ht="14.45" customHeight="1">
      <c r="A25" s="2">
        <v>24</v>
      </c>
      <c r="B25" s="45" t="s">
        <v>188</v>
      </c>
      <c r="C25" s="16" t="s">
        <v>189</v>
      </c>
      <c r="D25" s="1">
        <v>2019</v>
      </c>
      <c r="E25" s="16" t="s">
        <v>190</v>
      </c>
      <c r="F25" s="2" t="s">
        <v>21</v>
      </c>
      <c r="G25" s="69" t="s">
        <v>191</v>
      </c>
      <c r="H25" s="2" t="s">
        <v>23</v>
      </c>
      <c r="I25" s="61" t="s">
        <v>73</v>
      </c>
      <c r="J25" s="61" t="s">
        <v>192</v>
      </c>
      <c r="K25" s="61" t="s">
        <v>193</v>
      </c>
      <c r="L25" s="61" t="s">
        <v>27</v>
      </c>
      <c r="M25" s="61">
        <v>9948</v>
      </c>
      <c r="N25" s="4">
        <v>0.7</v>
      </c>
      <c r="O25" s="4" t="s">
        <v>474</v>
      </c>
      <c r="P25" s="4" t="s">
        <v>341</v>
      </c>
      <c r="Q25" s="4">
        <v>0.3</v>
      </c>
      <c r="R25" s="63" t="s">
        <v>187</v>
      </c>
      <c r="S25" s="16" t="s">
        <v>194</v>
      </c>
    </row>
    <row r="26" spans="1:29" ht="14.45" customHeight="1">
      <c r="A26" s="16">
        <v>25</v>
      </c>
      <c r="B26" s="2" t="s">
        <v>195</v>
      </c>
      <c r="C26" s="16" t="s">
        <v>196</v>
      </c>
      <c r="D26" s="1">
        <v>2019</v>
      </c>
      <c r="E26" s="2" t="s">
        <v>169</v>
      </c>
      <c r="F26" s="16" t="s">
        <v>21</v>
      </c>
      <c r="G26" s="68" t="s">
        <v>197</v>
      </c>
      <c r="H26" s="2" t="s">
        <v>23</v>
      </c>
      <c r="I26" s="61" t="s">
        <v>51</v>
      </c>
      <c r="J26" s="61" t="s">
        <v>198</v>
      </c>
      <c r="K26" s="61" t="s">
        <v>199</v>
      </c>
      <c r="L26" s="46" t="s">
        <v>200</v>
      </c>
      <c r="M26" s="61">
        <v>138146</v>
      </c>
      <c r="N26" s="61" t="s">
        <v>39</v>
      </c>
      <c r="O26" s="61" t="s">
        <v>475</v>
      </c>
      <c r="P26" s="60" t="s">
        <v>46</v>
      </c>
      <c r="Q26" s="61" t="s">
        <v>39</v>
      </c>
      <c r="R26" s="63" t="s">
        <v>39</v>
      </c>
      <c r="S26" s="16" t="s">
        <v>201</v>
      </c>
    </row>
    <row r="27" spans="1:29" ht="14.45" customHeight="1">
      <c r="A27" s="2">
        <v>26</v>
      </c>
      <c r="B27" s="45" t="s">
        <v>202</v>
      </c>
      <c r="C27" s="16" t="s">
        <v>203</v>
      </c>
      <c r="D27" s="1">
        <v>2019</v>
      </c>
      <c r="E27" s="2" t="s">
        <v>42</v>
      </c>
      <c r="F27" s="2" t="s">
        <v>21</v>
      </c>
      <c r="G27" s="68" t="s">
        <v>204</v>
      </c>
      <c r="H27" s="2" t="s">
        <v>23</v>
      </c>
      <c r="I27" s="61" t="s">
        <v>24</v>
      </c>
      <c r="J27" s="61" t="s">
        <v>205</v>
      </c>
      <c r="K27" s="61" t="s">
        <v>45</v>
      </c>
      <c r="L27" s="5" t="s">
        <v>39</v>
      </c>
      <c r="M27" s="61">
        <v>1492</v>
      </c>
      <c r="N27" s="4" t="s">
        <v>39</v>
      </c>
      <c r="O27" s="4" t="s">
        <v>476</v>
      </c>
      <c r="P27" s="4" t="s">
        <v>206</v>
      </c>
      <c r="Q27" s="4" t="s">
        <v>39</v>
      </c>
      <c r="R27" s="63" t="s">
        <v>39</v>
      </c>
      <c r="S27" s="71" t="s">
        <v>207</v>
      </c>
    </row>
    <row r="28" spans="1:29" ht="14.45" customHeight="1">
      <c r="A28" s="16">
        <v>27</v>
      </c>
      <c r="B28" s="2" t="s">
        <v>208</v>
      </c>
      <c r="C28" s="16" t="s">
        <v>209</v>
      </c>
      <c r="D28" s="1">
        <v>2022</v>
      </c>
      <c r="E28" s="2" t="s">
        <v>49</v>
      </c>
      <c r="F28" s="2" t="s">
        <v>21</v>
      </c>
      <c r="G28" s="72" t="s">
        <v>210</v>
      </c>
      <c r="H28" s="2" t="s">
        <v>23</v>
      </c>
      <c r="I28" s="61" t="s">
        <v>24</v>
      </c>
      <c r="J28" s="32" t="s">
        <v>211</v>
      </c>
      <c r="K28" s="61" t="s">
        <v>212</v>
      </c>
      <c r="L28" s="2" t="s">
        <v>213</v>
      </c>
      <c r="M28" s="73">
        <v>388420</v>
      </c>
      <c r="N28" s="62" t="s">
        <v>214</v>
      </c>
      <c r="O28" s="62" t="s">
        <v>456</v>
      </c>
      <c r="P28" s="60" t="s">
        <v>215</v>
      </c>
      <c r="Q28" s="61" t="s">
        <v>216</v>
      </c>
      <c r="R28" s="63" t="s">
        <v>217</v>
      </c>
      <c r="S28" s="2" t="s">
        <v>218</v>
      </c>
    </row>
    <row r="29" spans="1:29" ht="14.45" customHeight="1">
      <c r="A29" s="2">
        <v>28</v>
      </c>
      <c r="B29" s="2" t="s">
        <v>219</v>
      </c>
      <c r="C29" s="16" t="s">
        <v>220</v>
      </c>
      <c r="D29" s="1">
        <v>2021</v>
      </c>
      <c r="E29" s="2" t="s">
        <v>169</v>
      </c>
      <c r="F29" s="2" t="s">
        <v>21</v>
      </c>
      <c r="G29" s="69" t="s">
        <v>221</v>
      </c>
      <c r="H29" s="2" t="s">
        <v>23</v>
      </c>
      <c r="I29" s="61" t="s">
        <v>24</v>
      </c>
      <c r="J29" s="60" t="s">
        <v>222</v>
      </c>
      <c r="K29" s="61" t="s">
        <v>223</v>
      </c>
      <c r="L29" s="64" t="s">
        <v>224</v>
      </c>
      <c r="M29" s="61">
        <v>768</v>
      </c>
      <c r="N29" s="61" t="s">
        <v>39</v>
      </c>
      <c r="O29" s="61" t="s">
        <v>424</v>
      </c>
      <c r="P29" s="60" t="s">
        <v>225</v>
      </c>
      <c r="Q29" s="61" t="s">
        <v>39</v>
      </c>
      <c r="R29" s="72" t="s">
        <v>226</v>
      </c>
      <c r="S29" s="16" t="s">
        <v>227</v>
      </c>
    </row>
    <row r="30" spans="1:29" ht="14.45" customHeight="1">
      <c r="A30" s="16">
        <v>29</v>
      </c>
      <c r="B30" s="2" t="s">
        <v>228</v>
      </c>
      <c r="C30" s="16" t="s">
        <v>229</v>
      </c>
      <c r="D30" s="1">
        <v>2020</v>
      </c>
      <c r="E30" s="2" t="s">
        <v>49</v>
      </c>
      <c r="F30" s="2" t="s">
        <v>21</v>
      </c>
      <c r="G30" s="68" t="s">
        <v>230</v>
      </c>
      <c r="H30" s="2" t="s">
        <v>23</v>
      </c>
      <c r="I30" s="61" t="s">
        <v>51</v>
      </c>
      <c r="J30" s="60" t="s">
        <v>232</v>
      </c>
      <c r="K30" s="60" t="s">
        <v>233</v>
      </c>
      <c r="L30" s="16" t="s">
        <v>234</v>
      </c>
      <c r="M30" s="62">
        <v>236684</v>
      </c>
      <c r="N30" s="4">
        <v>0.7</v>
      </c>
      <c r="O30" s="4" t="s">
        <v>424</v>
      </c>
      <c r="P30" s="61" t="s">
        <v>235</v>
      </c>
      <c r="Q30" s="4">
        <v>0.3</v>
      </c>
      <c r="R30" s="63" t="s">
        <v>236</v>
      </c>
      <c r="S30" s="16" t="s">
        <v>237</v>
      </c>
    </row>
    <row r="31" spans="1:29" ht="14.45" customHeight="1">
      <c r="A31" s="2">
        <v>30</v>
      </c>
      <c r="B31" s="2" t="s">
        <v>238</v>
      </c>
      <c r="C31" s="16" t="s">
        <v>239</v>
      </c>
      <c r="D31" s="1">
        <v>2023</v>
      </c>
      <c r="E31" s="2" t="s">
        <v>240</v>
      </c>
      <c r="F31" s="2" t="s">
        <v>21</v>
      </c>
      <c r="G31" s="68" t="s">
        <v>241</v>
      </c>
      <c r="H31" s="2" t="s">
        <v>23</v>
      </c>
      <c r="I31" s="61" t="s">
        <v>51</v>
      </c>
      <c r="J31" s="60" t="s">
        <v>242</v>
      </c>
      <c r="K31" s="61" t="s">
        <v>53</v>
      </c>
      <c r="L31" s="64" t="s">
        <v>243</v>
      </c>
      <c r="M31" s="60" t="s">
        <v>244</v>
      </c>
      <c r="N31" s="4">
        <v>0.8</v>
      </c>
      <c r="O31" s="74" t="s">
        <v>458</v>
      </c>
      <c r="P31" s="60" t="s">
        <v>245</v>
      </c>
      <c r="Q31" s="4">
        <v>0.2</v>
      </c>
      <c r="R31" s="63" t="s">
        <v>39</v>
      </c>
      <c r="S31" s="16" t="s">
        <v>457</v>
      </c>
    </row>
    <row r="32" spans="1:29" ht="14.45" customHeight="1">
      <c r="A32" s="16">
        <v>31</v>
      </c>
      <c r="B32" s="2" t="s">
        <v>246</v>
      </c>
      <c r="C32" s="16" t="s">
        <v>247</v>
      </c>
      <c r="D32" s="1">
        <v>2021</v>
      </c>
      <c r="E32" s="2" t="s">
        <v>71</v>
      </c>
      <c r="F32" s="2" t="s">
        <v>21</v>
      </c>
      <c r="G32" s="68" t="s">
        <v>248</v>
      </c>
      <c r="H32" s="2" t="s">
        <v>23</v>
      </c>
      <c r="I32" s="61" t="s">
        <v>24</v>
      </c>
      <c r="J32" s="60" t="s">
        <v>249</v>
      </c>
      <c r="K32" s="61" t="s">
        <v>53</v>
      </c>
      <c r="L32" s="64" t="s">
        <v>250</v>
      </c>
      <c r="M32" s="62">
        <v>253395</v>
      </c>
      <c r="N32" s="4">
        <v>0.9</v>
      </c>
      <c r="O32" s="4" t="s">
        <v>485</v>
      </c>
      <c r="P32" s="60" t="s">
        <v>251</v>
      </c>
      <c r="Q32" s="4">
        <v>0.1</v>
      </c>
      <c r="R32" s="72" t="s">
        <v>252</v>
      </c>
      <c r="S32" s="16" t="s">
        <v>253</v>
      </c>
    </row>
    <row r="33" spans="1:19" ht="14.45" customHeight="1">
      <c r="A33" s="2">
        <v>32</v>
      </c>
      <c r="B33" s="2" t="s">
        <v>254</v>
      </c>
      <c r="C33" s="16" t="s">
        <v>255</v>
      </c>
      <c r="D33" s="1">
        <v>2023</v>
      </c>
      <c r="E33" s="2" t="s">
        <v>256</v>
      </c>
      <c r="F33" s="2" t="s">
        <v>21</v>
      </c>
      <c r="G33" s="69" t="s">
        <v>257</v>
      </c>
      <c r="H33" s="2" t="s">
        <v>23</v>
      </c>
      <c r="I33" s="61" t="s">
        <v>24</v>
      </c>
      <c r="J33" s="60" t="s">
        <v>510</v>
      </c>
      <c r="K33" s="61" t="s">
        <v>53</v>
      </c>
      <c r="L33" s="64" t="s">
        <v>258</v>
      </c>
      <c r="M33" s="61">
        <v>9704</v>
      </c>
      <c r="N33" s="4">
        <v>0.75</v>
      </c>
      <c r="O33" s="4" t="s">
        <v>424</v>
      </c>
      <c r="P33" s="61" t="s">
        <v>459</v>
      </c>
      <c r="Q33" s="4">
        <v>0.25</v>
      </c>
      <c r="R33" s="63" t="s">
        <v>39</v>
      </c>
      <c r="S33" s="16" t="s">
        <v>259</v>
      </c>
    </row>
    <row r="34" spans="1:19" ht="15.6" customHeight="1">
      <c r="A34" s="16">
        <v>33</v>
      </c>
      <c r="B34" s="2" t="s">
        <v>260</v>
      </c>
      <c r="C34" s="16" t="s">
        <v>261</v>
      </c>
      <c r="D34" s="1">
        <v>2020</v>
      </c>
      <c r="E34" s="2" t="s">
        <v>262</v>
      </c>
      <c r="F34" s="2" t="s">
        <v>21</v>
      </c>
      <c r="G34" s="69" t="s">
        <v>263</v>
      </c>
      <c r="H34" s="2" t="s">
        <v>23</v>
      </c>
      <c r="I34" s="1" t="s">
        <v>24</v>
      </c>
      <c r="J34" s="60" t="s">
        <v>264</v>
      </c>
      <c r="K34" s="61" t="s">
        <v>53</v>
      </c>
      <c r="L34" s="5" t="s">
        <v>265</v>
      </c>
      <c r="M34" s="61">
        <v>380</v>
      </c>
      <c r="N34" s="4">
        <v>0.9</v>
      </c>
      <c r="O34" s="4" t="s">
        <v>460</v>
      </c>
      <c r="P34" s="62" t="s">
        <v>266</v>
      </c>
      <c r="Q34" s="4">
        <v>0.1</v>
      </c>
      <c r="R34" s="63" t="s">
        <v>217</v>
      </c>
      <c r="S34" s="75" t="s">
        <v>267</v>
      </c>
    </row>
    <row r="35" spans="1:19" ht="14.45" customHeight="1">
      <c r="A35" s="2">
        <v>34</v>
      </c>
      <c r="B35" s="2" t="s">
        <v>268</v>
      </c>
      <c r="C35" s="16" t="s">
        <v>269</v>
      </c>
      <c r="D35" s="1">
        <v>2020</v>
      </c>
      <c r="E35" s="2" t="s">
        <v>34</v>
      </c>
      <c r="F35" s="2" t="s">
        <v>21</v>
      </c>
      <c r="G35" s="68" t="s">
        <v>270</v>
      </c>
      <c r="H35" s="2" t="s">
        <v>23</v>
      </c>
      <c r="I35" s="61" t="s">
        <v>24</v>
      </c>
      <c r="J35" s="60" t="s">
        <v>271</v>
      </c>
      <c r="K35" s="61" t="s">
        <v>53</v>
      </c>
      <c r="L35" s="4" t="s">
        <v>265</v>
      </c>
      <c r="M35" s="61">
        <v>952</v>
      </c>
      <c r="N35" s="4">
        <v>0.75</v>
      </c>
      <c r="O35" s="4" t="s">
        <v>461</v>
      </c>
      <c r="P35" s="4" t="s">
        <v>272</v>
      </c>
      <c r="Q35" s="4">
        <v>0.25</v>
      </c>
      <c r="R35" s="63" t="s">
        <v>217</v>
      </c>
      <c r="S35" s="16" t="s">
        <v>273</v>
      </c>
    </row>
    <row r="36" spans="1:19" ht="14.45" customHeight="1">
      <c r="A36" s="16">
        <v>35</v>
      </c>
      <c r="B36" s="2" t="s">
        <v>274</v>
      </c>
      <c r="C36" s="16" t="s">
        <v>275</v>
      </c>
      <c r="D36" s="1">
        <v>2021</v>
      </c>
      <c r="E36" s="2" t="s">
        <v>34</v>
      </c>
      <c r="F36" s="2" t="s">
        <v>21</v>
      </c>
      <c r="G36" s="68" t="s">
        <v>276</v>
      </c>
      <c r="H36" s="2" t="s">
        <v>277</v>
      </c>
      <c r="I36" s="61" t="s">
        <v>24</v>
      </c>
      <c r="J36" s="61" t="s">
        <v>339</v>
      </c>
      <c r="K36" s="61" t="s">
        <v>223</v>
      </c>
      <c r="L36" s="2" t="s">
        <v>279</v>
      </c>
      <c r="M36" s="61">
        <v>768</v>
      </c>
      <c r="N36" s="4" t="s">
        <v>39</v>
      </c>
      <c r="O36" s="4" t="s">
        <v>424</v>
      </c>
      <c r="P36" s="62" t="s">
        <v>280</v>
      </c>
      <c r="Q36" s="4" t="s">
        <v>39</v>
      </c>
      <c r="R36" s="63" t="s">
        <v>39</v>
      </c>
      <c r="S36" s="16" t="s">
        <v>281</v>
      </c>
    </row>
    <row r="37" spans="1:19" ht="14.45" customHeight="1">
      <c r="A37" s="2">
        <v>36</v>
      </c>
      <c r="B37" s="2" t="s">
        <v>282</v>
      </c>
      <c r="C37" s="16" t="s">
        <v>283</v>
      </c>
      <c r="D37" s="1">
        <v>2021</v>
      </c>
      <c r="E37" s="2" t="s">
        <v>284</v>
      </c>
      <c r="F37" s="2" t="s">
        <v>21</v>
      </c>
      <c r="G37" s="68" t="s">
        <v>285</v>
      </c>
      <c r="H37" s="2" t="s">
        <v>286</v>
      </c>
      <c r="I37" s="1" t="s">
        <v>24</v>
      </c>
      <c r="J37" s="61" t="s">
        <v>287</v>
      </c>
      <c r="K37" s="61" t="s">
        <v>53</v>
      </c>
      <c r="L37" s="64" t="s">
        <v>288</v>
      </c>
      <c r="M37" s="61">
        <v>13253</v>
      </c>
      <c r="N37" s="4">
        <v>0.75</v>
      </c>
      <c r="O37" s="4" t="s">
        <v>462</v>
      </c>
      <c r="P37" s="76" t="s">
        <v>289</v>
      </c>
      <c r="Q37" s="4">
        <v>0.25</v>
      </c>
      <c r="R37" s="63" t="s">
        <v>39</v>
      </c>
      <c r="S37" s="75" t="s">
        <v>290</v>
      </c>
    </row>
    <row r="38" spans="1:19" ht="14.45" customHeight="1">
      <c r="A38" s="16">
        <v>37</v>
      </c>
      <c r="B38" s="2" t="s">
        <v>291</v>
      </c>
      <c r="C38" s="16" t="s">
        <v>292</v>
      </c>
      <c r="D38" s="1">
        <v>2020</v>
      </c>
      <c r="E38" s="2" t="s">
        <v>293</v>
      </c>
      <c r="F38" s="2" t="s">
        <v>21</v>
      </c>
      <c r="G38" s="69" t="s">
        <v>294</v>
      </c>
      <c r="H38" s="2" t="s">
        <v>295</v>
      </c>
      <c r="I38" s="61" t="s">
        <v>24</v>
      </c>
      <c r="J38" s="61" t="s">
        <v>296</v>
      </c>
      <c r="K38" s="61" t="s">
        <v>53</v>
      </c>
      <c r="L38" s="16" t="s">
        <v>297</v>
      </c>
      <c r="M38" s="61">
        <v>1647</v>
      </c>
      <c r="N38" s="4">
        <v>0.9</v>
      </c>
      <c r="O38" s="4" t="s">
        <v>463</v>
      </c>
      <c r="P38" s="62" t="s">
        <v>298</v>
      </c>
      <c r="Q38" s="4">
        <v>0.1</v>
      </c>
      <c r="R38" s="63" t="s">
        <v>217</v>
      </c>
      <c r="S38" s="16" t="s">
        <v>299</v>
      </c>
    </row>
    <row r="39" spans="1:19" ht="14.45" customHeight="1">
      <c r="A39" s="2">
        <v>38</v>
      </c>
      <c r="B39" s="2" t="s">
        <v>300</v>
      </c>
      <c r="C39" s="16" t="s">
        <v>301</v>
      </c>
      <c r="D39" s="1">
        <v>2022</v>
      </c>
      <c r="E39" s="2" t="s">
        <v>34</v>
      </c>
      <c r="F39" s="2" t="s">
        <v>21</v>
      </c>
      <c r="G39" s="69" t="s">
        <v>302</v>
      </c>
      <c r="H39" s="2" t="s">
        <v>286</v>
      </c>
      <c r="I39" s="1" t="s">
        <v>73</v>
      </c>
      <c r="J39" s="61" t="s">
        <v>367</v>
      </c>
      <c r="K39" s="61" t="s">
        <v>303</v>
      </c>
      <c r="L39" s="77" t="s">
        <v>368</v>
      </c>
      <c r="M39" s="61" t="s">
        <v>304</v>
      </c>
      <c r="N39" s="4" t="s">
        <v>305</v>
      </c>
      <c r="O39" s="4" t="s">
        <v>464</v>
      </c>
      <c r="P39" s="62" t="s">
        <v>306</v>
      </c>
      <c r="Q39" s="4" t="s">
        <v>307</v>
      </c>
      <c r="R39" s="63" t="s">
        <v>308</v>
      </c>
      <c r="S39" s="16" t="s">
        <v>309</v>
      </c>
    </row>
    <row r="40" spans="1:19" ht="14.45" customHeight="1">
      <c r="A40" s="16">
        <v>39</v>
      </c>
      <c r="B40" s="2" t="s">
        <v>310</v>
      </c>
      <c r="C40" s="16" t="s">
        <v>311</v>
      </c>
      <c r="D40" s="1">
        <v>2021</v>
      </c>
      <c r="E40" s="2" t="s">
        <v>123</v>
      </c>
      <c r="F40" s="2" t="s">
        <v>21</v>
      </c>
      <c r="G40" s="68" t="s">
        <v>312</v>
      </c>
      <c r="H40" s="2" t="s">
        <v>286</v>
      </c>
      <c r="I40" s="61" t="s">
        <v>24</v>
      </c>
      <c r="J40" s="61" t="s">
        <v>313</v>
      </c>
      <c r="K40" s="61" t="s">
        <v>53</v>
      </c>
      <c r="L40" s="5" t="s">
        <v>314</v>
      </c>
      <c r="M40" s="62">
        <v>103712</v>
      </c>
      <c r="N40" s="4">
        <v>0.8</v>
      </c>
      <c r="O40" s="4" t="s">
        <v>466</v>
      </c>
      <c r="P40" s="64" t="s">
        <v>315</v>
      </c>
      <c r="Q40" s="4">
        <v>0.2</v>
      </c>
      <c r="R40" s="72" t="s">
        <v>316</v>
      </c>
      <c r="S40" s="16" t="s">
        <v>317</v>
      </c>
    </row>
    <row r="41" spans="1:19" ht="14.45" customHeight="1">
      <c r="A41" s="2">
        <v>40</v>
      </c>
      <c r="B41" s="2" t="s">
        <v>318</v>
      </c>
      <c r="C41" s="16" t="s">
        <v>319</v>
      </c>
      <c r="D41" s="78">
        <v>2020</v>
      </c>
      <c r="E41" s="2" t="s">
        <v>320</v>
      </c>
      <c r="F41" s="2" t="s">
        <v>21</v>
      </c>
      <c r="G41" s="68" t="s">
        <v>321</v>
      </c>
      <c r="H41" s="2" t="s">
        <v>23</v>
      </c>
      <c r="I41" s="61" t="s">
        <v>73</v>
      </c>
      <c r="J41" s="61" t="s">
        <v>192</v>
      </c>
      <c r="K41" s="61" t="s">
        <v>223</v>
      </c>
      <c r="L41" s="5" t="s">
        <v>322</v>
      </c>
      <c r="M41" s="61">
        <v>768</v>
      </c>
      <c r="N41" s="4" t="s">
        <v>323</v>
      </c>
      <c r="O41" s="4" t="s">
        <v>465</v>
      </c>
      <c r="P41" s="4" t="s">
        <v>324</v>
      </c>
      <c r="Q41" s="4" t="s">
        <v>325</v>
      </c>
      <c r="R41" s="63" t="s">
        <v>217</v>
      </c>
      <c r="S41" s="16" t="s">
        <v>326</v>
      </c>
    </row>
    <row r="44" spans="1:19">
      <c r="K44" s="1" t="s">
        <v>338</v>
      </c>
    </row>
    <row r="46" spans="1:19">
      <c r="E46" s="53"/>
    </row>
    <row r="47" spans="1:19">
      <c r="E47" s="53"/>
    </row>
    <row r="49" spans="5:11">
      <c r="K49" s="4" t="s">
        <v>327</v>
      </c>
    </row>
    <row r="50" spans="5:11">
      <c r="E50" s="53"/>
    </row>
    <row r="51" spans="5:11">
      <c r="E51" s="53"/>
    </row>
    <row r="54" spans="5:11">
      <c r="E54" s="53"/>
    </row>
    <row r="55" spans="5:11">
      <c r="E55" s="53"/>
    </row>
  </sheetData>
  <autoFilter ref="A1:S41" xr:uid="{00000000-0001-0000-0000-000000000000}"/>
  <hyperlinks>
    <hyperlink ref="B23" r:id="rId1" xr:uid="{B7C7860D-5B07-49D0-A2B7-2A33C9CE00A3}"/>
    <hyperlink ref="B25" r:id="rId2" xr:uid="{B606B462-CB83-4ACB-8340-2A1134E9CFA8}"/>
    <hyperlink ref="L26" r:id="rId3" xr:uid="{1D71D818-5B63-46B0-B6A2-1A7463E5E2C9}"/>
    <hyperlink ref="B27" r:id="rId4" xr:uid="{1A783FEA-92C7-4BAF-993A-E69B06F442D4}"/>
  </hyperlinks>
  <pageMargins left="0.7" right="0.7" top="0.75" bottom="0.75" header="0.3" footer="0.3"/>
  <pageSetup orientation="portrait" horizontalDpi="90" verticalDpi="9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AEC3-52A1-4A4E-B2F9-B4E07E473B5F}">
  <dimension ref="A1:B3"/>
  <sheetViews>
    <sheetView workbookViewId="0">
      <selection activeCell="B7" sqref="B7:B8"/>
    </sheetView>
  </sheetViews>
  <sheetFormatPr defaultRowHeight="15"/>
  <cols>
    <col min="1" max="1" width="18.28515625" bestFit="1" customWidth="1"/>
  </cols>
  <sheetData>
    <row r="1" spans="1:2">
      <c r="A1" s="38" t="s">
        <v>417</v>
      </c>
      <c r="B1" s="38" t="s">
        <v>418</v>
      </c>
    </row>
    <row r="2" spans="1:2">
      <c r="A2" t="s">
        <v>419</v>
      </c>
      <c r="B2" s="42">
        <v>15</v>
      </c>
    </row>
    <row r="3" spans="1:2">
      <c r="A3" t="s">
        <v>420</v>
      </c>
      <c r="B3" s="42">
        <v>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9DB39-B033-49ED-BE5F-A969FEBB7126}">
  <dimension ref="B1:E18"/>
  <sheetViews>
    <sheetView workbookViewId="0">
      <selection activeCell="C2" sqref="C2:C18"/>
    </sheetView>
  </sheetViews>
  <sheetFormatPr defaultRowHeight="15"/>
  <cols>
    <col min="1" max="1" width="8.85546875" customWidth="1"/>
    <col min="2" max="2" width="20.5703125" customWidth="1"/>
    <col min="3" max="3" width="16.140625" customWidth="1"/>
  </cols>
  <sheetData>
    <row r="1" spans="2:5">
      <c r="B1" s="41" t="s">
        <v>416</v>
      </c>
      <c r="C1" s="41" t="s">
        <v>351</v>
      </c>
      <c r="D1" s="37" t="s">
        <v>352</v>
      </c>
      <c r="E1" s="17"/>
    </row>
    <row r="2" spans="2:5">
      <c r="B2" s="1" t="s">
        <v>280</v>
      </c>
      <c r="C2" s="57">
        <v>31</v>
      </c>
      <c r="D2" s="35">
        <f>(C2/40)*100</f>
        <v>77.5</v>
      </c>
    </row>
    <row r="3" spans="2:5">
      <c r="B3" s="36" t="s">
        <v>499</v>
      </c>
      <c r="C3" s="57">
        <v>29</v>
      </c>
      <c r="D3" s="35">
        <f t="shared" ref="D3:D18" si="0">(C3/40)*100</f>
        <v>72.5</v>
      </c>
    </row>
    <row r="4" spans="2:5">
      <c r="B4" s="3" t="s">
        <v>342</v>
      </c>
      <c r="C4" s="57">
        <v>12</v>
      </c>
      <c r="D4" s="35">
        <f t="shared" si="0"/>
        <v>30</v>
      </c>
    </row>
    <row r="5" spans="2:5">
      <c r="B5" s="3" t="s">
        <v>388</v>
      </c>
      <c r="C5" s="57">
        <v>18</v>
      </c>
      <c r="D5" s="35">
        <f t="shared" si="0"/>
        <v>45</v>
      </c>
    </row>
    <row r="6" spans="2:5">
      <c r="B6" t="s">
        <v>387</v>
      </c>
      <c r="C6" s="58">
        <v>22</v>
      </c>
      <c r="D6" s="21">
        <f t="shared" si="0"/>
        <v>55.000000000000007</v>
      </c>
    </row>
    <row r="7" spans="2:5">
      <c r="B7" t="s">
        <v>84</v>
      </c>
      <c r="C7" s="58">
        <v>23</v>
      </c>
      <c r="D7" s="21">
        <f t="shared" si="0"/>
        <v>57.499999999999993</v>
      </c>
    </row>
    <row r="8" spans="2:5">
      <c r="B8" s="3" t="s">
        <v>343</v>
      </c>
      <c r="C8" s="57">
        <v>2</v>
      </c>
      <c r="D8" s="35">
        <f t="shared" si="0"/>
        <v>5</v>
      </c>
    </row>
    <row r="9" spans="2:5">
      <c r="B9" s="3" t="s">
        <v>344</v>
      </c>
      <c r="C9" s="57">
        <v>3</v>
      </c>
      <c r="D9" s="35">
        <f t="shared" si="0"/>
        <v>7.5</v>
      </c>
    </row>
    <row r="10" spans="2:5">
      <c r="B10" s="3" t="s">
        <v>345</v>
      </c>
      <c r="C10" s="57">
        <v>1</v>
      </c>
      <c r="D10" s="35">
        <f t="shared" si="0"/>
        <v>2.5</v>
      </c>
    </row>
    <row r="11" spans="2:5">
      <c r="B11" s="3" t="s">
        <v>346</v>
      </c>
      <c r="C11" s="57">
        <v>3</v>
      </c>
      <c r="D11" s="35">
        <f t="shared" si="0"/>
        <v>7.5</v>
      </c>
    </row>
    <row r="12" spans="2:5">
      <c r="B12" s="3" t="s">
        <v>347</v>
      </c>
      <c r="C12" s="57">
        <v>1</v>
      </c>
      <c r="D12" s="35">
        <f t="shared" si="0"/>
        <v>2.5</v>
      </c>
    </row>
    <row r="13" spans="2:5">
      <c r="B13" s="3" t="s">
        <v>348</v>
      </c>
      <c r="C13" s="57">
        <v>7</v>
      </c>
      <c r="D13" s="35">
        <f t="shared" si="0"/>
        <v>17.5</v>
      </c>
    </row>
    <row r="14" spans="2:5">
      <c r="B14" s="3" t="s">
        <v>349</v>
      </c>
      <c r="C14" s="57">
        <v>5</v>
      </c>
      <c r="D14" s="35">
        <f t="shared" si="0"/>
        <v>12.5</v>
      </c>
    </row>
    <row r="15" spans="2:5">
      <c r="B15" s="3" t="s">
        <v>350</v>
      </c>
      <c r="C15" s="57">
        <v>3</v>
      </c>
      <c r="D15" s="35">
        <f t="shared" si="0"/>
        <v>7.5</v>
      </c>
    </row>
    <row r="16" spans="2:5">
      <c r="B16" s="3" t="s">
        <v>501</v>
      </c>
      <c r="C16" s="57">
        <v>1</v>
      </c>
      <c r="D16" s="35">
        <f t="shared" si="0"/>
        <v>2.5</v>
      </c>
    </row>
    <row r="17" spans="2:4">
      <c r="B17" s="3" t="s">
        <v>502</v>
      </c>
      <c r="C17" s="57">
        <v>1</v>
      </c>
      <c r="D17" s="35">
        <f t="shared" si="0"/>
        <v>2.5</v>
      </c>
    </row>
    <row r="18" spans="2:4">
      <c r="B18" s="36" t="s">
        <v>500</v>
      </c>
      <c r="C18" s="57">
        <v>1</v>
      </c>
      <c r="D18" s="35">
        <f t="shared" si="0"/>
        <v>2.5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D60CB-F070-4BE6-BE85-AA94D6A2A846}">
  <dimension ref="A1:E24"/>
  <sheetViews>
    <sheetView workbookViewId="0">
      <selection activeCell="D6" sqref="D6"/>
    </sheetView>
  </sheetViews>
  <sheetFormatPr defaultRowHeight="15"/>
  <cols>
    <col min="1" max="1" width="14.85546875" customWidth="1"/>
    <col min="2" max="2" width="19.140625" customWidth="1"/>
    <col min="4" max="4" width="18.7109375" customWidth="1"/>
    <col min="5" max="5" width="14.42578125" customWidth="1"/>
  </cols>
  <sheetData>
    <row r="1" spans="1:5" ht="30">
      <c r="A1" s="36" t="s">
        <v>411</v>
      </c>
      <c r="B1" s="36" t="s">
        <v>412</v>
      </c>
    </row>
    <row r="2" spans="1:5">
      <c r="A2" s="35">
        <v>1</v>
      </c>
      <c r="B2" s="1" t="s">
        <v>369</v>
      </c>
    </row>
    <row r="3" spans="1:5">
      <c r="A3" s="35">
        <v>2</v>
      </c>
      <c r="B3" s="1" t="s">
        <v>287</v>
      </c>
      <c r="D3" t="s">
        <v>413</v>
      </c>
      <c r="E3" t="s">
        <v>414</v>
      </c>
    </row>
    <row r="4" spans="1:5" ht="30">
      <c r="A4" s="35">
        <v>3</v>
      </c>
      <c r="B4" s="32" t="s">
        <v>370</v>
      </c>
      <c r="D4" s="1" t="s">
        <v>205</v>
      </c>
      <c r="E4" s="35">
        <v>4</v>
      </c>
    </row>
    <row r="5" spans="1:5" ht="30">
      <c r="A5" s="35">
        <v>8</v>
      </c>
      <c r="B5" s="32" t="s">
        <v>82</v>
      </c>
      <c r="D5" s="1" t="s">
        <v>287</v>
      </c>
      <c r="E5" s="35">
        <v>7</v>
      </c>
    </row>
    <row r="6" spans="1:5" ht="30">
      <c r="A6" s="35">
        <v>9</v>
      </c>
      <c r="B6" s="32" t="s">
        <v>371</v>
      </c>
      <c r="D6" s="32" t="s">
        <v>370</v>
      </c>
      <c r="E6" s="35">
        <v>1</v>
      </c>
    </row>
    <row r="7" spans="1:5">
      <c r="A7" s="35">
        <v>10</v>
      </c>
      <c r="B7" s="32" t="s">
        <v>97</v>
      </c>
      <c r="D7" s="32" t="s">
        <v>371</v>
      </c>
      <c r="E7" s="35">
        <v>1</v>
      </c>
    </row>
    <row r="8" spans="1:5" ht="30">
      <c r="A8" s="35">
        <v>11</v>
      </c>
      <c r="B8" s="32" t="s">
        <v>372</v>
      </c>
      <c r="D8" s="32" t="s">
        <v>82</v>
      </c>
      <c r="E8" s="35">
        <v>1</v>
      </c>
    </row>
    <row r="9" spans="1:5">
      <c r="A9" s="35">
        <v>13</v>
      </c>
      <c r="B9" s="32" t="s">
        <v>373</v>
      </c>
      <c r="D9" s="1" t="s">
        <v>372</v>
      </c>
      <c r="E9" s="35">
        <v>1</v>
      </c>
    </row>
    <row r="10" spans="1:5" ht="30">
      <c r="A10" s="35">
        <v>16</v>
      </c>
      <c r="B10" s="32" t="s">
        <v>374</v>
      </c>
      <c r="D10" s="32" t="s">
        <v>373</v>
      </c>
      <c r="E10" s="35">
        <v>3</v>
      </c>
    </row>
    <row r="11" spans="1:5">
      <c r="A11" s="35">
        <v>18</v>
      </c>
      <c r="B11" s="32" t="s">
        <v>376</v>
      </c>
      <c r="D11" s="1" t="s">
        <v>375</v>
      </c>
      <c r="E11" s="35">
        <v>2</v>
      </c>
    </row>
    <row r="12" spans="1:5">
      <c r="A12" s="35">
        <v>19</v>
      </c>
      <c r="B12" s="32" t="s">
        <v>377</v>
      </c>
      <c r="D12" s="1" t="s">
        <v>377</v>
      </c>
      <c r="E12" s="35">
        <v>1</v>
      </c>
    </row>
    <row r="13" spans="1:5">
      <c r="A13" s="35">
        <v>22</v>
      </c>
      <c r="B13" s="32" t="s">
        <v>365</v>
      </c>
      <c r="D13" s="1" t="s">
        <v>365</v>
      </c>
      <c r="E13" s="35">
        <v>1</v>
      </c>
    </row>
    <row r="14" spans="1:5">
      <c r="A14" s="35">
        <v>26</v>
      </c>
      <c r="B14" s="32" t="s">
        <v>205</v>
      </c>
      <c r="D14" s="1" t="s">
        <v>378</v>
      </c>
      <c r="E14" s="35">
        <v>2</v>
      </c>
    </row>
    <row r="15" spans="1:5" ht="30">
      <c r="A15" s="35">
        <v>27</v>
      </c>
      <c r="B15" s="32" t="s">
        <v>372</v>
      </c>
      <c r="D15" s="32" t="s">
        <v>410</v>
      </c>
      <c r="E15" s="35">
        <v>1</v>
      </c>
    </row>
    <row r="16" spans="1:5">
      <c r="A16" s="35">
        <v>28</v>
      </c>
      <c r="B16" s="32" t="s">
        <v>378</v>
      </c>
      <c r="D16" s="32" t="s">
        <v>380</v>
      </c>
      <c r="E16" s="35">
        <v>1</v>
      </c>
    </row>
    <row r="17" spans="1:5">
      <c r="A17" s="35">
        <v>31</v>
      </c>
      <c r="B17" s="32" t="s">
        <v>379</v>
      </c>
      <c r="D17" s="1" t="s">
        <v>278</v>
      </c>
      <c r="E17" s="35">
        <v>1</v>
      </c>
    </row>
    <row r="18" spans="1:5">
      <c r="A18" s="35">
        <v>32</v>
      </c>
      <c r="B18" s="32" t="s">
        <v>380</v>
      </c>
      <c r="D18" s="1" t="s">
        <v>409</v>
      </c>
      <c r="E18" s="35">
        <v>1</v>
      </c>
    </row>
    <row r="19" spans="1:5">
      <c r="A19" s="35">
        <v>33</v>
      </c>
      <c r="B19" s="32" t="s">
        <v>372</v>
      </c>
      <c r="E19" s="35">
        <v>1</v>
      </c>
    </row>
    <row r="20" spans="1:5">
      <c r="A20" s="35">
        <v>34</v>
      </c>
      <c r="B20" s="32" t="s">
        <v>287</v>
      </c>
    </row>
    <row r="21" spans="1:5">
      <c r="A21" s="35">
        <v>35</v>
      </c>
      <c r="B21" s="32" t="s">
        <v>278</v>
      </c>
    </row>
    <row r="22" spans="1:5">
      <c r="A22" s="35">
        <v>36</v>
      </c>
      <c r="B22" s="32" t="s">
        <v>287</v>
      </c>
    </row>
    <row r="23" spans="1:5">
      <c r="A23" s="35">
        <v>37</v>
      </c>
      <c r="B23" s="32" t="s">
        <v>365</v>
      </c>
    </row>
    <row r="24" spans="1:5">
      <c r="A24" s="35">
        <v>39</v>
      </c>
      <c r="B24" s="32" t="s">
        <v>409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10881-AEEB-47CB-A9F3-B337495049BB}">
  <dimension ref="A1:B38"/>
  <sheetViews>
    <sheetView workbookViewId="0">
      <selection activeCell="D20" sqref="D20"/>
    </sheetView>
  </sheetViews>
  <sheetFormatPr defaultRowHeight="15"/>
  <cols>
    <col min="1" max="1" width="18.140625" bestFit="1" customWidth="1"/>
    <col min="2" max="2" width="19.28515625" customWidth="1"/>
  </cols>
  <sheetData>
    <row r="1" spans="1:2">
      <c r="A1" s="38" t="s">
        <v>415</v>
      </c>
      <c r="B1" s="38" t="s">
        <v>479</v>
      </c>
    </row>
    <row r="2" spans="1:2">
      <c r="A2" s="82" t="s">
        <v>280</v>
      </c>
      <c r="B2" s="82"/>
    </row>
    <row r="3" spans="1:2">
      <c r="A3" s="35" t="s">
        <v>383</v>
      </c>
      <c r="B3" s="35" t="s">
        <v>390</v>
      </c>
    </row>
    <row r="4" spans="1:2">
      <c r="A4" s="35" t="s">
        <v>384</v>
      </c>
      <c r="B4" s="34" t="s">
        <v>402</v>
      </c>
    </row>
    <row r="5" spans="1:2" ht="30">
      <c r="A5" s="35" t="s">
        <v>385</v>
      </c>
      <c r="B5" s="34" t="s">
        <v>392</v>
      </c>
    </row>
    <row r="6" spans="1:2" ht="30">
      <c r="A6" s="35" t="s">
        <v>386</v>
      </c>
      <c r="B6" s="34" t="s">
        <v>406</v>
      </c>
    </row>
    <row r="7" spans="1:2" ht="12" customHeight="1">
      <c r="A7" s="35"/>
      <c r="B7" s="35"/>
    </row>
    <row r="8" spans="1:2" ht="3.75" hidden="1" customHeight="1">
      <c r="A8" s="35"/>
      <c r="B8" s="35"/>
    </row>
    <row r="9" spans="1:2" hidden="1">
      <c r="A9" s="35"/>
      <c r="B9" s="35"/>
    </row>
    <row r="10" spans="1:2">
      <c r="A10" s="82" t="s">
        <v>477</v>
      </c>
      <c r="B10" s="82"/>
    </row>
    <row r="11" spans="1:2">
      <c r="A11" s="35" t="s">
        <v>383</v>
      </c>
      <c r="B11" s="34" t="s">
        <v>478</v>
      </c>
    </row>
    <row r="12" spans="1:2">
      <c r="A12" s="35" t="s">
        <v>384</v>
      </c>
      <c r="B12" s="34" t="s">
        <v>400</v>
      </c>
    </row>
    <row r="13" spans="1:2">
      <c r="A13" s="35" t="s">
        <v>381</v>
      </c>
      <c r="B13" s="34" t="s">
        <v>404</v>
      </c>
    </row>
    <row r="14" spans="1:2" ht="30">
      <c r="A14" s="35" t="s">
        <v>382</v>
      </c>
      <c r="B14" s="34" t="s">
        <v>407</v>
      </c>
    </row>
    <row r="15" spans="1:2">
      <c r="A15" s="35"/>
      <c r="B15" s="35"/>
    </row>
    <row r="16" spans="1:2">
      <c r="A16" s="82" t="s">
        <v>342</v>
      </c>
      <c r="B16" s="82"/>
    </row>
    <row r="17" spans="1:2">
      <c r="A17" s="35" t="s">
        <v>383</v>
      </c>
      <c r="B17" s="35">
        <v>13</v>
      </c>
    </row>
    <row r="18" spans="1:2">
      <c r="A18" s="35" t="s">
        <v>384</v>
      </c>
      <c r="B18" s="35">
        <v>31</v>
      </c>
    </row>
    <row r="19" spans="1:2">
      <c r="A19" s="35" t="s">
        <v>385</v>
      </c>
      <c r="B19" s="34" t="s">
        <v>405</v>
      </c>
    </row>
    <row r="20" spans="1:2">
      <c r="A20" s="35" t="s">
        <v>386</v>
      </c>
      <c r="B20" s="34" t="s">
        <v>395</v>
      </c>
    </row>
    <row r="21" spans="1:2">
      <c r="A21" s="35"/>
      <c r="B21" s="35"/>
    </row>
    <row r="22" spans="1:2">
      <c r="A22" s="82" t="s">
        <v>387</v>
      </c>
      <c r="B22" s="82"/>
    </row>
    <row r="23" spans="1:2">
      <c r="A23" s="35" t="s">
        <v>383</v>
      </c>
      <c r="B23" s="35" t="s">
        <v>401</v>
      </c>
    </row>
    <row r="24" spans="1:2">
      <c r="A24" s="35" t="s">
        <v>384</v>
      </c>
      <c r="B24" s="34" t="s">
        <v>393</v>
      </c>
    </row>
    <row r="25" spans="1:2">
      <c r="A25" s="35" t="s">
        <v>385</v>
      </c>
      <c r="B25" s="35" t="s">
        <v>398</v>
      </c>
    </row>
    <row r="26" spans="1:2" ht="30">
      <c r="A26" s="35" t="s">
        <v>382</v>
      </c>
      <c r="B26" s="34" t="s">
        <v>408</v>
      </c>
    </row>
    <row r="27" spans="1:2">
      <c r="A27" s="35"/>
      <c r="B27" s="35"/>
    </row>
    <row r="28" spans="1:2">
      <c r="A28" s="82" t="s">
        <v>84</v>
      </c>
      <c r="B28" s="82"/>
    </row>
    <row r="29" spans="1:2">
      <c r="A29" s="35" t="s">
        <v>383</v>
      </c>
      <c r="B29" s="35"/>
    </row>
    <row r="30" spans="1:2">
      <c r="A30" s="35" t="s">
        <v>384</v>
      </c>
      <c r="B30" s="34" t="s">
        <v>397</v>
      </c>
    </row>
    <row r="31" spans="1:2" ht="30">
      <c r="A31" s="35" t="s">
        <v>381</v>
      </c>
      <c r="B31" s="34" t="s">
        <v>399</v>
      </c>
    </row>
    <row r="32" spans="1:2">
      <c r="A32" s="35" t="s">
        <v>382</v>
      </c>
      <c r="B32" s="34" t="s">
        <v>396</v>
      </c>
    </row>
    <row r="33" spans="1:2">
      <c r="A33" s="35"/>
      <c r="B33" s="35"/>
    </row>
    <row r="34" spans="1:2">
      <c r="A34" s="82" t="s">
        <v>388</v>
      </c>
      <c r="B34" s="82"/>
    </row>
    <row r="35" spans="1:2">
      <c r="A35" s="35" t="s">
        <v>383</v>
      </c>
      <c r="B35" s="35" t="s">
        <v>389</v>
      </c>
    </row>
    <row r="36" spans="1:2">
      <c r="A36" s="35" t="s">
        <v>384</v>
      </c>
      <c r="B36" s="34" t="s">
        <v>403</v>
      </c>
    </row>
    <row r="37" spans="1:2">
      <c r="A37" s="35" t="s">
        <v>381</v>
      </c>
      <c r="B37" s="35" t="s">
        <v>391</v>
      </c>
    </row>
    <row r="38" spans="1:2">
      <c r="A38" s="35" t="s">
        <v>386</v>
      </c>
      <c r="B38" s="34" t="s">
        <v>394</v>
      </c>
    </row>
  </sheetData>
  <mergeCells count="6">
    <mergeCell ref="A2:B2"/>
    <mergeCell ref="A16:B16"/>
    <mergeCell ref="A22:B22"/>
    <mergeCell ref="A28:B28"/>
    <mergeCell ref="A34:B34"/>
    <mergeCell ref="A10:B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A26B-953D-47F4-A1BB-7DE1D1CF2863}">
  <dimension ref="B4:C14"/>
  <sheetViews>
    <sheetView workbookViewId="0">
      <selection activeCell="P9" sqref="P9"/>
    </sheetView>
  </sheetViews>
  <sheetFormatPr defaultRowHeight="15"/>
  <cols>
    <col min="3" max="3" width="15.7109375" bestFit="1" customWidth="1"/>
  </cols>
  <sheetData>
    <row r="4" spans="2:3">
      <c r="B4" s="21" t="s">
        <v>503</v>
      </c>
      <c r="C4" s="21" t="s">
        <v>504</v>
      </c>
    </row>
    <row r="5" spans="2:3">
      <c r="B5" s="21">
        <v>2013</v>
      </c>
      <c r="C5" s="21">
        <v>1</v>
      </c>
    </row>
    <row r="6" spans="2:3">
      <c r="B6" s="21">
        <v>2015</v>
      </c>
      <c r="C6" s="21">
        <v>6</v>
      </c>
    </row>
    <row r="7" spans="2:3">
      <c r="B7" s="21">
        <v>2016</v>
      </c>
      <c r="C7" s="21">
        <v>11</v>
      </c>
    </row>
    <row r="8" spans="2:3">
      <c r="B8" s="21">
        <v>2017</v>
      </c>
      <c r="C8" s="21">
        <v>11</v>
      </c>
    </row>
    <row r="9" spans="2:3">
      <c r="B9" s="21">
        <v>2018</v>
      </c>
      <c r="C9" s="21">
        <v>7</v>
      </c>
    </row>
    <row r="10" spans="2:3">
      <c r="B10" s="21">
        <v>2019</v>
      </c>
      <c r="C10" s="21">
        <v>19</v>
      </c>
    </row>
    <row r="11" spans="2:3">
      <c r="B11" s="21">
        <v>2020</v>
      </c>
      <c r="C11" s="21">
        <v>15</v>
      </c>
    </row>
    <row r="12" spans="2:3">
      <c r="B12" s="21">
        <v>2021</v>
      </c>
      <c r="C12" s="21">
        <v>13</v>
      </c>
    </row>
    <row r="13" spans="2:3">
      <c r="B13" s="21">
        <v>2022</v>
      </c>
      <c r="C13" s="21">
        <v>6</v>
      </c>
    </row>
    <row r="14" spans="2:3">
      <c r="B14" s="21">
        <v>2023</v>
      </c>
      <c r="C14" s="21">
        <v>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CA44-C9B4-4AF9-8B6E-EB52314A5B09}">
  <dimension ref="B3:D14"/>
  <sheetViews>
    <sheetView workbookViewId="0">
      <selection activeCell="C5" sqref="C5"/>
    </sheetView>
  </sheetViews>
  <sheetFormatPr defaultRowHeight="15"/>
  <cols>
    <col min="2" max="2" width="14.42578125" bestFit="1" customWidth="1"/>
    <col min="3" max="3" width="14.7109375" bestFit="1" customWidth="1"/>
    <col min="4" max="4" width="13.42578125" bestFit="1" customWidth="1"/>
  </cols>
  <sheetData>
    <row r="3" spans="2:4">
      <c r="B3" t="s">
        <v>506</v>
      </c>
      <c r="C3" t="s">
        <v>507</v>
      </c>
      <c r="D3" t="s">
        <v>508</v>
      </c>
    </row>
    <row r="4" spans="2:4">
      <c r="B4" t="s">
        <v>205</v>
      </c>
      <c r="C4" s="54">
        <v>18</v>
      </c>
      <c r="D4" s="55">
        <f>C4/40</f>
        <v>0.45</v>
      </c>
    </row>
    <row r="5" spans="2:4">
      <c r="B5" t="s">
        <v>287</v>
      </c>
      <c r="C5" s="54">
        <v>13</v>
      </c>
      <c r="D5" s="55">
        <f t="shared" ref="D5:D14" si="0">C5/40</f>
        <v>0.32500000000000001</v>
      </c>
    </row>
    <row r="6" spans="2:4">
      <c r="B6" t="s">
        <v>509</v>
      </c>
      <c r="C6" s="54"/>
      <c r="D6" s="55">
        <f t="shared" si="0"/>
        <v>0</v>
      </c>
    </row>
    <row r="7" spans="2:4">
      <c r="C7" s="54"/>
      <c r="D7" s="55">
        <f t="shared" si="0"/>
        <v>0</v>
      </c>
    </row>
    <row r="8" spans="2:4">
      <c r="C8" s="54"/>
      <c r="D8" s="55">
        <f t="shared" si="0"/>
        <v>0</v>
      </c>
    </row>
    <row r="9" spans="2:4">
      <c r="C9" s="54"/>
      <c r="D9" s="55">
        <f t="shared" si="0"/>
        <v>0</v>
      </c>
    </row>
    <row r="10" spans="2:4">
      <c r="C10" s="54"/>
      <c r="D10" s="55">
        <f t="shared" si="0"/>
        <v>0</v>
      </c>
    </row>
    <row r="11" spans="2:4">
      <c r="C11" s="54"/>
      <c r="D11" s="55">
        <f t="shared" si="0"/>
        <v>0</v>
      </c>
    </row>
    <row r="12" spans="2:4">
      <c r="C12" s="54"/>
      <c r="D12" s="55">
        <f t="shared" si="0"/>
        <v>0</v>
      </c>
    </row>
    <row r="13" spans="2:4">
      <c r="C13" s="54"/>
      <c r="D13" s="55">
        <f t="shared" si="0"/>
        <v>0</v>
      </c>
    </row>
    <row r="14" spans="2:4">
      <c r="C14" s="54"/>
      <c r="D14" s="55">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05B8-BCAA-45FC-9158-707AB7720D3E}">
  <dimension ref="D3:P80"/>
  <sheetViews>
    <sheetView topLeftCell="E3" workbookViewId="0">
      <selection activeCell="N4" sqref="N4:P19"/>
    </sheetView>
  </sheetViews>
  <sheetFormatPr defaultRowHeight="15"/>
  <cols>
    <col min="4" max="4" width="20.5703125" bestFit="1" customWidth="1"/>
    <col min="6" max="6" width="23.140625" bestFit="1" customWidth="1"/>
    <col min="8" max="8" width="10.140625" bestFit="1" customWidth="1"/>
    <col min="9" max="9" width="22.140625" bestFit="1" customWidth="1"/>
    <col min="10" max="10" width="9.140625" bestFit="1" customWidth="1"/>
    <col min="11" max="11" width="23.140625" bestFit="1" customWidth="1"/>
    <col min="14" max="14" width="22.140625" bestFit="1" customWidth="1"/>
    <col min="16" max="16" width="24.85546875" bestFit="1" customWidth="1"/>
  </cols>
  <sheetData>
    <row r="3" spans="4:16" ht="15.75" thickBot="1"/>
    <row r="4" spans="4:16">
      <c r="D4" s="87" t="s">
        <v>518</v>
      </c>
      <c r="E4" s="88" t="s">
        <v>479</v>
      </c>
      <c r="F4" s="89" t="s">
        <v>480</v>
      </c>
      <c r="I4" s="87" t="s">
        <v>518</v>
      </c>
      <c r="J4" s="88" t="s">
        <v>479</v>
      </c>
      <c r="K4" s="89" t="s">
        <v>480</v>
      </c>
      <c r="N4" s="87" t="s">
        <v>518</v>
      </c>
      <c r="O4" s="88" t="s">
        <v>479</v>
      </c>
      <c r="P4" s="89" t="s">
        <v>480</v>
      </c>
    </row>
    <row r="5" spans="4:16">
      <c r="D5" s="90"/>
      <c r="E5" s="84"/>
      <c r="F5" s="91"/>
      <c r="I5" s="90"/>
      <c r="J5" s="84"/>
      <c r="K5" s="91"/>
      <c r="N5" s="90"/>
      <c r="O5" s="84"/>
      <c r="P5" s="91"/>
    </row>
    <row r="6" spans="4:16">
      <c r="D6" s="90" t="s">
        <v>205</v>
      </c>
      <c r="E6" s="83">
        <v>1</v>
      </c>
      <c r="F6" s="92">
        <v>0.53300000000000003</v>
      </c>
      <c r="I6" s="90" t="s">
        <v>489</v>
      </c>
      <c r="J6" s="86">
        <v>3</v>
      </c>
      <c r="K6" s="92">
        <v>1</v>
      </c>
      <c r="N6" s="98" t="s">
        <v>287</v>
      </c>
      <c r="O6" s="83">
        <v>5</v>
      </c>
      <c r="P6" s="92">
        <v>0.95</v>
      </c>
    </row>
    <row r="7" spans="4:16">
      <c r="D7" s="90"/>
      <c r="E7" s="83">
        <v>4</v>
      </c>
      <c r="F7" s="92" t="s">
        <v>481</v>
      </c>
      <c r="I7" s="90"/>
      <c r="J7" s="86">
        <v>4</v>
      </c>
      <c r="K7" s="92" t="s">
        <v>490</v>
      </c>
      <c r="N7" s="99"/>
      <c r="O7" s="83">
        <v>6</v>
      </c>
      <c r="P7" s="92">
        <v>0.99219999999999997</v>
      </c>
    </row>
    <row r="8" spans="4:16">
      <c r="D8" s="90"/>
      <c r="E8" s="83">
        <v>10</v>
      </c>
      <c r="F8" s="92">
        <v>0.74639999999999995</v>
      </c>
      <c r="I8" s="90"/>
      <c r="J8" s="86">
        <v>5</v>
      </c>
      <c r="K8" s="92">
        <v>0.99</v>
      </c>
      <c r="N8" s="99"/>
      <c r="O8" s="83">
        <v>15</v>
      </c>
      <c r="P8" s="92">
        <v>0.79569999999999996</v>
      </c>
    </row>
    <row r="9" spans="4:16">
      <c r="D9" s="90"/>
      <c r="E9" s="83">
        <v>12</v>
      </c>
      <c r="F9" s="92">
        <v>0.875</v>
      </c>
      <c r="I9" s="90"/>
      <c r="J9" s="86">
        <v>12</v>
      </c>
      <c r="K9" s="92" t="s">
        <v>491</v>
      </c>
      <c r="N9" s="99"/>
      <c r="O9" s="83">
        <v>16</v>
      </c>
      <c r="P9" s="92">
        <v>0.84499999999999997</v>
      </c>
    </row>
    <row r="10" spans="4:16">
      <c r="D10" s="90"/>
      <c r="E10" s="83">
        <v>15</v>
      </c>
      <c r="F10" s="92" t="s">
        <v>483</v>
      </c>
      <c r="I10" s="90"/>
      <c r="J10" s="86">
        <v>13</v>
      </c>
      <c r="K10" s="92">
        <v>0.88</v>
      </c>
      <c r="N10" s="99"/>
      <c r="O10" s="83">
        <v>18</v>
      </c>
      <c r="P10" s="92">
        <v>0.93400000000000005</v>
      </c>
    </row>
    <row r="11" spans="4:16">
      <c r="D11" s="90"/>
      <c r="E11" s="83">
        <v>18</v>
      </c>
      <c r="F11" s="92">
        <v>0.93100000000000005</v>
      </c>
      <c r="I11" s="90"/>
      <c r="J11" s="86">
        <v>15</v>
      </c>
      <c r="K11" s="92">
        <v>0.76039999999999996</v>
      </c>
      <c r="N11" s="99"/>
      <c r="O11" s="83">
        <v>21</v>
      </c>
      <c r="P11" s="92">
        <v>0.59379999999999999</v>
      </c>
    </row>
    <row r="12" spans="4:16">
      <c r="D12" s="90"/>
      <c r="E12" s="83">
        <v>21</v>
      </c>
      <c r="F12" s="92">
        <v>0.34250000000000003</v>
      </c>
      <c r="I12" s="90"/>
      <c r="J12" s="86">
        <v>16</v>
      </c>
      <c r="K12" s="92">
        <v>0.85599999999999998</v>
      </c>
      <c r="N12" s="99"/>
      <c r="O12" s="83">
        <v>27</v>
      </c>
      <c r="P12" s="92">
        <v>0.64280000000000004</v>
      </c>
    </row>
    <row r="13" spans="4:16">
      <c r="D13" s="90"/>
      <c r="E13" s="83">
        <v>22</v>
      </c>
      <c r="F13" s="92">
        <v>0.44</v>
      </c>
      <c r="I13" s="90"/>
      <c r="J13" s="86">
        <v>18</v>
      </c>
      <c r="K13" s="92">
        <v>0.97499999999999998</v>
      </c>
      <c r="N13" s="99"/>
      <c r="O13" s="83">
        <v>30</v>
      </c>
      <c r="P13" s="92">
        <v>0.98009999999999997</v>
      </c>
    </row>
    <row r="14" spans="4:16">
      <c r="D14" s="90"/>
      <c r="E14" s="83">
        <v>26</v>
      </c>
      <c r="F14" s="92">
        <v>0.80089999999999995</v>
      </c>
      <c r="I14" s="90"/>
      <c r="J14" s="86">
        <v>19</v>
      </c>
      <c r="K14" s="92">
        <v>0.96099999999999997</v>
      </c>
      <c r="N14" s="99"/>
      <c r="O14" s="83">
        <v>31</v>
      </c>
      <c r="P14" s="92">
        <v>0.73</v>
      </c>
    </row>
    <row r="15" spans="4:16">
      <c r="D15" s="90"/>
      <c r="E15" s="83">
        <v>30</v>
      </c>
      <c r="F15" s="92">
        <v>0.96679999999999999</v>
      </c>
      <c r="I15" s="90"/>
      <c r="J15" s="86">
        <v>21</v>
      </c>
      <c r="K15" s="92">
        <v>0.90900000000000003</v>
      </c>
      <c r="N15" s="99"/>
      <c r="O15" s="83">
        <v>34</v>
      </c>
      <c r="P15" s="92" t="s">
        <v>486</v>
      </c>
    </row>
    <row r="16" spans="4:16">
      <c r="D16" s="90"/>
      <c r="E16" s="83">
        <v>31</v>
      </c>
      <c r="F16" s="92">
        <v>0.74</v>
      </c>
      <c r="G16" t="s">
        <v>494</v>
      </c>
      <c r="I16" s="90"/>
      <c r="J16" s="86">
        <v>23</v>
      </c>
      <c r="K16" s="92">
        <v>0.83</v>
      </c>
      <c r="N16" s="99"/>
      <c r="O16" s="83">
        <v>36</v>
      </c>
      <c r="P16" s="92">
        <v>0.71399999999999997</v>
      </c>
    </row>
    <row r="17" spans="4:16">
      <c r="D17" s="90"/>
      <c r="E17" s="83">
        <v>34</v>
      </c>
      <c r="F17" s="92">
        <v>0.90100000000000002</v>
      </c>
      <c r="G17" s="15">
        <f>AVERAGE(F6:F17)</f>
        <v>0.72765999999999997</v>
      </c>
      <c r="H17" s="22"/>
      <c r="I17" s="90"/>
      <c r="J17" s="86">
        <v>24</v>
      </c>
      <c r="K17" s="92">
        <v>0.7157</v>
      </c>
      <c r="N17" s="100"/>
      <c r="O17" s="83">
        <v>39</v>
      </c>
      <c r="P17" s="92">
        <v>0.7</v>
      </c>
    </row>
    <row r="18" spans="4:16">
      <c r="D18" s="95" t="s">
        <v>418</v>
      </c>
      <c r="E18" s="85">
        <v>12</v>
      </c>
      <c r="F18" s="96"/>
      <c r="I18" s="90"/>
      <c r="J18" s="86">
        <v>27</v>
      </c>
      <c r="K18" s="92">
        <v>0.6452</v>
      </c>
      <c r="N18" s="95" t="s">
        <v>418</v>
      </c>
      <c r="O18" s="85">
        <v>12</v>
      </c>
      <c r="P18" s="96"/>
    </row>
    <row r="19" spans="4:16" ht="15.75" thickBot="1">
      <c r="D19" s="93" t="s">
        <v>517</v>
      </c>
      <c r="E19" s="97"/>
      <c r="F19" s="94">
        <f>AVERAGE(F6:F17)</f>
        <v>0.72765999999999997</v>
      </c>
      <c r="I19" s="90"/>
      <c r="J19" s="86">
        <v>31</v>
      </c>
      <c r="K19" s="92">
        <v>0.73</v>
      </c>
      <c r="N19" s="93" t="s">
        <v>517</v>
      </c>
      <c r="O19" s="97"/>
      <c r="P19" s="94">
        <f>AVERAGE(P6:P17)</f>
        <v>0.80705454545454536</v>
      </c>
    </row>
    <row r="20" spans="4:16">
      <c r="I20" s="90"/>
      <c r="J20" s="86">
        <v>33</v>
      </c>
      <c r="K20" s="92">
        <v>0.93879999999999997</v>
      </c>
    </row>
    <row r="21" spans="4:16">
      <c r="I21" s="90"/>
      <c r="J21" s="86">
        <v>39</v>
      </c>
      <c r="K21" s="92">
        <v>0.72</v>
      </c>
    </row>
    <row r="22" spans="4:16">
      <c r="I22" s="95" t="s">
        <v>418</v>
      </c>
      <c r="J22" s="85">
        <v>16</v>
      </c>
      <c r="K22" s="96"/>
    </row>
    <row r="23" spans="4:16" ht="15.75" thickBot="1">
      <c r="I23" s="93" t="s">
        <v>517</v>
      </c>
      <c r="J23" s="97"/>
      <c r="K23" s="94">
        <f>AVERAGE(K6:K21)</f>
        <v>0.85079285714285713</v>
      </c>
    </row>
    <row r="30" spans="4:16">
      <c r="G30" s="15" t="e">
        <f>AVERAGE(#REF!)</f>
        <v>#REF!</v>
      </c>
    </row>
    <row r="38" spans="4:7">
      <c r="D38" s="80" t="s">
        <v>492</v>
      </c>
      <c r="E38" s="47">
        <v>16</v>
      </c>
      <c r="F38" s="48">
        <v>0.84499999999999997</v>
      </c>
    </row>
    <row r="39" spans="4:7">
      <c r="D39" s="80"/>
      <c r="E39" s="47">
        <v>18</v>
      </c>
      <c r="F39" s="48">
        <v>0.91900000000000004</v>
      </c>
      <c r="G39" s="15" t="e">
        <f>AVERAGE(#REF!)</f>
        <v>#REF!</v>
      </c>
    </row>
    <row r="40" spans="4:7">
      <c r="D40" s="80"/>
      <c r="E40" s="47">
        <v>21</v>
      </c>
      <c r="F40" s="48">
        <v>0.55320000000000003</v>
      </c>
    </row>
    <row r="41" spans="4:7">
      <c r="D41" s="80"/>
      <c r="E41" s="47">
        <v>30</v>
      </c>
      <c r="F41" s="48">
        <v>0.98099999999999998</v>
      </c>
    </row>
    <row r="42" spans="4:7">
      <c r="D42" s="80"/>
      <c r="E42" s="47">
        <v>34</v>
      </c>
      <c r="F42" s="48">
        <v>0.88300000000000001</v>
      </c>
    </row>
    <row r="44" spans="4:7">
      <c r="D44" s="80" t="s">
        <v>378</v>
      </c>
      <c r="E44" s="51">
        <v>16</v>
      </c>
      <c r="F44" s="52">
        <v>0.876</v>
      </c>
    </row>
    <row r="45" spans="4:7">
      <c r="D45" s="80"/>
      <c r="E45" s="51">
        <v>18</v>
      </c>
      <c r="F45" s="52">
        <v>0.94799999999999995</v>
      </c>
    </row>
    <row r="46" spans="4:7">
      <c r="D46" s="80"/>
      <c r="E46" s="51">
        <v>21</v>
      </c>
      <c r="F46" s="52">
        <v>0.59260000000000002</v>
      </c>
    </row>
    <row r="47" spans="4:7">
      <c r="D47" s="80"/>
      <c r="E47" s="51">
        <v>25</v>
      </c>
      <c r="F47" s="52">
        <v>0.51600000000000001</v>
      </c>
    </row>
    <row r="48" spans="4:7">
      <c r="D48" s="80"/>
      <c r="E48" s="51">
        <v>27</v>
      </c>
      <c r="F48" s="52">
        <v>0.58209999999999995</v>
      </c>
    </row>
    <row r="49" spans="4:7">
      <c r="D49" s="80"/>
      <c r="E49" s="51">
        <v>30</v>
      </c>
      <c r="F49" s="52">
        <v>1</v>
      </c>
    </row>
    <row r="50" spans="4:7">
      <c r="D50" s="80"/>
      <c r="E50" s="51">
        <v>34</v>
      </c>
      <c r="F50" s="52">
        <v>0.871</v>
      </c>
    </row>
    <row r="52" spans="4:7">
      <c r="D52" s="79" t="s">
        <v>296</v>
      </c>
      <c r="E52" s="51">
        <v>6</v>
      </c>
      <c r="F52" s="52">
        <v>0.99199999999999999</v>
      </c>
    </row>
    <row r="53" spans="4:7">
      <c r="D53" s="79"/>
      <c r="E53" s="51">
        <v>18</v>
      </c>
      <c r="F53" s="52">
        <v>0.77400000000000002</v>
      </c>
    </row>
    <row r="54" spans="4:7">
      <c r="D54" s="79"/>
      <c r="E54" s="51">
        <v>22</v>
      </c>
      <c r="F54" s="52">
        <v>0.61760000000000004</v>
      </c>
    </row>
    <row r="55" spans="4:7">
      <c r="D55" s="79"/>
      <c r="E55" s="51">
        <v>30</v>
      </c>
      <c r="F55" s="52">
        <v>0.94440000000000002</v>
      </c>
    </row>
    <row r="56" spans="4:7">
      <c r="D56" s="79"/>
      <c r="E56" s="51">
        <v>34</v>
      </c>
      <c r="F56" s="52">
        <v>0.82599999999999996</v>
      </c>
      <c r="G56" s="15">
        <f>AVERAGE(K6:K21)</f>
        <v>0.85079285714285713</v>
      </c>
    </row>
    <row r="57" spans="4:7">
      <c r="D57" s="79"/>
      <c r="E57" s="51">
        <v>37</v>
      </c>
      <c r="F57" s="52">
        <v>0.998</v>
      </c>
    </row>
    <row r="59" spans="4:7">
      <c r="D59" s="80" t="s">
        <v>495</v>
      </c>
      <c r="E59" s="47">
        <v>7</v>
      </c>
      <c r="F59" s="48">
        <v>0.751</v>
      </c>
    </row>
    <row r="60" spans="4:7">
      <c r="D60" s="80"/>
      <c r="E60" s="47">
        <v>18</v>
      </c>
      <c r="F60" s="48">
        <v>0.77400000000000002</v>
      </c>
    </row>
    <row r="61" spans="4:7">
      <c r="D61" s="80"/>
      <c r="E61" s="47">
        <v>21</v>
      </c>
      <c r="F61" s="48">
        <v>0.61760000000000004</v>
      </c>
    </row>
    <row r="62" spans="4:7">
      <c r="D62" s="80"/>
      <c r="E62" s="47">
        <v>22</v>
      </c>
      <c r="F62" s="48">
        <v>0.32</v>
      </c>
      <c r="G62" s="15">
        <f>AVERAGE(F38:F42)</f>
        <v>0.83624000000000009</v>
      </c>
    </row>
    <row r="70" spans="7:8">
      <c r="G70" s="15">
        <f>AVERAGE(F44:F50)</f>
        <v>0.76938571428571423</v>
      </c>
    </row>
    <row r="77" spans="7:8">
      <c r="G77" s="15">
        <f>AVERAGE(F52:F57)</f>
        <v>0.85866666666666669</v>
      </c>
    </row>
    <row r="80" spans="7:8">
      <c r="H80" t="s">
        <v>496</v>
      </c>
    </row>
  </sheetData>
  <mergeCells count="16">
    <mergeCell ref="P4:P5"/>
    <mergeCell ref="N6:N17"/>
    <mergeCell ref="I4:I5"/>
    <mergeCell ref="J4:J5"/>
    <mergeCell ref="K4:K5"/>
    <mergeCell ref="N4:N5"/>
    <mergeCell ref="O4:O5"/>
    <mergeCell ref="D52:D57"/>
    <mergeCell ref="D59:D62"/>
    <mergeCell ref="F4:F5"/>
    <mergeCell ref="I6:I21"/>
    <mergeCell ref="D38:D42"/>
    <mergeCell ref="D44:D50"/>
    <mergeCell ref="D6:D17"/>
    <mergeCell ref="D4:D5"/>
    <mergeCell ref="E4: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B13CF-F5CA-455D-B72E-89BA657AB736}">
  <dimension ref="A3:G6"/>
  <sheetViews>
    <sheetView workbookViewId="0">
      <selection activeCell="E3" sqref="E3:G6"/>
    </sheetView>
  </sheetViews>
  <sheetFormatPr defaultRowHeight="15"/>
  <cols>
    <col min="1" max="1" width="7.140625" bestFit="1" customWidth="1"/>
    <col min="2" max="2" width="11.7109375" bestFit="1" customWidth="1"/>
    <col min="5" max="5" width="11.5703125" bestFit="1" customWidth="1"/>
    <col min="7" max="7" width="10.28515625" bestFit="1" customWidth="1"/>
  </cols>
  <sheetData>
    <row r="3" spans="1:7">
      <c r="A3" s="20" t="s">
        <v>24</v>
      </c>
      <c r="B3" t="s">
        <v>354</v>
      </c>
      <c r="E3" t="s">
        <v>497</v>
      </c>
      <c r="F3" t="s">
        <v>418</v>
      </c>
      <c r="G3" t="s">
        <v>498</v>
      </c>
    </row>
    <row r="4" spans="1:7">
      <c r="A4" t="s">
        <v>73</v>
      </c>
      <c r="B4">
        <v>4</v>
      </c>
      <c r="E4" t="s">
        <v>24</v>
      </c>
      <c r="F4">
        <v>23</v>
      </c>
      <c r="G4" s="23">
        <f>F4/40</f>
        <v>0.57499999999999996</v>
      </c>
    </row>
    <row r="5" spans="1:7">
      <c r="A5" t="s">
        <v>24</v>
      </c>
      <c r="B5">
        <v>22</v>
      </c>
      <c r="E5" t="s">
        <v>73</v>
      </c>
      <c r="F5">
        <v>4</v>
      </c>
      <c r="G5" s="23">
        <f>F5/40</f>
        <v>0.1</v>
      </c>
    </row>
    <row r="6" spans="1:7">
      <c r="A6" t="s">
        <v>51</v>
      </c>
      <c r="B6">
        <v>11</v>
      </c>
      <c r="E6" t="s">
        <v>51</v>
      </c>
      <c r="F6">
        <v>13</v>
      </c>
      <c r="G6" s="23">
        <f t="shared" ref="G6" si="0">F6/40</f>
        <v>0.32500000000000001</v>
      </c>
    </row>
  </sheetData>
  <autoFilter ref="E3:F6" xr:uid="{904B13CF-F5CA-455D-B72E-89BA657AB736}"/>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8C3D5-7A93-4EC7-8099-A07B66131480}">
  <dimension ref="C12:C51"/>
  <sheetViews>
    <sheetView topLeftCell="A28" workbookViewId="0">
      <selection activeCell="F53" sqref="F53"/>
    </sheetView>
  </sheetViews>
  <sheetFormatPr defaultRowHeight="15"/>
  <sheetData>
    <row r="12" spans="3:3">
      <c r="C12" t="s">
        <v>24</v>
      </c>
    </row>
    <row r="13" spans="3:3">
      <c r="C13" t="s">
        <v>24</v>
      </c>
    </row>
    <row r="14" spans="3:3">
      <c r="C14" t="s">
        <v>24</v>
      </c>
    </row>
    <row r="15" spans="3:3">
      <c r="C15" t="s">
        <v>51</v>
      </c>
    </row>
    <row r="16" spans="3:3">
      <c r="C16" t="s">
        <v>51</v>
      </c>
    </row>
    <row r="17" spans="3:3">
      <c r="C17" t="s">
        <v>51</v>
      </c>
    </row>
    <row r="18" spans="3:3">
      <c r="C18" t="s">
        <v>73</v>
      </c>
    </row>
    <row r="19" spans="3:3">
      <c r="C19" t="s">
        <v>24</v>
      </c>
    </row>
    <row r="20" spans="3:3">
      <c r="C20" t="s">
        <v>24</v>
      </c>
    </row>
    <row r="21" spans="3:3">
      <c r="C21" t="s">
        <v>24</v>
      </c>
    </row>
    <row r="22" spans="3:3">
      <c r="C22" t="s">
        <v>24</v>
      </c>
    </row>
    <row r="23" spans="3:3">
      <c r="C23" t="s">
        <v>51</v>
      </c>
    </row>
    <row r="24" spans="3:3">
      <c r="C24" t="s">
        <v>24</v>
      </c>
    </row>
    <row r="25" spans="3:3">
      <c r="C25" t="s">
        <v>51</v>
      </c>
    </row>
    <row r="26" spans="3:3">
      <c r="C26" t="s">
        <v>51</v>
      </c>
    </row>
    <row r="27" spans="3:3">
      <c r="C27" t="s">
        <v>24</v>
      </c>
    </row>
    <row r="28" spans="3:3">
      <c r="C28" t="s">
        <v>51</v>
      </c>
    </row>
    <row r="29" spans="3:3">
      <c r="C29" t="s">
        <v>24</v>
      </c>
    </row>
    <row r="30" spans="3:3">
      <c r="C30" t="s">
        <v>24</v>
      </c>
    </row>
    <row r="31" spans="3:3">
      <c r="C31" t="s">
        <v>51</v>
      </c>
    </row>
    <row r="32" spans="3:3">
      <c r="C32" t="s">
        <v>51</v>
      </c>
    </row>
    <row r="33" spans="3:3">
      <c r="C33" t="s">
        <v>24</v>
      </c>
    </row>
    <row r="34" spans="3:3">
      <c r="C34" t="s">
        <v>51</v>
      </c>
    </row>
    <row r="35" spans="3:3">
      <c r="C35" t="s">
        <v>73</v>
      </c>
    </row>
    <row r="36" spans="3:3">
      <c r="C36" t="s">
        <v>51</v>
      </c>
    </row>
    <row r="37" spans="3:3">
      <c r="C37" t="s">
        <v>24</v>
      </c>
    </row>
    <row r="38" spans="3:3">
      <c r="C38" t="s">
        <v>24</v>
      </c>
    </row>
    <row r="39" spans="3:3">
      <c r="C39" t="s">
        <v>24</v>
      </c>
    </row>
    <row r="40" spans="3:3">
      <c r="C40" t="s">
        <v>231</v>
      </c>
    </row>
    <row r="41" spans="3:3">
      <c r="C41" t="s">
        <v>231</v>
      </c>
    </row>
    <row r="42" spans="3:3">
      <c r="C42" t="s">
        <v>24</v>
      </c>
    </row>
    <row r="43" spans="3:3">
      <c r="C43" t="s">
        <v>24</v>
      </c>
    </row>
    <row r="44" spans="3:3">
      <c r="C44" t="s">
        <v>24</v>
      </c>
    </row>
    <row r="45" spans="3:3">
      <c r="C45" t="s">
        <v>24</v>
      </c>
    </row>
    <row r="46" spans="3:3">
      <c r="C46" t="s">
        <v>24</v>
      </c>
    </row>
    <row r="47" spans="3:3">
      <c r="C47" t="s">
        <v>24</v>
      </c>
    </row>
    <row r="48" spans="3:3">
      <c r="C48" t="s">
        <v>24</v>
      </c>
    </row>
    <row r="49" spans="3:3">
      <c r="C49" t="s">
        <v>73</v>
      </c>
    </row>
    <row r="50" spans="3:3">
      <c r="C50" t="s">
        <v>24</v>
      </c>
    </row>
    <row r="51" spans="3:3">
      <c r="C51"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86E0-F1FA-462B-AFF2-64D94BD47101}">
  <dimension ref="B4:Q54"/>
  <sheetViews>
    <sheetView tabSelected="1" topLeftCell="K13" workbookViewId="0">
      <selection activeCell="AE23" sqref="AE23"/>
    </sheetView>
  </sheetViews>
  <sheetFormatPr defaultRowHeight="15"/>
  <cols>
    <col min="4" max="4" width="12" bestFit="1" customWidth="1"/>
    <col min="5" max="6" width="11.7109375" bestFit="1" customWidth="1"/>
    <col min="7" max="7" width="6.28515625" bestFit="1" customWidth="1"/>
    <col min="12" max="12" width="12" bestFit="1" customWidth="1"/>
  </cols>
  <sheetData>
    <row r="4" spans="2:14">
      <c r="C4">
        <v>68.571428571428569</v>
      </c>
      <c r="D4">
        <v>85.714285714285708</v>
      </c>
      <c r="E4">
        <v>94.285714285714292</v>
      </c>
      <c r="F4">
        <v>94.285714285714292</v>
      </c>
      <c r="G4">
        <v>17.142857142857142</v>
      </c>
    </row>
    <row r="5" spans="2:14">
      <c r="C5" s="25">
        <f>(C6/42)*360</f>
        <v>68.571428571428569</v>
      </c>
      <c r="D5" s="25">
        <f t="shared" ref="D5:G5" si="0">(D6/42)*360</f>
        <v>85.714285714285708</v>
      </c>
      <c r="E5" s="25">
        <f t="shared" si="0"/>
        <v>94.285714285714292</v>
      </c>
      <c r="F5" s="25">
        <f t="shared" si="0"/>
        <v>94.285714285714292</v>
      </c>
      <c r="G5" s="25">
        <f t="shared" si="0"/>
        <v>17.142857142857142</v>
      </c>
    </row>
    <row r="6" spans="2:14">
      <c r="C6" s="25">
        <v>8</v>
      </c>
      <c r="D6" s="25">
        <v>10</v>
      </c>
      <c r="E6" s="25">
        <v>11</v>
      </c>
      <c r="F6" s="25">
        <v>11</v>
      </c>
      <c r="G6" s="25">
        <v>2</v>
      </c>
    </row>
    <row r="7" spans="2:14">
      <c r="B7" s="101" t="s">
        <v>334</v>
      </c>
      <c r="C7" s="83">
        <v>2019</v>
      </c>
      <c r="D7" s="83">
        <v>2020</v>
      </c>
      <c r="E7" s="83">
        <v>2021</v>
      </c>
      <c r="F7" s="83">
        <v>2022</v>
      </c>
      <c r="G7" s="83">
        <v>2023</v>
      </c>
      <c r="M7" t="s">
        <v>336</v>
      </c>
      <c r="N7" t="s">
        <v>337</v>
      </c>
    </row>
    <row r="8" spans="2:14">
      <c r="B8" s="101" t="s">
        <v>335</v>
      </c>
      <c r="C8" s="102" t="s">
        <v>333</v>
      </c>
      <c r="D8" s="102" t="s">
        <v>42</v>
      </c>
      <c r="E8" s="102" t="s">
        <v>58</v>
      </c>
      <c r="F8" s="102" t="s">
        <v>58</v>
      </c>
      <c r="G8" s="102" t="s">
        <v>240</v>
      </c>
      <c r="L8" s="24">
        <v>2019</v>
      </c>
      <c r="M8">
        <v>68.571428571428569</v>
      </c>
    </row>
    <row r="9" spans="2:14">
      <c r="B9" s="101"/>
      <c r="C9" s="102" t="s">
        <v>320</v>
      </c>
      <c r="D9" s="102" t="s">
        <v>105</v>
      </c>
      <c r="E9" s="102" t="s">
        <v>71</v>
      </c>
      <c r="F9" s="102" t="s">
        <v>71</v>
      </c>
      <c r="G9" s="102" t="s">
        <v>256</v>
      </c>
      <c r="L9" s="24">
        <v>2020</v>
      </c>
      <c r="M9">
        <v>85.714285714285708</v>
      </c>
    </row>
    <row r="10" spans="2:14">
      <c r="B10" s="101"/>
      <c r="C10" s="102" t="s">
        <v>163</v>
      </c>
      <c r="D10" s="102" t="s">
        <v>49</v>
      </c>
      <c r="E10" s="102" t="s">
        <v>80</v>
      </c>
      <c r="F10" s="102" t="s">
        <v>80</v>
      </c>
      <c r="G10" s="101"/>
      <c r="L10" s="24">
        <v>2021</v>
      </c>
      <c r="M10">
        <v>94.285714285714292</v>
      </c>
    </row>
    <row r="11" spans="2:14">
      <c r="B11" s="101"/>
      <c r="C11" s="102" t="s">
        <v>176</v>
      </c>
      <c r="D11" s="102" t="s">
        <v>140</v>
      </c>
      <c r="E11" s="102" t="s">
        <v>34</v>
      </c>
      <c r="F11" s="102" t="s">
        <v>34</v>
      </c>
      <c r="G11" s="101"/>
      <c r="L11" s="24">
        <v>2022</v>
      </c>
      <c r="M11">
        <v>94.285714285714292</v>
      </c>
    </row>
    <row r="12" spans="2:14">
      <c r="B12" s="101"/>
      <c r="C12" s="102" t="s">
        <v>49</v>
      </c>
      <c r="D12" s="103" t="s">
        <v>169</v>
      </c>
      <c r="E12" s="102" t="s">
        <v>34</v>
      </c>
      <c r="F12" s="102" t="s">
        <v>34</v>
      </c>
      <c r="G12" s="101"/>
      <c r="L12" s="24">
        <v>2023</v>
      </c>
      <c r="M12">
        <v>17.142857142857142</v>
      </c>
    </row>
    <row r="13" spans="2:14" ht="38.25">
      <c r="B13" s="101"/>
      <c r="C13" s="104" t="s">
        <v>190</v>
      </c>
      <c r="D13" s="102" t="s">
        <v>49</v>
      </c>
      <c r="E13" s="102" t="s">
        <v>66</v>
      </c>
      <c r="F13" s="102" t="s">
        <v>66</v>
      </c>
      <c r="G13" s="101"/>
      <c r="L13" s="28" t="s">
        <v>333</v>
      </c>
      <c r="N13">
        <f>360/42</f>
        <v>8.5714285714285712</v>
      </c>
    </row>
    <row r="14" spans="2:14">
      <c r="B14" s="101"/>
      <c r="C14" s="102" t="s">
        <v>169</v>
      </c>
      <c r="D14" s="102" t="s">
        <v>262</v>
      </c>
      <c r="E14" s="102" t="s">
        <v>169</v>
      </c>
      <c r="F14" s="102" t="s">
        <v>169</v>
      </c>
      <c r="G14" s="101"/>
      <c r="L14" s="28" t="s">
        <v>320</v>
      </c>
      <c r="N14">
        <f t="shared" ref="N14:N54" si="1">360/42</f>
        <v>8.5714285714285712</v>
      </c>
    </row>
    <row r="15" spans="2:14">
      <c r="B15" s="101"/>
      <c r="C15" s="102" t="s">
        <v>42</v>
      </c>
      <c r="D15" s="102" t="s">
        <v>34</v>
      </c>
      <c r="E15" s="102" t="s">
        <v>71</v>
      </c>
      <c r="F15" s="102" t="s">
        <v>71</v>
      </c>
      <c r="G15" s="101"/>
      <c r="L15" s="28" t="s">
        <v>163</v>
      </c>
      <c r="N15">
        <f t="shared" si="1"/>
        <v>8.5714285714285712</v>
      </c>
    </row>
    <row r="16" spans="2:14">
      <c r="B16" s="101"/>
      <c r="C16" s="101"/>
      <c r="D16" s="102" t="s">
        <v>293</v>
      </c>
      <c r="E16" s="102" t="s">
        <v>34</v>
      </c>
      <c r="F16" s="102" t="s">
        <v>34</v>
      </c>
      <c r="G16" s="101"/>
      <c r="L16" s="28" t="s">
        <v>176</v>
      </c>
      <c r="N16">
        <f t="shared" si="1"/>
        <v>8.5714285714285712</v>
      </c>
    </row>
    <row r="17" spans="2:17">
      <c r="B17" s="101"/>
      <c r="C17" s="101"/>
      <c r="D17" s="102" t="s">
        <v>320</v>
      </c>
      <c r="E17" s="102" t="s">
        <v>284</v>
      </c>
      <c r="F17" s="102" t="s">
        <v>284</v>
      </c>
      <c r="G17" s="101"/>
      <c r="L17" s="28" t="s">
        <v>49</v>
      </c>
      <c r="N17">
        <f t="shared" si="1"/>
        <v>8.5714285714285712</v>
      </c>
    </row>
    <row r="18" spans="2:17" ht="30">
      <c r="B18" s="101"/>
      <c r="C18" s="101"/>
      <c r="D18" s="101"/>
      <c r="E18" s="102" t="s">
        <v>123</v>
      </c>
      <c r="F18" s="102" t="s">
        <v>123</v>
      </c>
      <c r="G18" s="101"/>
      <c r="L18" s="29" t="s">
        <v>190</v>
      </c>
      <c r="N18">
        <f t="shared" si="1"/>
        <v>8.5714285714285712</v>
      </c>
    </row>
    <row r="19" spans="2:17">
      <c r="L19" s="28" t="s">
        <v>169</v>
      </c>
      <c r="N19">
        <f t="shared" si="1"/>
        <v>8.5714285714285712</v>
      </c>
      <c r="P19">
        <v>17.142857142857142</v>
      </c>
      <c r="Q19">
        <v>25.714285714285715</v>
      </c>
    </row>
    <row r="20" spans="2:17">
      <c r="C20" s="21"/>
      <c r="D20" s="21"/>
      <c r="E20" s="21"/>
      <c r="F20" s="21"/>
      <c r="G20" s="21"/>
      <c r="L20" s="28" t="s">
        <v>42</v>
      </c>
      <c r="N20">
        <f t="shared" si="1"/>
        <v>8.5714285714285712</v>
      </c>
      <c r="O20">
        <f>N20+N21+N19</f>
        <v>25.714285714285715</v>
      </c>
    </row>
    <row r="21" spans="2:17">
      <c r="L21" s="26" t="s">
        <v>42</v>
      </c>
      <c r="N21">
        <f t="shared" si="1"/>
        <v>8.5714285714285712</v>
      </c>
    </row>
    <row r="22" spans="2:17">
      <c r="L22" s="26" t="s">
        <v>105</v>
      </c>
      <c r="N22">
        <f t="shared" si="1"/>
        <v>8.5714285714285712</v>
      </c>
    </row>
    <row r="23" spans="2:17">
      <c r="L23" s="26" t="s">
        <v>49</v>
      </c>
    </row>
    <row r="24" spans="2:17">
      <c r="L24" s="26" t="s">
        <v>140</v>
      </c>
      <c r="N24">
        <f t="shared" si="1"/>
        <v>8.5714285714285712</v>
      </c>
    </row>
    <row r="25" spans="2:17">
      <c r="L25" s="27" t="s">
        <v>169</v>
      </c>
      <c r="N25">
        <f t="shared" si="1"/>
        <v>8.5714285714285712</v>
      </c>
    </row>
    <row r="26" spans="2:17">
      <c r="L26" s="26" t="s">
        <v>49</v>
      </c>
    </row>
    <row r="27" spans="2:17">
      <c r="L27" s="26" t="s">
        <v>262</v>
      </c>
      <c r="N27">
        <v>25.714285714285715</v>
      </c>
    </row>
    <row r="28" spans="2:17">
      <c r="L28" s="26" t="s">
        <v>34</v>
      </c>
      <c r="N28">
        <v>17.142857142857142</v>
      </c>
    </row>
    <row r="29" spans="2:17">
      <c r="L29" s="26" t="s">
        <v>293</v>
      </c>
      <c r="N29">
        <f t="shared" si="1"/>
        <v>8.5714285714285712</v>
      </c>
    </row>
    <row r="30" spans="2:17">
      <c r="L30" s="26" t="s">
        <v>320</v>
      </c>
    </row>
    <row r="31" spans="2:17">
      <c r="L31" s="30" t="s">
        <v>58</v>
      </c>
      <c r="N31">
        <f t="shared" si="1"/>
        <v>8.5714285714285712</v>
      </c>
    </row>
    <row r="32" spans="2:17">
      <c r="L32" s="30" t="s">
        <v>71</v>
      </c>
      <c r="N32">
        <v>17.142857142857142</v>
      </c>
    </row>
    <row r="33" spans="12:14">
      <c r="L33" s="30" t="s">
        <v>80</v>
      </c>
      <c r="N33">
        <f t="shared" si="1"/>
        <v>8.5714285714285712</v>
      </c>
    </row>
    <row r="34" spans="12:14">
      <c r="L34" s="30" t="s">
        <v>34</v>
      </c>
      <c r="N34">
        <v>25.714285714285715</v>
      </c>
    </row>
    <row r="35" spans="12:14">
      <c r="L35" s="30" t="s">
        <v>34</v>
      </c>
    </row>
    <row r="36" spans="12:14">
      <c r="L36" s="30" t="s">
        <v>66</v>
      </c>
      <c r="N36">
        <f t="shared" si="1"/>
        <v>8.5714285714285712</v>
      </c>
    </row>
    <row r="37" spans="12:14">
      <c r="L37" s="30" t="s">
        <v>169</v>
      </c>
      <c r="N37">
        <f t="shared" si="1"/>
        <v>8.5714285714285712</v>
      </c>
    </row>
    <row r="38" spans="12:14">
      <c r="L38" s="30" t="s">
        <v>71</v>
      </c>
    </row>
    <row r="39" spans="12:14">
      <c r="L39" s="30" t="s">
        <v>34</v>
      </c>
    </row>
    <row r="40" spans="12:14">
      <c r="L40" s="30" t="s">
        <v>284</v>
      </c>
      <c r="N40">
        <f t="shared" si="1"/>
        <v>8.5714285714285712</v>
      </c>
    </row>
    <row r="41" spans="12:14">
      <c r="L41" s="30" t="s">
        <v>123</v>
      </c>
      <c r="N41">
        <f t="shared" si="1"/>
        <v>8.5714285714285712</v>
      </c>
    </row>
    <row r="42" spans="12:14">
      <c r="L42" s="31" t="s">
        <v>58</v>
      </c>
      <c r="N42">
        <f t="shared" si="1"/>
        <v>8.5714285714285712</v>
      </c>
    </row>
    <row r="43" spans="12:14">
      <c r="L43" s="31" t="s">
        <v>71</v>
      </c>
      <c r="N43">
        <v>17.142857142857142</v>
      </c>
    </row>
    <row r="44" spans="12:14">
      <c r="L44" s="31" t="s">
        <v>80</v>
      </c>
      <c r="N44">
        <f t="shared" si="1"/>
        <v>8.5714285714285712</v>
      </c>
    </row>
    <row r="45" spans="12:14">
      <c r="L45" s="31" t="s">
        <v>34</v>
      </c>
    </row>
    <row r="46" spans="12:14">
      <c r="L46" s="31" t="s">
        <v>34</v>
      </c>
      <c r="N46">
        <v>25.714285714285715</v>
      </c>
    </row>
    <row r="47" spans="12:14">
      <c r="L47" s="31" t="s">
        <v>66</v>
      </c>
      <c r="N47">
        <f t="shared" si="1"/>
        <v>8.5714285714285712</v>
      </c>
    </row>
    <row r="48" spans="12:14">
      <c r="L48" s="31" t="s">
        <v>169</v>
      </c>
      <c r="N48">
        <f t="shared" si="1"/>
        <v>8.5714285714285712</v>
      </c>
    </row>
    <row r="49" spans="12:14">
      <c r="L49" s="31" t="s">
        <v>71</v>
      </c>
    </row>
    <row r="50" spans="12:14">
      <c r="L50" s="31" t="s">
        <v>34</v>
      </c>
    </row>
    <row r="51" spans="12:14">
      <c r="L51" s="31" t="s">
        <v>284</v>
      </c>
      <c r="N51">
        <f t="shared" si="1"/>
        <v>8.5714285714285712</v>
      </c>
    </row>
    <row r="52" spans="12:14">
      <c r="L52" s="31" t="s">
        <v>123</v>
      </c>
      <c r="N52">
        <f t="shared" si="1"/>
        <v>8.5714285714285712</v>
      </c>
    </row>
    <row r="53" spans="12:14">
      <c r="L53" s="2" t="s">
        <v>240</v>
      </c>
      <c r="N53">
        <f t="shared" si="1"/>
        <v>8.5714285714285712</v>
      </c>
    </row>
    <row r="54" spans="12:14">
      <c r="L54" s="2" t="s">
        <v>256</v>
      </c>
      <c r="N54">
        <f t="shared" si="1"/>
        <v>8.5714285714285712</v>
      </c>
    </row>
  </sheetData>
  <pageMargins left="0.7" right="0.7" top="0.75" bottom="0.75" header="0.3" footer="0.3"/>
  <pageSetup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A6" sqref="A6"/>
    </sheetView>
  </sheetViews>
  <sheetFormatPr defaultColWidth="8.85546875" defaultRowHeight="15"/>
  <sheetData>
    <row r="1" spans="1:3">
      <c r="A1" s="4">
        <v>0.7</v>
      </c>
      <c r="B1" s="4">
        <v>0.4</v>
      </c>
      <c r="C1" s="4">
        <v>0.3</v>
      </c>
    </row>
    <row r="2" spans="1:3">
      <c r="A2" s="4">
        <v>0.75</v>
      </c>
      <c r="B2" s="4">
        <v>0.17</v>
      </c>
      <c r="C2" s="4">
        <v>0.25</v>
      </c>
    </row>
    <row r="3" spans="1:3">
      <c r="A3" s="4">
        <v>0.9</v>
      </c>
      <c r="B3" s="4">
        <v>0.44</v>
      </c>
      <c r="C3" s="4">
        <v>0.1</v>
      </c>
    </row>
    <row r="4" spans="1:3">
      <c r="A4" s="4">
        <v>0.8</v>
      </c>
      <c r="B4" s="4">
        <v>0.06</v>
      </c>
      <c r="C4" s="4">
        <v>0.2</v>
      </c>
    </row>
    <row r="5" spans="1:3">
      <c r="A5" s="4">
        <v>0.9</v>
      </c>
      <c r="B5" s="4">
        <v>0.1</v>
      </c>
      <c r="C5" s="4">
        <v>0.1</v>
      </c>
    </row>
    <row r="6" spans="1:3">
      <c r="A6" s="4">
        <v>0.8</v>
      </c>
      <c r="B6" s="4">
        <v>0.2</v>
      </c>
      <c r="C6" s="4">
        <v>0.2</v>
      </c>
    </row>
    <row r="7" spans="1:3">
      <c r="A7" s="4">
        <v>0.04</v>
      </c>
      <c r="B7" s="4">
        <v>0.1</v>
      </c>
      <c r="C7" s="4">
        <v>0.56000000000000005</v>
      </c>
    </row>
    <row r="8" spans="1:3">
      <c r="A8" s="4">
        <v>0.9</v>
      </c>
      <c r="B8" s="4">
        <v>0.27</v>
      </c>
      <c r="C8" s="4">
        <v>0.1</v>
      </c>
    </row>
    <row r="9" spans="1:3">
      <c r="A9" s="4">
        <v>0.96</v>
      </c>
      <c r="B9" s="4">
        <v>0.1</v>
      </c>
      <c r="C9" s="4">
        <v>0.04</v>
      </c>
    </row>
    <row r="10" spans="1:3">
      <c r="A10" s="4">
        <v>0.8</v>
      </c>
      <c r="B10" s="12">
        <v>0.15</v>
      </c>
      <c r="C10" s="4">
        <v>0.2</v>
      </c>
    </row>
    <row r="11" spans="1:3">
      <c r="A11" s="8">
        <v>0.8</v>
      </c>
      <c r="B11" s="13">
        <v>7.0000000000000007E-2</v>
      </c>
      <c r="C11" s="8">
        <v>0.2</v>
      </c>
    </row>
    <row r="12" spans="1:3">
      <c r="A12" s="4">
        <v>0.5</v>
      </c>
      <c r="C12" s="4">
        <v>0.33</v>
      </c>
    </row>
    <row r="13" spans="1:3">
      <c r="A13" s="4">
        <v>0.8</v>
      </c>
      <c r="C13" s="4">
        <v>0.2</v>
      </c>
    </row>
    <row r="14" spans="1:3">
      <c r="A14" s="4">
        <v>0.51</v>
      </c>
      <c r="C14" s="4">
        <v>0.05</v>
      </c>
    </row>
    <row r="15" spans="1:3">
      <c r="A15" s="4">
        <v>0.24</v>
      </c>
      <c r="C15" s="4">
        <v>0.76</v>
      </c>
    </row>
    <row r="16" spans="1:3">
      <c r="A16" s="4">
        <v>0.8</v>
      </c>
      <c r="C16" s="4">
        <v>0.2</v>
      </c>
    </row>
    <row r="17" spans="1:3">
      <c r="A17" s="4">
        <v>0.91</v>
      </c>
      <c r="C17" s="4">
        <v>0.09</v>
      </c>
    </row>
    <row r="18" spans="1:3">
      <c r="A18" s="4">
        <v>0.19</v>
      </c>
      <c r="C18" s="4">
        <v>0.75</v>
      </c>
    </row>
    <row r="19" spans="1:3">
      <c r="A19" s="4">
        <v>0.8</v>
      </c>
      <c r="C19" s="4">
        <v>0.2</v>
      </c>
    </row>
    <row r="20" spans="1:3">
      <c r="A20" s="4">
        <v>0.9</v>
      </c>
      <c r="C20" s="4">
        <v>0.1</v>
      </c>
    </row>
    <row r="21" spans="1:3">
      <c r="A21" s="4">
        <v>0.8</v>
      </c>
      <c r="C21" s="4">
        <v>0.1</v>
      </c>
    </row>
    <row r="22" spans="1:3">
      <c r="A22" s="4">
        <v>0.8</v>
      </c>
      <c r="C22" s="4">
        <v>0.2</v>
      </c>
    </row>
    <row r="23" spans="1:3">
      <c r="A23" s="4">
        <v>0.7</v>
      </c>
      <c r="C23" s="4">
        <v>0.3</v>
      </c>
    </row>
    <row r="24" spans="1:3">
      <c r="A24" s="4">
        <v>0.8</v>
      </c>
      <c r="C24" s="4">
        <v>0.2</v>
      </c>
    </row>
    <row r="25" spans="1:3">
      <c r="A25" s="4">
        <v>0.8</v>
      </c>
      <c r="C25" s="4">
        <v>0.2</v>
      </c>
    </row>
    <row r="26" spans="1:3">
      <c r="A26" s="11">
        <v>0.75</v>
      </c>
      <c r="C26" s="11">
        <v>0.25</v>
      </c>
    </row>
    <row r="27" spans="1:3">
      <c r="A27" s="11">
        <v>0.75</v>
      </c>
      <c r="C27" s="11">
        <v>0.25</v>
      </c>
    </row>
    <row r="28" spans="1:3">
      <c r="A28" s="11">
        <v>0.9</v>
      </c>
      <c r="C28" s="11">
        <v>0.1</v>
      </c>
    </row>
    <row r="29" spans="1:3">
      <c r="A29" s="11">
        <v>0.8</v>
      </c>
      <c r="C29" s="11">
        <v>0.2</v>
      </c>
    </row>
    <row r="30" spans="1:3">
      <c r="A30" s="4">
        <v>0.9</v>
      </c>
      <c r="C30" s="4">
        <v>0.1</v>
      </c>
    </row>
    <row r="31" spans="1:3">
      <c r="A31" s="4">
        <v>0.9</v>
      </c>
      <c r="C31" s="4">
        <v>0.1</v>
      </c>
    </row>
    <row r="32" spans="1:3">
      <c r="A32" s="4">
        <v>0.7</v>
      </c>
      <c r="C32" s="4">
        <v>0.3</v>
      </c>
    </row>
    <row r="33" spans="1:3">
      <c r="A33" s="4">
        <v>0.6</v>
      </c>
      <c r="C33" s="4">
        <v>0.2</v>
      </c>
    </row>
    <row r="34" spans="1:3">
      <c r="A34" s="4">
        <v>0.45</v>
      </c>
      <c r="C34" s="4">
        <v>0.55000000000000004</v>
      </c>
    </row>
    <row r="35" spans="1:3">
      <c r="A35" s="4">
        <v>0.8</v>
      </c>
      <c r="C35" s="4">
        <v>0.2</v>
      </c>
    </row>
    <row r="36" spans="1:3">
      <c r="A36" s="4">
        <v>0.65</v>
      </c>
      <c r="C36" s="4">
        <v>0.35</v>
      </c>
    </row>
    <row r="37" spans="1:3">
      <c r="A37" s="4">
        <v>0.7</v>
      </c>
      <c r="C37" s="4">
        <v>0.3</v>
      </c>
    </row>
    <row r="38" spans="1:3">
      <c r="A38" s="4">
        <v>0.8</v>
      </c>
      <c r="C38" s="4">
        <v>0.1</v>
      </c>
    </row>
    <row r="39" spans="1:3">
      <c r="A39" s="4">
        <v>0.52</v>
      </c>
      <c r="C39" s="4">
        <v>0.48</v>
      </c>
    </row>
    <row r="40" spans="1:3">
      <c r="A40" s="4">
        <v>0.56000000000000005</v>
      </c>
      <c r="C40" s="4">
        <v>0.44</v>
      </c>
    </row>
    <row r="41" spans="1:3">
      <c r="A41" s="5">
        <v>0.995</v>
      </c>
      <c r="C41" s="5">
        <v>5.0000000000000001E-3</v>
      </c>
    </row>
    <row r="42" spans="1:3">
      <c r="A42" s="4">
        <v>0.9</v>
      </c>
      <c r="C42" s="4">
        <v>0.1</v>
      </c>
    </row>
    <row r="43" spans="1:3">
      <c r="A43" s="4">
        <v>0.85</v>
      </c>
      <c r="C43" s="4">
        <v>0.15</v>
      </c>
    </row>
    <row r="44" spans="1:3">
      <c r="A44" s="4">
        <v>0.66</v>
      </c>
      <c r="C44" s="4">
        <v>7.0000000000000007E-2</v>
      </c>
    </row>
    <row r="45" spans="1:3">
      <c r="A45" s="4">
        <v>0.6</v>
      </c>
      <c r="C45" s="4">
        <v>0.3</v>
      </c>
    </row>
    <row r="46" spans="1:3">
      <c r="A46" s="12">
        <v>0.93</v>
      </c>
      <c r="C46" s="4">
        <v>7.0000000000000007E-2</v>
      </c>
    </row>
    <row r="47" spans="1:3">
      <c r="A47" s="12">
        <v>0.6</v>
      </c>
      <c r="C47" s="12">
        <v>0.15</v>
      </c>
    </row>
    <row r="48" spans="1:3">
      <c r="A48" s="13">
        <v>0.79</v>
      </c>
      <c r="C48" s="13">
        <v>0.21</v>
      </c>
    </row>
    <row r="49" spans="1:3">
      <c r="A49" s="13">
        <v>0.63</v>
      </c>
      <c r="C49" s="13">
        <v>0.3</v>
      </c>
    </row>
    <row r="51" spans="1:3">
      <c r="A51" s="14">
        <f>AVERAGE(A1:A49)</f>
        <v>0.72724489795918379</v>
      </c>
      <c r="B51" s="14">
        <f t="shared" ref="B51" si="0">AVERAGE(B1:B49)</f>
        <v>0.18727272727272729</v>
      </c>
      <c r="C51" s="15">
        <f>AVERAGE(C1:C49)</f>
        <v>0.22867346938775518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23DF-26A7-407E-BDC1-EB04CF809A89}">
  <dimension ref="A2:E29"/>
  <sheetViews>
    <sheetView topLeftCell="A28" zoomScale="110" zoomScaleNormal="110" workbookViewId="0">
      <selection activeCell="F13" sqref="F13"/>
    </sheetView>
  </sheetViews>
  <sheetFormatPr defaultRowHeight="15"/>
  <cols>
    <col min="1" max="1" width="17.85546875" bestFit="1" customWidth="1"/>
    <col min="3" max="3" width="10.42578125" customWidth="1"/>
  </cols>
  <sheetData>
    <row r="2" spans="1:5">
      <c r="A2" s="81" t="s">
        <v>328</v>
      </c>
      <c r="B2" s="81"/>
      <c r="C2" s="81"/>
      <c r="D2" s="81"/>
      <c r="E2" s="81"/>
    </row>
    <row r="3" spans="1:5">
      <c r="A3" s="21">
        <v>2019</v>
      </c>
      <c r="B3" s="21">
        <v>2020</v>
      </c>
      <c r="C3" s="21">
        <v>2021</v>
      </c>
      <c r="D3" s="21">
        <v>2022</v>
      </c>
      <c r="E3" s="21">
        <v>2023</v>
      </c>
    </row>
    <row r="4" spans="1:5">
      <c r="A4" s="21">
        <f>COUNTIF('All Data'!D:D,2019)</f>
        <v>8</v>
      </c>
      <c r="B4" s="21">
        <f>COUNTIF('All Data'!D:D,2020)</f>
        <v>10</v>
      </c>
      <c r="C4" s="21">
        <f>COUNTIF('All Data'!D:D,2021)</f>
        <v>11</v>
      </c>
      <c r="D4" s="21">
        <f>COUNTIF('All Data'!D:D,2022)</f>
        <v>9</v>
      </c>
      <c r="E4" s="21">
        <f>COUNTIF('All Data'!D:D,2023)</f>
        <v>2</v>
      </c>
    </row>
    <row r="5" spans="1:5">
      <c r="A5" s="21"/>
    </row>
    <row r="6" spans="1:5">
      <c r="A6" s="81" t="s">
        <v>329</v>
      </c>
      <c r="B6" s="81"/>
      <c r="C6" s="81"/>
    </row>
    <row r="7" spans="1:5">
      <c r="A7" t="s">
        <v>335</v>
      </c>
      <c r="B7" t="s">
        <v>330</v>
      </c>
      <c r="C7" t="s">
        <v>331</v>
      </c>
    </row>
    <row r="8" spans="1:5">
      <c r="A8" t="s">
        <v>20</v>
      </c>
      <c r="B8" s="21">
        <f>COUNTIF('All Data'!E:E,"Nigeria")</f>
        <v>1</v>
      </c>
      <c r="C8" s="22">
        <f>(B8/40)</f>
        <v>2.5000000000000001E-2</v>
      </c>
    </row>
    <row r="9" spans="1:5">
      <c r="A9" t="s">
        <v>320</v>
      </c>
      <c r="B9" s="21">
        <f>COUNTIF('All Data'!E:E,"India")</f>
        <v>9</v>
      </c>
      <c r="C9" s="22">
        <f t="shared" ref="C9:C28" si="0">(B9/40)</f>
        <v>0.22500000000000001</v>
      </c>
    </row>
    <row r="10" spans="1:5">
      <c r="A10" t="s">
        <v>332</v>
      </c>
      <c r="B10" s="21">
        <f>COUNTIF('All Data'!E:E,"Qatar")</f>
        <v>2</v>
      </c>
      <c r="C10" s="22">
        <f t="shared" si="0"/>
        <v>0.05</v>
      </c>
    </row>
    <row r="11" spans="1:5">
      <c r="A11" t="s">
        <v>49</v>
      </c>
      <c r="B11" s="21">
        <v>6</v>
      </c>
      <c r="C11" s="22">
        <f t="shared" si="0"/>
        <v>0.15</v>
      </c>
    </row>
    <row r="12" spans="1:5">
      <c r="A12" t="s">
        <v>58</v>
      </c>
      <c r="B12" s="21">
        <f>COUNTIF('All Data'!E:E,"Malaysia")</f>
        <v>1</v>
      </c>
      <c r="C12" s="22">
        <f t="shared" si="0"/>
        <v>2.5000000000000001E-2</v>
      </c>
    </row>
    <row r="13" spans="1:5">
      <c r="A13" t="s">
        <v>66</v>
      </c>
      <c r="B13" s="21">
        <f>COUNTIF('All Data'!E:E,"Greece")</f>
        <v>2</v>
      </c>
      <c r="C13" s="22">
        <f t="shared" si="0"/>
        <v>0.05</v>
      </c>
    </row>
    <row r="14" spans="1:5">
      <c r="A14" t="s">
        <v>71</v>
      </c>
      <c r="B14" s="21">
        <f>COUNTIF('All Data'!E:E,"South Korea")</f>
        <v>2</v>
      </c>
      <c r="C14" s="22">
        <f t="shared" si="0"/>
        <v>0.05</v>
      </c>
    </row>
    <row r="15" spans="1:5">
      <c r="A15" t="s">
        <v>80</v>
      </c>
      <c r="B15" s="21">
        <f>COUNTIF('All Data'!E:E,"Canada")</f>
        <v>1</v>
      </c>
      <c r="C15" s="22">
        <f t="shared" si="0"/>
        <v>2.5000000000000001E-2</v>
      </c>
    </row>
    <row r="16" spans="1:5">
      <c r="A16" t="s">
        <v>333</v>
      </c>
      <c r="B16" s="21">
        <f>COUNTIF('All Data'!E:E,"Italy")</f>
        <v>1</v>
      </c>
      <c r="C16" s="22">
        <f t="shared" si="0"/>
        <v>2.5000000000000001E-2</v>
      </c>
    </row>
    <row r="17" spans="1:3">
      <c r="A17" t="s">
        <v>105</v>
      </c>
      <c r="B17" s="21">
        <f>COUNTIF('All Data'!E:E,"Slovenia")</f>
        <v>1</v>
      </c>
      <c r="C17" s="22">
        <f t="shared" si="0"/>
        <v>2.5000000000000001E-2</v>
      </c>
    </row>
    <row r="18" spans="1:3">
      <c r="A18" t="s">
        <v>113</v>
      </c>
      <c r="B18" s="21">
        <f>COUNTIF('All Data'!E:E,"Mexico")</f>
        <v>1</v>
      </c>
      <c r="C18" s="22">
        <f t="shared" si="0"/>
        <v>2.5000000000000001E-2</v>
      </c>
    </row>
    <row r="19" spans="1:3">
      <c r="A19" t="s">
        <v>123</v>
      </c>
      <c r="B19" s="21">
        <f>COUNTIF('All Data'!E:E,"UK")</f>
        <v>2</v>
      </c>
      <c r="C19" s="22">
        <f t="shared" si="0"/>
        <v>0.05</v>
      </c>
    </row>
    <row r="20" spans="1:3">
      <c r="A20" t="s">
        <v>140</v>
      </c>
      <c r="B20" s="21">
        <f>COUNTIF('All Data'!E:E,"Saudi Arabia")</f>
        <v>1</v>
      </c>
      <c r="C20" s="22">
        <f t="shared" si="0"/>
        <v>2.5000000000000001E-2</v>
      </c>
    </row>
    <row r="21" spans="1:3">
      <c r="A21" t="s">
        <v>163</v>
      </c>
      <c r="B21" s="21">
        <f>COUNTIF('All Data'!E:E,"Pakistan")</f>
        <v>1</v>
      </c>
      <c r="C21" s="22">
        <f t="shared" si="0"/>
        <v>2.5000000000000001E-2</v>
      </c>
    </row>
    <row r="22" spans="1:3">
      <c r="A22" t="s">
        <v>169</v>
      </c>
      <c r="B22" s="21">
        <f>COUNTIF('All Data'!E:E,"USA")</f>
        <v>3</v>
      </c>
      <c r="C22" s="22">
        <f t="shared" si="0"/>
        <v>7.4999999999999997E-2</v>
      </c>
    </row>
    <row r="23" spans="1:3">
      <c r="A23" t="s">
        <v>176</v>
      </c>
      <c r="B23" s="21">
        <f>COUNTIF('All Data'!E:E,"KUWAIT")</f>
        <v>1</v>
      </c>
      <c r="C23" s="22">
        <f t="shared" si="0"/>
        <v>2.5000000000000001E-2</v>
      </c>
    </row>
    <row r="24" spans="1:3">
      <c r="A24" t="s">
        <v>190</v>
      </c>
      <c r="B24" s="21">
        <f>COUNTIF('All Data'!E:E,"NEW ZEALAND")</f>
        <v>1</v>
      </c>
      <c r="C24" s="22">
        <f t="shared" si="0"/>
        <v>2.5000000000000001E-2</v>
      </c>
    </row>
    <row r="25" spans="1:3">
      <c r="A25" t="s">
        <v>240</v>
      </c>
      <c r="B25" s="21">
        <f>COUNTIF('All Data'!E:E,"Oman")</f>
        <v>1</v>
      </c>
      <c r="C25" s="22">
        <f t="shared" si="0"/>
        <v>2.5000000000000001E-2</v>
      </c>
    </row>
    <row r="26" spans="1:3">
      <c r="A26" t="s">
        <v>256</v>
      </c>
      <c r="B26" s="21">
        <f>COUNTIF('All Data'!E:E,"Iran")</f>
        <v>1</v>
      </c>
      <c r="C26" s="22">
        <f t="shared" si="0"/>
        <v>2.5000000000000001E-2</v>
      </c>
    </row>
    <row r="27" spans="1:3">
      <c r="A27" t="s">
        <v>284</v>
      </c>
      <c r="B27" s="21">
        <f>COUNTIF('All Data'!E:E,"Japan")</f>
        <v>1</v>
      </c>
      <c r="C27" s="22">
        <f t="shared" si="0"/>
        <v>2.5000000000000001E-2</v>
      </c>
    </row>
    <row r="28" spans="1:3">
      <c r="A28" t="s">
        <v>293</v>
      </c>
      <c r="B28" s="21">
        <f>COUNTIF('All Data'!E:E,"Spain")</f>
        <v>1</v>
      </c>
      <c r="C28" s="22">
        <f t="shared" si="0"/>
        <v>2.5000000000000001E-2</v>
      </c>
    </row>
    <row r="29" spans="1:3">
      <c r="B29" s="21"/>
      <c r="C29" s="23">
        <f>SUM(C8:C28)</f>
        <v>1.0000000000000002</v>
      </c>
    </row>
  </sheetData>
  <mergeCells count="2">
    <mergeCell ref="A2:E2"/>
    <mergeCell ref="A6:C6"/>
  </mergeCells>
  <pageMargins left="0.7" right="0.7" top="0.75" bottom="0.75" header="0.3" footer="0.3"/>
  <pageSetup orientation="portrait" r:id="rId1"/>
  <ignoredErrors>
    <ignoredError sqref="B9"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01CDA-5182-4656-A915-6D99947CDFB3}">
  <dimension ref="A1:H17"/>
  <sheetViews>
    <sheetView workbookViewId="0">
      <selection activeCell="B10" activeCellId="1" sqref="B12:C12 B10:C10"/>
    </sheetView>
  </sheetViews>
  <sheetFormatPr defaultRowHeight="15"/>
  <cols>
    <col min="1" max="1" width="19" customWidth="1"/>
    <col min="2" max="2" width="17" customWidth="1"/>
    <col min="6" max="6" width="17.140625" customWidth="1"/>
    <col min="8" max="8" width="11.5703125" bestFit="1" customWidth="1"/>
  </cols>
  <sheetData>
    <row r="1" spans="1:8" ht="30">
      <c r="A1" s="43" t="s">
        <v>422</v>
      </c>
      <c r="B1" s="43" t="s">
        <v>421</v>
      </c>
    </row>
    <row r="2" spans="1:8">
      <c r="A2" s="35">
        <v>4</v>
      </c>
      <c r="B2" s="56" t="s">
        <v>355</v>
      </c>
      <c r="C2">
        <v>28</v>
      </c>
    </row>
    <row r="3" spans="1:8">
      <c r="A3" s="35">
        <v>5</v>
      </c>
      <c r="B3" s="1" t="s">
        <v>356</v>
      </c>
      <c r="C3">
        <v>29</v>
      </c>
      <c r="E3" s="17"/>
    </row>
    <row r="4" spans="1:8">
      <c r="A4" s="35">
        <v>6</v>
      </c>
      <c r="B4" s="1" t="s">
        <v>357</v>
      </c>
      <c r="C4">
        <v>30</v>
      </c>
    </row>
    <row r="5" spans="1:8">
      <c r="A5" s="35">
        <v>12</v>
      </c>
      <c r="B5" s="56" t="s">
        <v>358</v>
      </c>
      <c r="C5">
        <v>31</v>
      </c>
      <c r="E5" s="17"/>
      <c r="F5" t="s">
        <v>205</v>
      </c>
      <c r="G5">
        <v>3</v>
      </c>
      <c r="H5" s="17">
        <f>(G5/18)*100</f>
        <v>16.666666666666664</v>
      </c>
    </row>
    <row r="6" spans="1:8">
      <c r="A6" s="35">
        <v>14</v>
      </c>
      <c r="B6" s="56" t="s">
        <v>205</v>
      </c>
      <c r="C6">
        <v>32</v>
      </c>
      <c r="F6" t="s">
        <v>287</v>
      </c>
      <c r="G6">
        <v>3</v>
      </c>
      <c r="H6" s="17">
        <f t="shared" ref="H6:H10" si="0">(G6/18)*100</f>
        <v>16.666666666666664</v>
      </c>
    </row>
    <row r="7" spans="1:8">
      <c r="A7" s="35">
        <v>15</v>
      </c>
      <c r="B7" s="32" t="s">
        <v>359</v>
      </c>
      <c r="C7">
        <v>33</v>
      </c>
      <c r="F7" t="s">
        <v>365</v>
      </c>
      <c r="G7">
        <v>1</v>
      </c>
      <c r="H7" s="17">
        <f t="shared" si="0"/>
        <v>5.5555555555555554</v>
      </c>
    </row>
    <row r="8" spans="1:8">
      <c r="A8" s="35">
        <v>17</v>
      </c>
      <c r="B8" s="32" t="s">
        <v>360</v>
      </c>
      <c r="C8">
        <v>34</v>
      </c>
      <c r="E8" s="17"/>
      <c r="F8" t="s">
        <v>513</v>
      </c>
      <c r="G8">
        <v>8</v>
      </c>
      <c r="H8" s="17">
        <f t="shared" si="0"/>
        <v>44.444444444444443</v>
      </c>
    </row>
    <row r="9" spans="1:8">
      <c r="A9" s="35">
        <v>20</v>
      </c>
      <c r="B9" s="32" t="s">
        <v>361</v>
      </c>
      <c r="C9">
        <v>35</v>
      </c>
      <c r="E9" s="17"/>
      <c r="F9" t="s">
        <v>364</v>
      </c>
      <c r="G9">
        <v>2</v>
      </c>
      <c r="H9" s="17">
        <f t="shared" si="0"/>
        <v>11.111111111111111</v>
      </c>
    </row>
    <row r="10" spans="1:8">
      <c r="A10" s="35">
        <v>21</v>
      </c>
      <c r="B10" s="32" t="s">
        <v>362</v>
      </c>
      <c r="C10">
        <v>36</v>
      </c>
      <c r="E10" s="17"/>
      <c r="F10" s="17" t="s">
        <v>514</v>
      </c>
      <c r="G10">
        <v>1</v>
      </c>
      <c r="H10" s="17">
        <f t="shared" si="0"/>
        <v>5.5555555555555554</v>
      </c>
    </row>
    <row r="11" spans="1:8">
      <c r="A11" s="35">
        <v>23</v>
      </c>
      <c r="B11" s="32" t="s">
        <v>363</v>
      </c>
      <c r="C11">
        <v>37</v>
      </c>
      <c r="E11" s="17"/>
    </row>
    <row r="12" spans="1:8">
      <c r="A12" s="35">
        <v>25</v>
      </c>
      <c r="B12" s="32" t="s">
        <v>364</v>
      </c>
      <c r="C12">
        <v>38</v>
      </c>
      <c r="E12" s="17"/>
    </row>
    <row r="13" spans="1:8">
      <c r="A13" s="35">
        <v>29</v>
      </c>
      <c r="B13" s="32" t="s">
        <v>361</v>
      </c>
      <c r="C13">
        <v>39</v>
      </c>
      <c r="E13" s="17"/>
    </row>
    <row r="14" spans="1:8">
      <c r="A14" s="21">
        <v>30</v>
      </c>
      <c r="B14" s="32" t="s">
        <v>287</v>
      </c>
      <c r="C14">
        <v>40</v>
      </c>
      <c r="E14" s="17"/>
    </row>
    <row r="15" spans="1:8">
      <c r="E15" s="17"/>
    </row>
    <row r="16" spans="1:8">
      <c r="E16" s="17"/>
    </row>
    <row r="17" spans="5:5">
      <c r="E17" s="1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F0D0-36C9-4703-8D54-727A3559D15A}">
  <dimension ref="A1:G5"/>
  <sheetViews>
    <sheetView workbookViewId="0">
      <selection activeCell="F2" sqref="F2"/>
    </sheetView>
  </sheetViews>
  <sheetFormatPr defaultRowHeight="15"/>
  <cols>
    <col min="1" max="1" width="17" customWidth="1"/>
    <col min="2" max="2" width="10.28515625" bestFit="1" customWidth="1"/>
    <col min="6" max="6" width="10.28515625" bestFit="1" customWidth="1"/>
  </cols>
  <sheetData>
    <row r="1" spans="1:7" ht="30">
      <c r="A1" s="39" t="s">
        <v>366</v>
      </c>
      <c r="B1" s="40" t="s">
        <v>515</v>
      </c>
      <c r="C1" s="40" t="s">
        <v>40</v>
      </c>
      <c r="F1" t="s">
        <v>515</v>
      </c>
      <c r="G1" t="s">
        <v>418</v>
      </c>
    </row>
    <row r="2" spans="1:7">
      <c r="A2" s="33">
        <v>7</v>
      </c>
      <c r="B2" s="21" t="s">
        <v>74</v>
      </c>
      <c r="C2" s="22">
        <v>0.74099999999999999</v>
      </c>
      <c r="F2" t="s">
        <v>74</v>
      </c>
      <c r="G2">
        <v>1</v>
      </c>
    </row>
    <row r="3" spans="1:7">
      <c r="A3" s="21">
        <v>24</v>
      </c>
      <c r="B3" s="21" t="s">
        <v>192</v>
      </c>
      <c r="C3" s="22">
        <v>0.84279999999999999</v>
      </c>
      <c r="F3" t="s">
        <v>192</v>
      </c>
      <c r="G3">
        <v>2</v>
      </c>
    </row>
    <row r="4" spans="1:7">
      <c r="A4" s="21">
        <v>38</v>
      </c>
      <c r="B4" s="21" t="s">
        <v>367</v>
      </c>
      <c r="C4" s="22">
        <v>0.71789999999999998</v>
      </c>
    </row>
    <row r="5" spans="1:7">
      <c r="A5" s="21">
        <v>40</v>
      </c>
      <c r="B5" s="21" t="s">
        <v>192</v>
      </c>
      <c r="C5" s="22">
        <v>0.96099999999999997</v>
      </c>
      <c r="D5" s="15">
        <f>AVERAGE(C2:C5)</f>
        <v>0.81567500000000004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All Data</vt:lpstr>
      <vt:lpstr>Algo Perfomance with Recall</vt:lpstr>
      <vt:lpstr>Models Used &amp; Counts</vt:lpstr>
      <vt:lpstr>Sheet4</vt:lpstr>
      <vt:lpstr>PIE chart</vt:lpstr>
      <vt:lpstr>Sheet1</vt:lpstr>
      <vt:lpstr>Countries of Pub</vt:lpstr>
      <vt:lpstr>Paper with ML&amp;DL</vt:lpstr>
      <vt:lpstr>DL Models &amp; ACC</vt:lpstr>
      <vt:lpstr>Count type of Pub</vt:lpstr>
      <vt:lpstr>Validation M. &amp; No of Times Use</vt:lpstr>
      <vt:lpstr>Best Algo &amp; No of times Used</vt:lpstr>
      <vt:lpstr>Perfomance Metric</vt:lpstr>
      <vt:lpstr>Pub in Dis field over d years</vt:lpstr>
      <vt:lpstr>AI Model Used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2023-04-25T18:18:34Z</dcterms:modified>
  <cp:category/>
  <cp:contentStatus/>
</cp:coreProperties>
</file>