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xl/webextensions/taskpanes.xml" ContentType="application/vnd.ms-office.webextensiontaskpanes+xml"/>
  <Override PartName="/xl/webextensions/webextension1.xml" ContentType="application/vnd.ms-office.webextensi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6" Type="http://schemas.microsoft.com/office/2011/relationships/webextensiontaskpanes" Target="xl/webextensions/taskpanes.xml"/><Relationship Id="rId5" Type="http://schemas.microsoft.com/office/2020/02/relationships/classificationlabels" Target="docMetadata/LabelInfo.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325"/>
  <workbookPr codeName="ThisWorkbook" defaultThemeVersion="166925"/>
  <mc:AlternateContent xmlns:mc="http://schemas.openxmlformats.org/markup-compatibility/2006">
    <mc:Choice Requires="x15">
      <x15ac:absPath xmlns:x15ac="http://schemas.microsoft.com/office/spreadsheetml/2010/11/ac" url="https://astate-my.sharepoint.com/personal/ethan_cain_smail_astate_edu/Documents/School/"/>
    </mc:Choice>
  </mc:AlternateContent>
  <xr:revisionPtr revIDLastSave="142" documentId="13_ncr:1_{A69A6B9B-6183-4C44-B3E3-5FAB907CCC1B}" xr6:coauthVersionLast="47" xr6:coauthVersionMax="47" xr10:uidLastSave="{C59DC5D2-26C8-47D8-98C2-43E10B4A9803}"/>
  <bookViews>
    <workbookView xWindow="-108" yWindow="-108" windowWidth="23256" windowHeight="14016" xr2:uid="{00000000-000D-0000-FFFF-FFFF00000000}"/>
  </bookViews>
  <sheets>
    <sheet name="Info" sheetId="6" r:id="rId1"/>
    <sheet name="Thermo II" sheetId="3" r:id="rId2"/>
    <sheet name="Structured Programming" sheetId="1" r:id="rId3"/>
    <sheet name="MSD" sheetId="4" r:id="rId4"/>
    <sheet name="GPT cache" sheetId="5" state="veryHidden" r:id="rId5"/>
  </sheets>
  <definedNames>
    <definedName name="solver_adj" localSheetId="2" hidden="1">'Structured Programming'!$D$3:$D$3</definedName>
    <definedName name="solver_adj" localSheetId="1" hidden="1">'Thermo II'!$D$6:$D$7</definedName>
    <definedName name="solver_cvg" localSheetId="1" hidden="1">0.0001</definedName>
    <definedName name="solver_drv" localSheetId="1" hidden="1">1</definedName>
    <definedName name="solver_eng" localSheetId="2" hidden="1">1</definedName>
    <definedName name="solver_eng" localSheetId="1" hidden="1">1</definedName>
    <definedName name="solver_est" localSheetId="1" hidden="1">1</definedName>
    <definedName name="solver_itr" localSheetId="1" hidden="1">2147483647</definedName>
    <definedName name="solver_mip" localSheetId="1" hidden="1">2147483647</definedName>
    <definedName name="solver_mni" localSheetId="1" hidden="1">30</definedName>
    <definedName name="solver_mrt" localSheetId="1" hidden="1">0.075</definedName>
    <definedName name="solver_msl" localSheetId="1" hidden="1">2</definedName>
    <definedName name="solver_neg" localSheetId="2" hidden="1">1</definedName>
    <definedName name="solver_neg" localSheetId="1" hidden="1">1</definedName>
    <definedName name="solver_nod" localSheetId="1" hidden="1">2147483647</definedName>
    <definedName name="solver_num" localSheetId="2" hidden="1">0</definedName>
    <definedName name="solver_num" localSheetId="1" hidden="1">0</definedName>
    <definedName name="solver_nwt" localSheetId="1" hidden="1">1</definedName>
    <definedName name="solver_opt" localSheetId="2" hidden="1">'Structured Programming'!$E$6</definedName>
    <definedName name="solver_opt" localSheetId="1" hidden="1">'Thermo II'!$E$8</definedName>
    <definedName name="solver_pre" localSheetId="1" hidden="1">0.000001</definedName>
    <definedName name="solver_rbv" localSheetId="1" hidden="1">1</definedName>
    <definedName name="solver_rlx" localSheetId="1" hidden="1">2</definedName>
    <definedName name="solver_rsd" localSheetId="1" hidden="1">0</definedName>
    <definedName name="solver_scl" localSheetId="1" hidden="1">1</definedName>
    <definedName name="solver_sho" localSheetId="1" hidden="1">2</definedName>
    <definedName name="solver_ssz" localSheetId="1" hidden="1">100</definedName>
    <definedName name="solver_tim" localSheetId="1" hidden="1">2147483647</definedName>
    <definedName name="solver_tol" localSheetId="1" hidden="1">0.01</definedName>
    <definedName name="solver_typ" localSheetId="2" hidden="1">3</definedName>
    <definedName name="solver_typ" localSheetId="1" hidden="1">3</definedName>
    <definedName name="solver_val" localSheetId="2" hidden="1">0.85</definedName>
    <definedName name="solver_val" localSheetId="1" hidden="1">0.9</definedName>
    <definedName name="solver_ver" localSheetId="2" hidden="1">3</definedName>
    <definedName name="solver_ver" localSheetId="1" hidden="1">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8" i="3" l="1"/>
  <c r="D4" i="4"/>
  <c r="J11" i="4"/>
  <c r="J12" i="4"/>
  <c r="E21" i="4"/>
  <c r="E15" i="4"/>
  <c r="E16" i="4"/>
  <c r="E17" i="4"/>
  <c r="E18" i="4"/>
  <c r="E19" i="4"/>
  <c r="E16" i="3"/>
  <c r="E27" i="1"/>
  <c r="E26" i="1"/>
  <c r="E25" i="1"/>
  <c r="E15" i="3"/>
  <c r="E24" i="1"/>
  <c r="E23" i="1"/>
  <c r="E22" i="1"/>
  <c r="E21" i="1"/>
  <c r="I13" i="4"/>
  <c r="H13" i="4"/>
  <c r="E13" i="4"/>
  <c r="E14" i="4"/>
  <c r="E14" i="3"/>
  <c r="C17" i="3"/>
  <c r="D17" i="3"/>
  <c r="E22" i="4"/>
  <c r="E20" i="1"/>
  <c r="C23" i="4"/>
  <c r="D23" i="4"/>
  <c r="D3" i="4" l="1"/>
  <c r="D4" i="3"/>
  <c r="I17" i="3"/>
  <c r="H17" i="3"/>
  <c r="D5" i="3" s="1"/>
  <c r="J16" i="3"/>
  <c r="J15" i="3"/>
  <c r="J14" i="3"/>
  <c r="J13" i="3"/>
  <c r="E19" i="1" l="1"/>
  <c r="E10" i="4"/>
  <c r="E11" i="4"/>
  <c r="E12" i="4"/>
  <c r="E20" i="4"/>
  <c r="E18" i="1"/>
  <c r="D3" i="1"/>
  <c r="E3" i="1" s="1"/>
  <c r="E17" i="1"/>
  <c r="E13" i="3"/>
  <c r="J10" i="1"/>
  <c r="J11" i="1"/>
  <c r="J12" i="1"/>
  <c r="E16" i="1"/>
  <c r="E15" i="1"/>
  <c r="E14" i="1"/>
  <c r="E13" i="1"/>
  <c r="E12" i="3"/>
  <c r="E3" i="4"/>
  <c r="E4" i="4"/>
  <c r="E5" i="4"/>
  <c r="E12" i="1"/>
  <c r="D4" i="1"/>
  <c r="E11" i="1"/>
  <c r="E9" i="1"/>
  <c r="E10" i="1"/>
  <c r="E5" i="1"/>
  <c r="E7" i="3"/>
  <c r="E6" i="3"/>
  <c r="E5" i="3"/>
  <c r="E3" i="3"/>
  <c r="E6" i="1" l="1"/>
  <c r="E6" i="4"/>
  <c r="E4" i="3"/>
  <c r="E4" i="1"/>
</calcChain>
</file>

<file path=xl/sharedStrings.xml><?xml version="1.0" encoding="utf-8"?>
<sst xmlns="http://schemas.openxmlformats.org/spreadsheetml/2006/main" count="100" uniqueCount="58">
  <si>
    <t>Assignment</t>
  </si>
  <si>
    <t>Weight</t>
  </si>
  <si>
    <t>% earned</t>
  </si>
  <si>
    <t>Result</t>
  </si>
  <si>
    <t>Attendance</t>
  </si>
  <si>
    <t>Homework</t>
  </si>
  <si>
    <t>Exam 1</t>
  </si>
  <si>
    <t>Exam 2</t>
  </si>
  <si>
    <t>Final Exam</t>
  </si>
  <si>
    <t>Current Grade-&gt;</t>
  </si>
  <si>
    <t>Points Earned</t>
  </si>
  <si>
    <t>Points Possible</t>
  </si>
  <si>
    <t>% Earned</t>
  </si>
  <si>
    <t>HW1</t>
  </si>
  <si>
    <t>Question</t>
  </si>
  <si>
    <t>HW2</t>
  </si>
  <si>
    <t>Question 1</t>
  </si>
  <si>
    <t>HW3</t>
  </si>
  <si>
    <t>Question 2</t>
  </si>
  <si>
    <t>HW4</t>
  </si>
  <si>
    <t>Question 3</t>
  </si>
  <si>
    <t>HW5</t>
  </si>
  <si>
    <t>Question 4</t>
  </si>
  <si>
    <t>Exams</t>
  </si>
  <si>
    <t>Lab/Lab Quizzes/Lab Exams</t>
  </si>
  <si>
    <t>Final</t>
  </si>
  <si>
    <t>Lab Quiz 1</t>
  </si>
  <si>
    <t>Test</t>
  </si>
  <si>
    <t>Lab Quiz 2</t>
  </si>
  <si>
    <t>Lab 3</t>
  </si>
  <si>
    <t>Lab Quiz 3</t>
  </si>
  <si>
    <t>Exam 3</t>
  </si>
  <si>
    <t>Lab 2</t>
  </si>
  <si>
    <t>Lab 4</t>
  </si>
  <si>
    <t>Lab 5</t>
  </si>
  <si>
    <t>Lab Quiz 4</t>
  </si>
  <si>
    <t>Lab Quiz 5</t>
  </si>
  <si>
    <t>Lab 6</t>
  </si>
  <si>
    <t>Lab Test</t>
  </si>
  <si>
    <t>Lab Quiz 9</t>
  </si>
  <si>
    <t>Lab Quiz 10</t>
  </si>
  <si>
    <t>Lab 8</t>
  </si>
  <si>
    <t>Lab 9</t>
  </si>
  <si>
    <t>Lab 10</t>
  </si>
  <si>
    <t>Lab 12</t>
  </si>
  <si>
    <t>Bonus</t>
  </si>
  <si>
    <t>Homeworks</t>
  </si>
  <si>
    <t>Project</t>
  </si>
  <si>
    <t>Total</t>
  </si>
  <si>
    <t>HW6</t>
  </si>
  <si>
    <t>HW7</t>
  </si>
  <si>
    <t>HW8</t>
  </si>
  <si>
    <t>HW9</t>
  </si>
  <si>
    <t>HW10</t>
  </si>
  <si>
    <t>AIST Bonus</t>
  </si>
  <si>
    <t>Picture Bonus</t>
  </si>
  <si>
    <t>Career Fair Bonus</t>
  </si>
  <si>
    <t>{"hash":"e46c74fb01e97b7cd205040be6185058731c0248c47d883f5d15deb296944b52","version":1,"value":"[[\"Hi! How can I help you today?\"]]"}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</si>
</sst>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5">
    <font>
      <sz val="11"/>
      <color theme="1"/>
      <name val="Calibri"/>
      <family val="2"/>
      <scheme val="minor"/>
    </font>
    <font>
      <sz val="11"/>
      <color theme="1"/>
      <name val="Calibri"/>
      <family val="2"/>
      <scheme val="minor"/>
    </font>
    <font>
      <b/>
      <sz val="12"/>
      <color theme="0"/>
      <name val="Calibri"/>
      <family val="2"/>
      <scheme val="minor"/>
    </font>
    <font>
      <b/>
      <sz val="11"/>
      <color theme="0"/>
      <name val="Calibri"/>
      <family val="2"/>
      <scheme val="minor"/>
    </font>
    <font>
      <sz val="8"/>
      <name val="Calibri"/>
      <family val="2"/>
      <scheme val="minor"/>
    </font>
  </fonts>
  <fills count="4">
    <fill>
      <patternFill patternType="none"/>
    </fill>
    <fill>
      <patternFill patternType="gray125"/>
    </fill>
    <fill>
      <patternFill patternType="solid">
        <fgColor rgb="FFD20000"/>
        <bgColor indexed="64"/>
      </patternFill>
    </fill>
    <fill>
      <patternFill patternType="solid">
        <fgColor theme="4"/>
        <bgColor theme="4"/>
      </patternFill>
    </fill>
  </fills>
  <borders count="2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right style="thin">
        <color indexed="64"/>
      </right>
      <top/>
      <bottom/>
      <diagonal/>
    </border>
    <border>
      <left style="thin">
        <color indexed="64"/>
      </left>
      <right/>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4" tint="0.39997558519241921"/>
      </left>
      <right/>
      <top/>
      <bottom style="thin">
        <color theme="4" tint="0.39997558519241921"/>
      </bottom>
      <diagonal/>
    </border>
    <border>
      <left/>
      <right/>
      <top/>
      <bottom style="thin">
        <color theme="4" tint="0.39997558519241921"/>
      </bottom>
      <diagonal/>
    </border>
    <border>
      <left/>
      <right style="thin">
        <color theme="4" tint="0.39997558519241921"/>
      </right>
      <top/>
      <bottom style="thin">
        <color theme="4" tint="0.39997558519241921"/>
      </bottom>
      <diagonal/>
    </border>
  </borders>
  <cellStyleXfs count="2">
    <xf numFmtId="0" fontId="0" fillId="0" borderId="0"/>
    <xf numFmtId="9" fontId="1" fillId="0" borderId="0" applyFont="0" applyFill="0" applyBorder="0" applyAlignment="0" applyProtection="0"/>
  </cellStyleXfs>
  <cellXfs count="33">
    <xf numFmtId="0" fontId="0" fillId="0" borderId="0" xfId="0"/>
    <xf numFmtId="9" fontId="0" fillId="0" borderId="1" xfId="1" applyFont="1" applyBorder="1"/>
    <xf numFmtId="9" fontId="0" fillId="0" borderId="3" xfId="1" applyFont="1" applyBorder="1"/>
    <xf numFmtId="0" fontId="0" fillId="0" borderId="4" xfId="0" applyBorder="1"/>
    <xf numFmtId="0" fontId="0" fillId="0" borderId="5" xfId="0" applyBorder="1"/>
    <xf numFmtId="9" fontId="0" fillId="0" borderId="6" xfId="1" applyFont="1" applyBorder="1"/>
    <xf numFmtId="9" fontId="0" fillId="0" borderId="7" xfId="1" applyFont="1" applyBorder="1"/>
    <xf numFmtId="0" fontId="2" fillId="2" borderId="8" xfId="0" applyFont="1" applyFill="1" applyBorder="1" applyAlignment="1">
      <alignment horizontal="center" vertical="center" wrapText="1"/>
    </xf>
    <xf numFmtId="0" fontId="2" fillId="2" borderId="2" xfId="0" applyFont="1" applyFill="1" applyBorder="1" applyAlignment="1">
      <alignment horizontal="center" vertical="center" wrapText="1"/>
    </xf>
    <xf numFmtId="0" fontId="2" fillId="2" borderId="9" xfId="0" applyFont="1" applyFill="1" applyBorder="1" applyAlignment="1">
      <alignment horizontal="center" vertical="center" wrapText="1"/>
    </xf>
    <xf numFmtId="0" fontId="0" fillId="0" borderId="10" xfId="0" applyBorder="1"/>
    <xf numFmtId="9" fontId="0" fillId="0" borderId="11" xfId="1" applyFont="1" applyFill="1" applyBorder="1"/>
    <xf numFmtId="9" fontId="0" fillId="0" borderId="12" xfId="1" applyFont="1" applyBorder="1"/>
    <xf numFmtId="9" fontId="0" fillId="0" borderId="11" xfId="1" applyFont="1" applyBorder="1"/>
    <xf numFmtId="9" fontId="0" fillId="0" borderId="13" xfId="1" applyFont="1" applyBorder="1"/>
    <xf numFmtId="0" fontId="0" fillId="0" borderId="14" xfId="0" applyBorder="1"/>
    <xf numFmtId="9" fontId="0" fillId="0" borderId="15" xfId="1" applyFont="1" applyBorder="1"/>
    <xf numFmtId="0" fontId="2" fillId="2" borderId="16" xfId="0" applyFont="1" applyFill="1" applyBorder="1" applyAlignment="1">
      <alignment horizontal="center" vertical="center" wrapText="1"/>
    </xf>
    <xf numFmtId="0" fontId="2" fillId="2" borderId="17" xfId="0" applyFont="1" applyFill="1" applyBorder="1" applyAlignment="1">
      <alignment horizontal="center" vertical="center" wrapText="1"/>
    </xf>
    <xf numFmtId="0" fontId="2" fillId="2" borderId="18" xfId="0" applyFont="1" applyFill="1" applyBorder="1" applyAlignment="1">
      <alignment horizontal="center" vertical="center" wrapText="1"/>
    </xf>
    <xf numFmtId="9" fontId="0" fillId="0" borderId="0" xfId="1" applyFont="1"/>
    <xf numFmtId="0" fontId="0" fillId="0" borderId="19" xfId="0" applyBorder="1"/>
    <xf numFmtId="9" fontId="0" fillId="0" borderId="0" xfId="0" applyNumberFormat="1"/>
    <xf numFmtId="10" fontId="0" fillId="0" borderId="20" xfId="1" applyNumberFormat="1" applyFont="1" applyBorder="1"/>
    <xf numFmtId="10" fontId="0" fillId="0" borderId="0" xfId="0" applyNumberFormat="1"/>
    <xf numFmtId="0" fontId="0" fillId="0" borderId="21" xfId="0" applyBorder="1"/>
    <xf numFmtId="0" fontId="0" fillId="0" borderId="22" xfId="0" applyBorder="1"/>
    <xf numFmtId="9" fontId="0" fillId="0" borderId="23" xfId="1" applyFont="1" applyBorder="1"/>
    <xf numFmtId="0" fontId="3" fillId="3" borderId="24" xfId="0" applyFont="1" applyFill="1" applyBorder="1"/>
    <xf numFmtId="0" fontId="3" fillId="3" borderId="25" xfId="0" applyFont="1" applyFill="1" applyBorder="1"/>
    <xf numFmtId="0" fontId="3" fillId="3" borderId="26" xfId="0" applyFont="1" applyFill="1" applyBorder="1"/>
    <xf numFmtId="164" fontId="0" fillId="0" borderId="11" xfId="1" applyNumberFormat="1" applyFont="1" applyBorder="1"/>
    <xf numFmtId="0" fontId="3" fillId="3" borderId="0" xfId="0" applyFont="1" applyFill="1" applyAlignment="1">
      <alignment horizontal="center"/>
    </xf>
  </cellXfs>
  <cellStyles count="2">
    <cellStyle name="Normal" xfId="0" builtinId="0"/>
    <cellStyle name="Percent" xfId="1" builtinId="5"/>
  </cellStyles>
  <dxfs count="42">
    <dxf>
      <numFmt numFmtId="13" formatCode="0%"/>
    </dxf>
    <dxf>
      <border outline="0">
        <bottom style="thin">
          <color theme="4" tint="0.39997558519241921"/>
        </bottom>
      </border>
    </dxf>
    <dxf>
      <border outline="0">
        <top style="thin">
          <color theme="4" tint="0.39997558519241921"/>
        </top>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
      <numFmt numFmtId="13" formatCode="0%"/>
    </dxf>
    <dxf>
      <numFmt numFmtId="13" formatCode="0%"/>
    </dxf>
    <dxf>
      <font>
        <b val="0"/>
        <i val="0"/>
        <strike val="0"/>
        <condense val="0"/>
        <extend val="0"/>
        <outline val="0"/>
        <shadow val="0"/>
        <u val="none"/>
        <vertAlign val="baseline"/>
        <sz val="11"/>
        <color theme="1"/>
        <name val="Calibri"/>
        <family val="2"/>
        <scheme val="minor"/>
      </font>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numFmt numFmtId="13" formatCode="0%"/>
      <border diagonalUp="0" diagonalDown="0" outline="0">
        <left style="thin">
          <color indexed="64"/>
        </left>
        <right/>
        <top/>
        <bottom/>
      </border>
    </dxf>
    <dxf>
      <font>
        <b val="0"/>
        <i val="0"/>
        <strike val="0"/>
        <condense val="0"/>
        <extend val="0"/>
        <outline val="0"/>
        <shadow val="0"/>
        <u val="none"/>
        <vertAlign val="baseline"/>
        <sz val="11"/>
        <color theme="1"/>
        <name val="Calibri"/>
        <family val="2"/>
        <scheme val="minor"/>
      </font>
      <numFmt numFmtId="13" formatCode="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border diagonalUp="0" diagonalDown="0" outline="0">
        <left style="thin">
          <color indexed="64"/>
        </left>
        <right style="thin">
          <color indexed="64"/>
        </right>
        <top/>
        <bottom/>
      </border>
    </dxf>
    <dxf>
      <font>
        <b val="0"/>
        <i val="0"/>
        <strike val="0"/>
        <condense val="0"/>
        <extend val="0"/>
        <outline val="0"/>
        <shadow val="0"/>
        <u val="none"/>
        <vertAlign val="baseline"/>
        <sz val="11"/>
        <color theme="1"/>
        <name val="Calibri"/>
        <family val="2"/>
        <scheme val="minor"/>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border diagonalUp="0" diagonalDown="0" outline="0">
        <left style="thin">
          <color indexed="64"/>
        </left>
        <right style="thin">
          <color indexed="64"/>
        </right>
        <top/>
        <bottom/>
      </border>
    </dxf>
    <dxf>
      <border diagonalUp="0" diagonalDown="0">
        <left/>
        <right style="thin">
          <color indexed="64"/>
        </right>
        <top style="thin">
          <color indexed="64"/>
        </top>
        <bottom style="thin">
          <color indexed="64"/>
        </bottom>
        <vertical/>
        <horizontal/>
      </border>
    </dxf>
    <dxf>
      <border diagonalUp="0" diagonalDown="0" outline="0">
        <left/>
        <right style="thin">
          <color indexed="64"/>
        </right>
        <top/>
        <bottom/>
      </border>
    </dxf>
    <dxf>
      <border outline="0">
        <bottom style="medium">
          <color indexed="64"/>
        </bottom>
      </border>
    </dxf>
    <dxf>
      <border outline="0">
        <left style="medium">
          <color indexed="64"/>
        </left>
        <right style="medium">
          <color indexed="64"/>
        </right>
        <top style="medium">
          <color indexed="64"/>
        </top>
        <bottom style="medium">
          <color indexed="64"/>
        </bottom>
      </border>
    </dxf>
    <dxf>
      <font>
        <b/>
        <i val="0"/>
        <strike val="0"/>
        <condense val="0"/>
        <extend val="0"/>
        <outline val="0"/>
        <shadow val="0"/>
        <u val="none"/>
        <vertAlign val="baseline"/>
        <sz val="12"/>
        <color theme="0"/>
        <name val="Calibri"/>
        <family val="2"/>
        <scheme val="minor"/>
      </font>
      <fill>
        <patternFill patternType="solid">
          <fgColor indexed="64"/>
          <bgColor rgb="FFD20000"/>
        </patternFill>
      </fill>
      <alignment horizontal="center" vertical="center" textRotation="0" wrapText="1" indent="0" justifyLastLine="0" shrinkToFit="0" readingOrder="0"/>
      <border diagonalUp="0" diagonalDown="0" outline="0">
        <left style="thin">
          <color indexed="64"/>
        </left>
        <right style="thin">
          <color indexed="64"/>
        </right>
        <top/>
        <bottom/>
      </border>
    </dxf>
    <dxf>
      <numFmt numFmtId="13" formatCode="0%"/>
    </dxf>
    <dxf>
      <font>
        <b val="0"/>
        <i val="0"/>
        <strike val="0"/>
        <condense val="0"/>
        <extend val="0"/>
        <outline val="0"/>
        <shadow val="0"/>
        <u val="none"/>
        <vertAlign val="baseline"/>
        <sz val="11"/>
        <color theme="1"/>
        <name val="Calibri"/>
        <family val="2"/>
        <scheme val="minor"/>
      </font>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numFmt numFmtId="13" formatCode="0%"/>
      <border diagonalUp="0" diagonalDown="0" outline="0">
        <left style="thin">
          <color indexed="64"/>
        </left>
        <right/>
        <top/>
        <bottom/>
      </border>
    </dxf>
    <dxf>
      <border diagonalUp="0" diagonalDown="0">
        <left style="thin">
          <color indexed="64"/>
        </left>
        <right style="thin">
          <color indexed="64"/>
        </right>
        <top style="thin">
          <color indexed="64"/>
        </top>
        <bottom style="thin">
          <color indexed="64"/>
        </bottom>
        <vertical/>
        <horizontal/>
      </border>
    </dxf>
    <dxf>
      <border diagonalUp="0" diagonalDown="0" outline="0">
        <left style="thin">
          <color indexed="64"/>
        </left>
        <right style="thin">
          <color indexed="64"/>
        </right>
        <top/>
        <bottom/>
      </border>
    </dxf>
    <dxf>
      <font>
        <b val="0"/>
        <i val="0"/>
        <strike val="0"/>
        <condense val="0"/>
        <extend val="0"/>
        <outline val="0"/>
        <shadow val="0"/>
        <u val="none"/>
        <vertAlign val="baseline"/>
        <sz val="11"/>
        <color theme="1"/>
        <name val="Calibri"/>
        <family val="2"/>
        <scheme val="minor"/>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border diagonalUp="0" diagonalDown="0" outline="0">
        <left style="thin">
          <color indexed="64"/>
        </left>
        <right style="thin">
          <color indexed="64"/>
        </right>
        <top/>
        <bottom/>
      </border>
    </dxf>
    <dxf>
      <border diagonalUp="0" diagonalDown="0">
        <left/>
        <right style="thin">
          <color indexed="64"/>
        </right>
        <top style="thin">
          <color indexed="64"/>
        </top>
        <bottom style="thin">
          <color indexed="64"/>
        </bottom>
        <vertical/>
        <horizontal/>
      </border>
    </dxf>
    <dxf>
      <border diagonalUp="0" diagonalDown="0" outline="0">
        <left/>
        <right style="thin">
          <color indexed="64"/>
        </right>
        <top/>
        <bottom/>
      </border>
    </dxf>
    <dxf>
      <border outline="0">
        <left style="medium">
          <color indexed="64"/>
        </left>
        <right style="medium">
          <color indexed="64"/>
        </right>
        <top style="medium">
          <color indexed="64"/>
        </top>
        <bottom style="medium">
          <color indexed="64"/>
        </bottom>
      </border>
    </dxf>
    <dxf>
      <font>
        <b/>
        <i val="0"/>
        <strike val="0"/>
        <condense val="0"/>
        <extend val="0"/>
        <outline val="0"/>
        <shadow val="0"/>
        <u val="none"/>
        <vertAlign val="baseline"/>
        <sz val="12"/>
        <color theme="0"/>
        <name val="Calibri"/>
        <family val="2"/>
        <scheme val="minor"/>
      </font>
      <fill>
        <patternFill patternType="solid">
          <fgColor indexed="64"/>
          <bgColor rgb="FFD20000"/>
        </patternFill>
      </fill>
      <alignment horizontal="center" vertical="center" textRotation="0" wrapText="1" indent="0" justifyLastLine="0" shrinkToFit="0" readingOrder="0"/>
      <border diagonalUp="0" diagonalDown="0" outline="0">
        <left style="thin">
          <color indexed="64"/>
        </left>
        <right style="thin">
          <color indexed="64"/>
        </right>
        <top/>
        <bottom/>
      </border>
    </dxf>
    <dxf>
      <numFmt numFmtId="13" formatCode="0%"/>
    </dxf>
    <dxf>
      <font>
        <b val="0"/>
        <i val="0"/>
        <strike val="0"/>
        <condense val="0"/>
        <extend val="0"/>
        <outline val="0"/>
        <shadow val="0"/>
        <u val="none"/>
        <vertAlign val="baseline"/>
        <sz val="11"/>
        <color theme="1"/>
        <name val="Calibri"/>
        <family val="2"/>
        <scheme val="minor"/>
      </font>
    </dxf>
    <dxf>
      <numFmt numFmtId="13" formatCode="0%"/>
    </dxf>
    <dxf>
      <numFmt numFmtId="13" formatCode="0%"/>
    </dxf>
    <dxf>
      <font>
        <b val="0"/>
        <i val="0"/>
        <strike val="0"/>
        <condense val="0"/>
        <extend val="0"/>
        <outline val="0"/>
        <shadow val="0"/>
        <u val="none"/>
        <vertAlign val="baseline"/>
        <sz val="11"/>
        <color theme="1"/>
        <name val="Calibri"/>
        <family val="2"/>
        <scheme val="minor"/>
      </font>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numFmt numFmtId="13" formatCode="0%"/>
      <border diagonalUp="0" diagonalDown="0" outline="0">
        <left style="thin">
          <color indexed="64"/>
        </left>
        <right/>
        <top/>
        <bottom/>
      </border>
    </dxf>
    <dxf>
      <font>
        <b val="0"/>
        <i val="0"/>
        <strike val="0"/>
        <condense val="0"/>
        <extend val="0"/>
        <outline val="0"/>
        <shadow val="0"/>
        <u val="none"/>
        <vertAlign val="baseline"/>
        <sz val="11"/>
        <color theme="1"/>
        <name val="Calibri"/>
        <family val="2"/>
        <scheme val="minor"/>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border diagonalUp="0" diagonalDown="0" outline="0">
        <left style="thin">
          <color indexed="64"/>
        </left>
        <right style="thin">
          <color indexed="64"/>
        </right>
        <top/>
        <bottom/>
      </border>
    </dxf>
    <dxf>
      <font>
        <b val="0"/>
        <i val="0"/>
        <strike val="0"/>
        <condense val="0"/>
        <extend val="0"/>
        <outline val="0"/>
        <shadow val="0"/>
        <u val="none"/>
        <vertAlign val="baseline"/>
        <sz val="11"/>
        <color theme="1"/>
        <name val="Calibri"/>
        <family val="2"/>
        <scheme val="minor"/>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border diagonalUp="0" diagonalDown="0" outline="0">
        <left style="thin">
          <color indexed="64"/>
        </left>
        <right style="thin">
          <color indexed="64"/>
        </right>
        <top/>
        <bottom/>
      </border>
    </dxf>
    <dxf>
      <border diagonalUp="0" diagonalDown="0">
        <left/>
        <right style="thin">
          <color indexed="64"/>
        </right>
        <top style="thin">
          <color indexed="64"/>
        </top>
        <bottom style="thin">
          <color indexed="64"/>
        </bottom>
        <vertical/>
        <horizontal/>
      </border>
    </dxf>
    <dxf>
      <border diagonalUp="0" diagonalDown="0" outline="0">
        <left/>
        <right style="thin">
          <color indexed="64"/>
        </right>
        <top/>
        <bottom/>
      </border>
    </dxf>
    <dxf>
      <border outline="0">
        <left style="medium">
          <color rgb="FF000000"/>
        </left>
        <right style="medium">
          <color rgb="FF000000"/>
        </right>
        <top style="medium">
          <color rgb="FF000000"/>
        </top>
        <bottom style="medium">
          <color rgb="FF000000"/>
        </bottom>
      </border>
    </dxf>
    <dxf>
      <font>
        <b/>
        <i val="0"/>
        <strike val="0"/>
        <condense val="0"/>
        <extend val="0"/>
        <outline val="0"/>
        <shadow val="0"/>
        <u val="none"/>
        <vertAlign val="baseline"/>
        <sz val="12"/>
        <color theme="0"/>
        <name val="Calibri"/>
        <family val="2"/>
        <scheme val="minor"/>
      </font>
      <fill>
        <patternFill patternType="solid">
          <fgColor indexed="64"/>
          <bgColor rgb="FFD20000"/>
        </patternFill>
      </fill>
      <alignment horizontal="center" vertical="center" textRotation="0" wrapText="1" indent="0" justifyLastLine="0" shrinkToFit="0" readingOrder="0"/>
      <border diagonalUp="0" diagonalDown="0" outline="0">
        <left style="thin">
          <color indexed="64"/>
        </left>
        <right style="thin">
          <color indexed="64"/>
        </right>
        <top/>
        <bottom/>
      </border>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0</xdr:col>
      <xdr:colOff>381000</xdr:colOff>
      <xdr:row>1</xdr:row>
      <xdr:rowOff>95250</xdr:rowOff>
    </xdr:from>
    <xdr:to>
      <xdr:col>9</xdr:col>
      <xdr:colOff>504825</xdr:colOff>
      <xdr:row>11</xdr:row>
      <xdr:rowOff>95250</xdr:rowOff>
    </xdr:to>
    <xdr:sp macro="" textlink="">
      <xdr:nvSpPr>
        <xdr:cNvPr id="2" name="TextBox 1">
          <a:extLst>
            <a:ext uri="{FF2B5EF4-FFF2-40B4-BE49-F238E27FC236}">
              <a16:creationId xmlns:a16="http://schemas.microsoft.com/office/drawing/2014/main" id="{7C19B23C-0B8E-F370-8AE3-15E4295D5723}"/>
            </a:ext>
          </a:extLst>
        </xdr:cNvPr>
        <xdr:cNvSpPr txBox="1"/>
      </xdr:nvSpPr>
      <xdr:spPr>
        <a:xfrm>
          <a:off x="381000" y="285750"/>
          <a:ext cx="5610225" cy="1905000"/>
        </a:xfrm>
        <a:prstGeom prst="rect">
          <a:avLst/>
        </a:prstGeom>
        <a:solidFill>
          <a:schemeClr val="lt1"/>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l"/>
          <a:r>
            <a:rPr lang="en-US" sz="1100" b="0" i="0" u="none" strike="noStrike">
              <a:solidFill>
                <a:srgbClr val="000000"/>
              </a:solidFill>
              <a:latin typeface="Calibri" panose="020F0502020204030204" pitchFamily="34" charset="0"/>
              <a:cs typeface="Calibri" panose="020F0502020204030204" pitchFamily="34" charset="0"/>
            </a:rPr>
            <a:t>This spreadsheet allows a student to calculate their current grade for their classes in a given semester with different weights (e.g. 60% exams, 30% homework, 10% attendance). This is especially useful when a professor rarely inputs grades online, if at all. </a:t>
          </a:r>
        </a:p>
        <a:p>
          <a:pPr marL="0" indent="0" algn="l"/>
          <a:endParaRPr lang="en-US" sz="1100" b="0" i="0" u="none" strike="noStrike">
            <a:solidFill>
              <a:srgbClr val="000000"/>
            </a:solidFill>
            <a:latin typeface="Calibri" panose="020F0502020204030204" pitchFamily="34" charset="0"/>
            <a:cs typeface="Calibri" panose="020F0502020204030204" pitchFamily="34" charset="0"/>
          </a:endParaRPr>
        </a:p>
        <a:p>
          <a:pPr marL="0" indent="0" algn="l"/>
          <a:r>
            <a:rPr lang="en-US" sz="1100" b="0" i="0" u="none" strike="noStrike">
              <a:solidFill>
                <a:srgbClr val="000000"/>
              </a:solidFill>
              <a:latin typeface="Calibri" panose="020F0502020204030204" pitchFamily="34" charset="0"/>
              <a:cs typeface="Calibri" panose="020F0502020204030204" pitchFamily="34" charset="0"/>
            </a:rPr>
            <a:t>With this data, one could utilize Goal Seek to calculate the grades they need to make on a future assignment or future assignments to earn a certain final grade in the class. This is shown in the "Structured Programming" sheet where the original student used Goal Seek to calculate the grade needed on the final exam to earn 85% in the class. </a:t>
          </a:r>
        </a:p>
        <a:p>
          <a:pPr marL="0" indent="0" algn="l"/>
          <a:endParaRPr lang="en-US" sz="1100" b="0" i="0" u="none" strike="noStrike">
            <a:solidFill>
              <a:srgbClr val="000000"/>
            </a:solidFill>
            <a:latin typeface="Calibri" panose="020F0502020204030204" pitchFamily="34" charset="0"/>
            <a:cs typeface="Calibri" panose="020F0502020204030204" pitchFamily="34" charset="0"/>
          </a:endParaRPr>
        </a:p>
        <a:p>
          <a:pPr marL="0" indent="0" algn="l"/>
          <a:r>
            <a:rPr lang="en-US" sz="1100" b="0" i="0" u="none" strike="noStrike">
              <a:solidFill>
                <a:srgbClr val="000000"/>
              </a:solidFill>
              <a:latin typeface="Calibri" panose="020F0502020204030204" pitchFamily="34" charset="0"/>
              <a:cs typeface="Calibri" panose="020F0502020204030204" pitchFamily="34" charset="0"/>
            </a:rPr>
            <a:t>Please feel free to copy this workbook and make necessary changes to apply to your semester.</a:t>
          </a: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40B2D2D-2E87-423B-87D4-12E2BED1719E}" name="ThermoIITotal" displayName="ThermoIITotal" ref="B2:E7" headerRowDxfId="41" tableBorderDxfId="40">
  <autoFilter ref="B2:E7" xr:uid="{E736D967-966C-4EF6-A4A8-B69FED052C1D}">
    <filterColumn colId="0" hiddenButton="1"/>
    <filterColumn colId="1" hiddenButton="1"/>
    <filterColumn colId="2" hiddenButton="1"/>
    <filterColumn colId="3" hiddenButton="1"/>
  </autoFilter>
  <tableColumns count="4">
    <tableColumn id="1" xr3:uid="{3A3BCDB4-77AE-4E14-9A9D-3718245480E5}" name="Assignment" totalsRowLabel="Total" dataDxfId="38" totalsRowDxfId="39"/>
    <tableColumn id="2" xr3:uid="{C9E43AB8-826D-447A-9DC8-FB84796BA510}" name="Weight" dataDxfId="36" totalsRowDxfId="37" dataCellStyle="Percent"/>
    <tableColumn id="3" xr3:uid="{DB3C6571-9910-4449-8BB3-D124CDED07D3}" name="% earned" dataDxfId="34" totalsRowDxfId="35" dataCellStyle="Percent"/>
    <tableColumn id="4" xr3:uid="{AEDAB40B-73D2-4128-BF6B-D440F0CA6574}" name="Result" totalsRowFunction="sum" dataDxfId="32" totalsRowDxfId="33" dataCellStyle="Percent">
      <calculatedColumnFormula>+D3*C3</calculatedColumnFormula>
    </tableColumn>
  </tableColumns>
  <tableStyleInfo name="TableStyleMedium2"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D02C3B48-07F8-479A-944C-0CC39444403E}" name="ThermoIIHW" displayName="ThermoIIHW" ref="B11:E17" totalsRowCount="1">
  <autoFilter ref="B11:E16" xr:uid="{D02C3B48-07F8-479A-944C-0CC39444403E}">
    <filterColumn colId="0" hiddenButton="1"/>
    <filterColumn colId="1" hiddenButton="1"/>
    <filterColumn colId="2" hiddenButton="1"/>
    <filterColumn colId="3" hiddenButton="1"/>
  </autoFilter>
  <tableColumns count="4">
    <tableColumn id="1" xr3:uid="{F61B9164-555A-4F97-AF4B-0E73D446B1AF}" name="Assignment"/>
    <tableColumn id="2" xr3:uid="{7651353D-4905-4CCE-A278-6BE771CE6E37}" name="Points Earned" totalsRowFunction="sum"/>
    <tableColumn id="3" xr3:uid="{82C4C0B5-4E29-4D4F-A420-645E4F583DA4}" name="Points Possible" totalsRowFunction="sum"/>
    <tableColumn id="4" xr3:uid="{290E3967-51DC-4DBC-9A08-A41500DE6EF4}" name="% Earned" dataDxfId="30" totalsRowDxfId="31" dataCellStyle="Percent">
      <calculatedColumnFormula>ThermoIIHW[[#This Row],[Points Earned]]/ThermoIIHW[[#This Row],[Points Possible]]</calculatedColumnFormula>
    </tableColumn>
  </tableColumns>
  <tableStyleInfo name="TableStyleMedium2" showFirstColumn="0" showLastColumn="0" showRowStripes="0"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90A1EE28-CB0E-45CF-9350-B9452A14CBD1}" name="ThermoIIExamI" displayName="ThermoIIExamI" ref="G12:J17" totalsRowCount="1">
  <autoFilter ref="G12:J16" xr:uid="{90A1EE28-CB0E-45CF-9350-B9452A14CBD1}">
    <filterColumn colId="0" hiddenButton="1"/>
    <filterColumn colId="1" hiddenButton="1"/>
    <filterColumn colId="2" hiddenButton="1"/>
    <filterColumn colId="3" hiddenButton="1"/>
  </autoFilter>
  <tableColumns count="4">
    <tableColumn id="1" xr3:uid="{FEF614F8-CD8F-41F1-975B-3D61F21614EE}" name="Question"/>
    <tableColumn id="2" xr3:uid="{D3BC305F-A8F6-48E1-A8B9-9A0FBC70639D}" name="Points Earned" totalsRowFunction="sum"/>
    <tableColumn id="3" xr3:uid="{02DBA52B-8BF6-46C6-8FC6-E120F269D8A2}" name="Points Possible" totalsRowFunction="sum"/>
    <tableColumn id="4" xr3:uid="{21DED50C-0E8F-45B6-B771-F1D1F0DFEB03}" name="% Earned" dataDxfId="28" totalsRowDxfId="29" dataCellStyle="Percent" totalsRowCellStyle="Percent">
      <calculatedColumnFormula>ThermoIIExamI[[#This Row],[Points Earned]]/ThermoIIExamI[[#This Row],[Points Possible]]</calculatedColumnFormula>
    </tableColumn>
  </tableColumns>
  <tableStyleInfo name="TableStyleMedium2" showFirstColumn="0" showLastColumn="0" showRowStripes="0"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FDFA75B-268E-47B8-90D6-BCE6845BA1A4}" name="StructuredTotal" displayName="StructuredTotal" ref="B2:E5" headerRowDxfId="27" tableBorderDxfId="26">
  <autoFilter ref="B2:E5" xr:uid="{1FDFA75B-268E-47B8-90D6-BCE6845BA1A4}">
    <filterColumn colId="0" hiddenButton="1"/>
    <filterColumn colId="1" hiddenButton="1"/>
    <filterColumn colId="2" hiddenButton="1"/>
    <filterColumn colId="3" hiddenButton="1"/>
  </autoFilter>
  <tableColumns count="4">
    <tableColumn id="1" xr3:uid="{42300D80-1261-4DAF-AA94-DFEABBA7A2F3}" name="Assignment" totalsRowLabel="Total" dataDxfId="24" totalsRowDxfId="25"/>
    <tableColumn id="2" xr3:uid="{449D5BB3-55D2-41C2-B819-9F136B670882}" name="Weight" dataDxfId="22" totalsRowDxfId="23" dataCellStyle="Percent"/>
    <tableColumn id="3" xr3:uid="{E966E7BF-B2B9-4539-9A33-11964B2C51ED}" name="% earned" dataDxfId="20" totalsRowDxfId="21" dataCellStyle="Percent">
      <calculatedColumnFormula>AVERAGE(StructuredLab[% Earned])</calculatedColumnFormula>
    </tableColumn>
    <tableColumn id="4" xr3:uid="{197DC7FE-A976-4CF8-BD68-350950AD0448}" name="Result" totalsRowFunction="sum" dataDxfId="18" totalsRowDxfId="19" dataCellStyle="Percent">
      <calculatedColumnFormula>+D3*C3</calculatedColumnFormula>
    </tableColumn>
  </tableColumns>
  <tableStyleInfo name="TableStyleMedium2" showFirstColumn="0" showLastColumn="0" showRowStripes="0"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3D67810F-D69E-4E51-8F07-41BB90152359}" name="StructuredLab" displayName="StructuredLab" ref="B8:E27" totalsRowShown="0">
  <autoFilter ref="B8:E27" xr:uid="{3D67810F-D69E-4E51-8F07-41BB90152359}">
    <filterColumn colId="0" hiddenButton="1"/>
    <filterColumn colId="1" hiddenButton="1"/>
    <filterColumn colId="2" hiddenButton="1"/>
    <filterColumn colId="3" hiddenButton="1"/>
  </autoFilter>
  <tableColumns count="4">
    <tableColumn id="1" xr3:uid="{35A5D05E-821D-438D-995F-CEEFBD9DFC73}" name="Assignment"/>
    <tableColumn id="2" xr3:uid="{17E9DC6A-0DD0-4CF7-BEB4-1946DD52A12C}" name="Points Earned"/>
    <tableColumn id="3" xr3:uid="{DC896760-5EAC-4044-94A8-1009A9D0C977}" name="Points Possible"/>
    <tableColumn id="4" xr3:uid="{FF226B2E-E119-4F6F-979F-FDDF3D49401A}" name="% Earned" dataCellStyle="Percent">
      <calculatedColumnFormula>StructuredLab[[#This Row],[Points Earned]]/StructuredLab[[#This Row],[Points Possible]]</calculatedColumnFormula>
    </tableColumn>
  </tableColumns>
  <tableStyleInfo name="TableStyleMedium2" showFirstColumn="0" showLastColumn="0" showRowStripes="0"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FCC2D752-11CB-4283-897C-813CAD4AB1DD}" name="StructuredTests" displayName="StructuredTests" ref="G9:J12" totalsRowShown="0">
  <autoFilter ref="G9:J12" xr:uid="{FCC2D752-11CB-4283-897C-813CAD4AB1DD}">
    <filterColumn colId="0" hiddenButton="1"/>
    <filterColumn colId="1" hiddenButton="1"/>
    <filterColumn colId="2" hiddenButton="1"/>
    <filterColumn colId="3" hiddenButton="1"/>
  </autoFilter>
  <tableColumns count="4">
    <tableColumn id="1" xr3:uid="{10209A96-78B4-4262-83FD-8F98BB98279C}" name="Test"/>
    <tableColumn id="2" xr3:uid="{6ADE43C4-8E77-42BF-9DE4-C221D064F0EF}" name="Points Earned"/>
    <tableColumn id="3" xr3:uid="{336EF4E9-3749-4AA0-9AA0-72DDE33726D5}" name="Points Possible"/>
    <tableColumn id="4" xr3:uid="{34CB04E6-AE6E-49D7-AF5C-E2265513B7B0}" name="% Earned" dataDxfId="17" dataCellStyle="Percent">
      <calculatedColumnFormula>StructuredTests[[#This Row],[Points Earned]]/StructuredTests[[#This Row],[Points Possible]]</calculatedColumnFormula>
    </tableColumn>
  </tableColumns>
  <tableStyleInfo name="TableStyleMedium2" showFirstColumn="0" showLastColumn="0" showRowStripes="0"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E1F3F03-A981-48DE-9E02-F09E56E2905D}" name="MSDTotal" displayName="MSDTotal" ref="B2:E5" headerRowDxfId="16" headerRowBorderDxfId="14" tableBorderDxfId="15">
  <autoFilter ref="B2:E5" xr:uid="{5E1F3F03-A981-48DE-9E02-F09E56E2905D}">
    <filterColumn colId="0" hiddenButton="1"/>
    <filterColumn colId="1" hiddenButton="1"/>
    <filterColumn colId="2" hiddenButton="1"/>
    <filterColumn colId="3" hiddenButton="1"/>
  </autoFilter>
  <tableColumns count="4">
    <tableColumn id="1" xr3:uid="{3CBB3009-BF5D-463B-BF35-C6FE0794458C}" name="Assignment" totalsRowLabel="Total" dataDxfId="12" totalsRowDxfId="13"/>
    <tableColumn id="2" xr3:uid="{B2C6AE21-0FEF-4A9E-8503-F4DBCDBFCECC}" name="Weight" dataDxfId="10" totalsRowDxfId="11" dataCellStyle="Percent"/>
    <tableColumn id="3" xr3:uid="{2FB35675-1678-4C16-995F-EF1E718EE292}" name="% earned" dataDxfId="8" totalsRowDxfId="9" dataCellStyle="Percent">
      <calculatedColumnFormula>MSDHW[[#Totals],[Points Earned]]/MSDHW[[#Totals],[Points Possible]]</calculatedColumnFormula>
    </tableColumn>
    <tableColumn id="4" xr3:uid="{A1FB0A05-7CE1-4197-BA6D-CA9F1C46A586}" name="Result" totalsRowFunction="sum" dataDxfId="6" totalsRowDxfId="7" dataCellStyle="Percent">
      <calculatedColumnFormula>C3*D3</calculatedColumnFormula>
    </tableColumn>
  </tableColumns>
  <tableStyleInfo name="TableStyleMedium2" showFirstColumn="0" showLastColumn="0" showRowStripes="0"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92A40C41-9A97-433E-BFA9-EC4F1C561A7B}" name="MSDHW" displayName="MSDHW" ref="B9:E23" totalsRowCount="1">
  <autoFilter ref="B9:E22" xr:uid="{92A40C41-9A97-433E-BFA9-EC4F1C561A7B}">
    <filterColumn colId="0" hiddenButton="1"/>
    <filterColumn colId="1" hiddenButton="1"/>
    <filterColumn colId="2" hiddenButton="1"/>
    <filterColumn colId="3" hiddenButton="1"/>
  </autoFilter>
  <tableColumns count="4">
    <tableColumn id="1" xr3:uid="{25DE5310-07C1-4EB2-A228-F90EBD90E97E}" name="Assignment" totalsRowLabel="Total"/>
    <tableColumn id="2" xr3:uid="{7DAF1541-6D96-44C8-9CF9-ADEE6A3DF7CB}" name="Points Earned" totalsRowFunction="sum"/>
    <tableColumn id="3" xr3:uid="{B33839DD-BE57-46E2-BDD1-F7AB3207381B}" name="Points Possible" totalsRowFunction="sum"/>
    <tableColumn id="4" xr3:uid="{FE62FDDF-B02E-4626-B8F7-4DC19FCDBDD7}" name="% Earned" dataDxfId="4" totalsRowDxfId="5" dataCellStyle="Percent">
      <calculatedColumnFormula>IFERROR(MSDHW[[#This Row],[Points Earned]]/MSDHW[[#This Row],[Points Possible]],1)</calculatedColumnFormula>
    </tableColumn>
  </tableColumns>
  <tableStyleInfo name="TableStyleMedium2" showFirstColumn="0" showLastColumn="0" showRowStripes="0"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8789C3D-EA1C-41DC-9BFD-CF6C9A47EC76}" name="MSDExams" displayName="MSDExams" ref="G10:J13" totalsRowCount="1" headerRowDxfId="3" headerRowBorderDxfId="1" tableBorderDxfId="2">
  <autoFilter ref="G10:J12" xr:uid="{E8789C3D-EA1C-41DC-9BFD-CF6C9A47EC76}">
    <filterColumn colId="0" hiddenButton="1"/>
    <filterColumn colId="1" hiddenButton="1"/>
    <filterColumn colId="2" hiddenButton="1"/>
    <filterColumn colId="3" hiddenButton="1"/>
  </autoFilter>
  <tableColumns count="4">
    <tableColumn id="1" xr3:uid="{F3F12547-7AE0-4E0B-BF92-5754C8415A3F}" name="Test" totalsRowLabel="Total"/>
    <tableColumn id="2" xr3:uid="{C945F17D-0465-4084-903E-DB4440C1133D}" name="Points Earned" totalsRowFunction="sum"/>
    <tableColumn id="3" xr3:uid="{874BA190-951C-47B2-9476-36810D13301B}" name="Points Possible" totalsRowFunction="sum"/>
    <tableColumn id="4" xr3:uid="{C1AA5965-708C-4E6D-8E6C-4F17C7382890}" name="% Earned" dataDxfId="0">
      <calculatedColumnFormula>MSDExams[[#This Row],[Points Earned]]/MSDExams[[#This Row],[Points Possible]]</calculatedColumnFormula>
    </tableColumn>
  </tableColumns>
  <tableStyleInfo name="TableStyleMedium2"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350" row="0">
    <wetp:webextensionref xmlns:r="http://schemas.openxmlformats.org/officeDocument/2006/relationships" r:id="rId1"/>
  </wetp:taskpane>
</wetp:taskpanes>
</file>

<file path=xl/webextensions/webextension1.xml><?xml version="1.0" encoding="utf-8"?>
<we:webextension xmlns:we="http://schemas.microsoft.com/office/webextensions/webextension/2010/11" id="{921F0333-8A1D-40FE-947F-71D9BBFE096C}">
  <we:reference id="wa200005502" version="1.0.0.9" store="en-US" storeType="omex"/>
  <we:alternateReferences>
    <we:reference id="wa200005502" version="1.0.0.9" store="en-US" storeType="omex"/>
  </we:alternateReferences>
  <we:properties>
    <we:property name="docId" value="&quot;qaQpt6QxozShA6_KrigqH&quot;"/>
  </we:properties>
  <we:bindings/>
  <we:snapshot xmlns:r="http://schemas.openxmlformats.org/officeDocument/2006/relationships"/>
  <we:extLst>
    <a:ext xmlns:a="http://schemas.openxmlformats.org/drawingml/2006/main" uri="{D87F86FE-615C-45B5-9D79-34F1136793EB}">
      <we:containsCustomFunctions/>
    </a:ext>
  </we:extLst>
</we:webextension>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table" Target="../tables/table4.xml"/></Relationships>
</file>

<file path=xl/worksheets/_rels/sheet4.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table" Target="../tables/table8.xml"/><Relationship Id="rId1" Type="http://schemas.openxmlformats.org/officeDocument/2006/relationships/table" Target="../tables/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BD83A8-1038-4B1B-A856-84278676F71E}">
  <dimension ref="A1"/>
  <sheetViews>
    <sheetView tabSelected="1" workbookViewId="0">
      <selection activeCell="L6" sqref="L6"/>
    </sheetView>
  </sheetViews>
  <sheetFormatPr defaultRowHeight="1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59B701-B30D-421A-A5F3-AA531232E668}">
  <sheetPr codeName="Sheet1"/>
  <dimension ref="B2:J17"/>
  <sheetViews>
    <sheetView workbookViewId="0">
      <selection activeCell="E8" sqref="E8"/>
    </sheetView>
  </sheetViews>
  <sheetFormatPr defaultRowHeight="14.45"/>
  <cols>
    <col min="2" max="2" width="13.7109375" customWidth="1"/>
    <col min="3" max="3" width="12.5703125" bestFit="1" customWidth="1"/>
    <col min="4" max="4" width="15.28515625" bestFit="1" customWidth="1"/>
    <col min="5" max="5" width="14.28515625" customWidth="1"/>
    <col min="7" max="7" width="18.28515625" bestFit="1" customWidth="1"/>
    <col min="8" max="8" width="14.7109375" bestFit="1" customWidth="1"/>
    <col min="9" max="9" width="15.7109375" bestFit="1" customWidth="1"/>
    <col min="10" max="10" width="11" bestFit="1" customWidth="1"/>
  </cols>
  <sheetData>
    <row r="2" spans="2:10" ht="31.15" customHeight="1" thickBot="1">
      <c r="B2" s="7" t="s">
        <v>0</v>
      </c>
      <c r="C2" s="8" t="s">
        <v>1</v>
      </c>
      <c r="D2" s="8" t="s">
        <v>2</v>
      </c>
      <c r="E2" s="9" t="s">
        <v>3</v>
      </c>
    </row>
    <row r="3" spans="2:10">
      <c r="B3" s="3" t="s">
        <v>4</v>
      </c>
      <c r="C3" s="2">
        <v>0.05</v>
      </c>
      <c r="D3" s="2">
        <v>1</v>
      </c>
      <c r="E3" s="5">
        <f>+D3*C3</f>
        <v>0.05</v>
      </c>
    </row>
    <row r="4" spans="2:10">
      <c r="B4" s="4" t="s">
        <v>5</v>
      </c>
      <c r="C4" s="1">
        <v>0.25</v>
      </c>
      <c r="D4" s="1">
        <f>ThermoIIHW[[#Totals],[Points Earned]]/D17</f>
        <v>0.92500000000000004</v>
      </c>
      <c r="E4" s="6">
        <f t="shared" ref="E4:E7" si="0">+D4*C4</f>
        <v>0.23125000000000001</v>
      </c>
    </row>
    <row r="5" spans="2:10">
      <c r="B5" s="4" t="s">
        <v>6</v>
      </c>
      <c r="C5" s="1">
        <v>0.2</v>
      </c>
      <c r="D5" s="1">
        <f>ThermoIIExamI[[#Totals],[Points Earned]]/ThermoIIExamI[[#Totals],[Points Possible]]</f>
        <v>0.85</v>
      </c>
      <c r="E5" s="6">
        <f t="shared" si="0"/>
        <v>0.17</v>
      </c>
      <c r="G5" s="24"/>
      <c r="H5" s="22"/>
    </row>
    <row r="6" spans="2:10">
      <c r="B6" s="4" t="s">
        <v>7</v>
      </c>
      <c r="C6" s="1">
        <v>0.2</v>
      </c>
      <c r="D6" s="1">
        <v>0.92</v>
      </c>
      <c r="E6" s="6">
        <f t="shared" si="0"/>
        <v>0.18400000000000002</v>
      </c>
    </row>
    <row r="7" spans="2:10" ht="15">
      <c r="B7" s="10" t="s">
        <v>8</v>
      </c>
      <c r="C7" s="13">
        <v>0.3</v>
      </c>
      <c r="D7" s="31">
        <v>0.84</v>
      </c>
      <c r="E7" s="12">
        <f t="shared" si="0"/>
        <v>0.252</v>
      </c>
    </row>
    <row r="8" spans="2:10" ht="15">
      <c r="D8" t="s">
        <v>9</v>
      </c>
      <c r="E8" s="24">
        <f>SUMPRODUCT(ThermoIITotal[Weight],ThermoIITotal[% earned])/SUMIFS(ThermoIITotal[Weight],ThermoIITotal[% earned],"&lt;&gt;")</f>
        <v>0.88725000000000009</v>
      </c>
    </row>
    <row r="9" spans="2:10" ht="15"/>
    <row r="10" spans="2:10" ht="15"/>
    <row r="11" spans="2:10" ht="15">
      <c r="B11" t="s">
        <v>0</v>
      </c>
      <c r="C11" t="s">
        <v>10</v>
      </c>
      <c r="D11" t="s">
        <v>11</v>
      </c>
      <c r="E11" t="s">
        <v>12</v>
      </c>
      <c r="G11" s="32" t="s">
        <v>6</v>
      </c>
      <c r="H11" s="32"/>
      <c r="I11" s="32"/>
      <c r="J11" s="32"/>
    </row>
    <row r="12" spans="2:10" ht="15">
      <c r="B12" t="s">
        <v>13</v>
      </c>
      <c r="C12">
        <v>27</v>
      </c>
      <c r="D12">
        <v>30</v>
      </c>
      <c r="E12" s="20">
        <f>ThermoIIHW[[#This Row],[Points Earned]]/ThermoIIHW[[#This Row],[Points Possible]]</f>
        <v>0.9</v>
      </c>
      <c r="G12" t="s">
        <v>14</v>
      </c>
      <c r="H12" t="s">
        <v>10</v>
      </c>
      <c r="I12" t="s">
        <v>11</v>
      </c>
      <c r="J12" t="s">
        <v>12</v>
      </c>
    </row>
    <row r="13" spans="2:10" ht="15">
      <c r="B13" t="s">
        <v>15</v>
      </c>
      <c r="C13">
        <v>36.5</v>
      </c>
      <c r="D13">
        <v>40</v>
      </c>
      <c r="E13" s="20">
        <f>ThermoIIHW[[#This Row],[Points Earned]]/ThermoIIHW[[#This Row],[Points Possible]]</f>
        <v>0.91249999999999998</v>
      </c>
      <c r="G13" t="s">
        <v>16</v>
      </c>
      <c r="H13">
        <v>25</v>
      </c>
      <c r="I13">
        <v>36</v>
      </c>
      <c r="J13" s="20">
        <f>ThermoIIExamI[[#This Row],[Points Earned]]/ThermoIIExamI[[#This Row],[Points Possible]]</f>
        <v>0.69444444444444442</v>
      </c>
    </row>
    <row r="14" spans="2:10" ht="15">
      <c r="B14" t="s">
        <v>17</v>
      </c>
      <c r="C14">
        <v>37</v>
      </c>
      <c r="D14">
        <v>40</v>
      </c>
      <c r="E14" s="20">
        <f>ThermoIIHW[[#This Row],[Points Earned]]/ThermoIIHW[[#This Row],[Points Possible]]</f>
        <v>0.92500000000000004</v>
      </c>
      <c r="G14" t="s">
        <v>18</v>
      </c>
      <c r="H14">
        <v>24</v>
      </c>
      <c r="I14">
        <v>24</v>
      </c>
      <c r="J14" s="20">
        <f>ThermoIIExamI[[#This Row],[Points Earned]]/ThermoIIExamI[[#This Row],[Points Possible]]</f>
        <v>1</v>
      </c>
    </row>
    <row r="15" spans="2:10" ht="15">
      <c r="B15" t="s">
        <v>19</v>
      </c>
      <c r="C15">
        <v>19</v>
      </c>
      <c r="D15">
        <v>20</v>
      </c>
      <c r="E15" s="20">
        <f>ThermoIIHW[[#This Row],[Points Earned]]/ThermoIIHW[[#This Row],[Points Possible]]</f>
        <v>0.95</v>
      </c>
      <c r="G15" t="s">
        <v>20</v>
      </c>
      <c r="H15">
        <v>24</v>
      </c>
      <c r="I15">
        <v>24</v>
      </c>
      <c r="J15" s="20">
        <f>ThermoIIExamI[[#This Row],[Points Earned]]/ThermoIIExamI[[#This Row],[Points Possible]]</f>
        <v>1</v>
      </c>
    </row>
    <row r="16" spans="2:10" ht="15">
      <c r="B16" t="s">
        <v>21</v>
      </c>
      <c r="C16">
        <v>47</v>
      </c>
      <c r="D16">
        <v>50</v>
      </c>
      <c r="E16" s="20">
        <f>ThermoIIHW[[#This Row],[Points Earned]]/ThermoIIHW[[#This Row],[Points Possible]]</f>
        <v>0.94</v>
      </c>
      <c r="G16" t="s">
        <v>22</v>
      </c>
      <c r="H16">
        <v>12</v>
      </c>
      <c r="I16">
        <v>16</v>
      </c>
      <c r="J16" s="20">
        <f>ThermoIIExamI[[#This Row],[Points Earned]]/ThermoIIExamI[[#This Row],[Points Possible]]</f>
        <v>0.75</v>
      </c>
    </row>
    <row r="17" spans="3:10" ht="15">
      <c r="C17">
        <f>SUBTOTAL(109,ThermoIIHW[Points Earned])</f>
        <v>166.5</v>
      </c>
      <c r="D17">
        <f>SUBTOTAL(109,ThermoIIHW[Points Possible])</f>
        <v>180</v>
      </c>
      <c r="E17" s="22"/>
      <c r="H17">
        <f>SUBTOTAL(109,ThermoIIExamI[Points Earned])</f>
        <v>85</v>
      </c>
      <c r="I17">
        <f>SUBTOTAL(109,ThermoIIExamI[Points Possible])</f>
        <v>100</v>
      </c>
      <c r="J17" s="20"/>
    </row>
  </sheetData>
  <mergeCells count="1">
    <mergeCell ref="G11:J11"/>
  </mergeCells>
  <pageMargins left="0.7" right="0.7" top="0.75" bottom="0.75" header="0.3" footer="0.3"/>
  <tableParts count="3">
    <tablePart r:id="rId1"/>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B2:J27"/>
  <sheetViews>
    <sheetView workbookViewId="0">
      <selection activeCell="H10" sqref="H10"/>
    </sheetView>
  </sheetViews>
  <sheetFormatPr defaultRowHeight="14.45"/>
  <cols>
    <col min="2" max="2" width="23.7109375" bestFit="1" customWidth="1"/>
    <col min="3" max="3" width="14.42578125" customWidth="1"/>
    <col min="4" max="4" width="15.28515625" customWidth="1"/>
    <col min="5" max="5" width="10.7109375" bestFit="1" customWidth="1"/>
    <col min="6" max="6" width="11.7109375" bestFit="1" customWidth="1"/>
    <col min="7" max="7" width="12.140625" bestFit="1" customWidth="1"/>
    <col min="8" max="8" width="15.85546875" bestFit="1" customWidth="1"/>
    <col min="9" max="9" width="24.28515625" bestFit="1" customWidth="1"/>
  </cols>
  <sheetData>
    <row r="2" spans="2:10" ht="30" customHeight="1" thickBot="1">
      <c r="B2" s="7" t="s">
        <v>0</v>
      </c>
      <c r="C2" s="8" t="s">
        <v>1</v>
      </c>
      <c r="D2" s="8" t="s">
        <v>2</v>
      </c>
      <c r="E2" s="9" t="s">
        <v>3</v>
      </c>
    </row>
    <row r="3" spans="2:10">
      <c r="B3" s="3" t="s">
        <v>23</v>
      </c>
      <c r="C3" s="2">
        <v>0.5</v>
      </c>
      <c r="D3" s="2">
        <f>SUM(StructuredTests[Points Earned])/SUM(StructuredTests[Points Possible])</f>
        <v>0.87764350453172202</v>
      </c>
      <c r="E3" s="5">
        <f>+D3*C3</f>
        <v>0.43882175226586101</v>
      </c>
      <c r="H3" s="24"/>
      <c r="I3" s="22"/>
    </row>
    <row r="4" spans="2:10">
      <c r="B4" s="4" t="s">
        <v>24</v>
      </c>
      <c r="C4" s="1">
        <v>0.2</v>
      </c>
      <c r="D4" s="1">
        <f>SUM(StructuredLab[Points Earned])/SUM(StructuredLab[Points Possible])</f>
        <v>0.78089123867069443</v>
      </c>
      <c r="E4" s="6">
        <f t="shared" ref="E4:E5" si="0">+D4*C4</f>
        <v>0.15617824773413891</v>
      </c>
      <c r="I4" s="22"/>
    </row>
    <row r="5" spans="2:10">
      <c r="B5" s="10" t="s">
        <v>25</v>
      </c>
      <c r="C5" s="11">
        <v>0.3</v>
      </c>
      <c r="D5" s="13"/>
      <c r="E5" s="12">
        <f t="shared" si="0"/>
        <v>0</v>
      </c>
      <c r="H5" s="22"/>
      <c r="I5" s="24"/>
    </row>
    <row r="6" spans="2:10" ht="15" thickBot="1">
      <c r="D6" s="21" t="s">
        <v>9</v>
      </c>
      <c r="E6" s="23">
        <f>SUMPRODUCT(StructuredTotal[Weight],StructuredTotal[% earned])/SUMIFS(StructuredTotal[Weight],StructuredTotal[% earned], "&lt;&gt;")</f>
        <v>0.85</v>
      </c>
      <c r="I6" s="22"/>
    </row>
    <row r="7" spans="2:10" ht="15" thickBot="1"/>
    <row r="8" spans="2:10" ht="14.45" customHeight="1">
      <c r="B8" t="s">
        <v>0</v>
      </c>
      <c r="C8" t="s">
        <v>10</v>
      </c>
      <c r="D8" t="s">
        <v>11</v>
      </c>
      <c r="E8" t="s">
        <v>12</v>
      </c>
    </row>
    <row r="9" spans="2:10" ht="15">
      <c r="B9" t="s">
        <v>26</v>
      </c>
      <c r="C9">
        <v>10</v>
      </c>
      <c r="D9">
        <v>10</v>
      </c>
      <c r="E9" s="20">
        <f>StructuredLab[[#This Row],[Points Earned]]/StructuredLab[[#This Row],[Points Possible]]</f>
        <v>1</v>
      </c>
      <c r="G9" t="s">
        <v>27</v>
      </c>
      <c r="H9" t="s">
        <v>10</v>
      </c>
      <c r="I9" t="s">
        <v>11</v>
      </c>
      <c r="J9" t="s">
        <v>12</v>
      </c>
    </row>
    <row r="10" spans="2:10" ht="15">
      <c r="B10" t="s">
        <v>28</v>
      </c>
      <c r="C10">
        <v>8</v>
      </c>
      <c r="D10">
        <v>10</v>
      </c>
      <c r="E10" s="20">
        <f>StructuredLab[[#This Row],[Points Earned]]/StructuredLab[[#This Row],[Points Possible]]</f>
        <v>0.8</v>
      </c>
      <c r="G10" t="s">
        <v>6</v>
      </c>
      <c r="H10">
        <v>94.5</v>
      </c>
      <c r="I10">
        <v>106</v>
      </c>
      <c r="J10" s="20">
        <f>StructuredTests[[#This Row],[Points Earned]]/StructuredTests[[#This Row],[Points Possible]]</f>
        <v>0.89150943396226412</v>
      </c>
    </row>
    <row r="11" spans="2:10" ht="15">
      <c r="B11" t="s">
        <v>29</v>
      </c>
      <c r="C11">
        <v>11.5</v>
      </c>
      <c r="D11">
        <v>15</v>
      </c>
      <c r="E11" s="20">
        <f>StructuredLab[[#This Row],[Points Earned]]/StructuredLab[[#This Row],[Points Possible]]</f>
        <v>0.76666666666666672</v>
      </c>
      <c r="G11" t="s">
        <v>7</v>
      </c>
      <c r="H11">
        <v>83</v>
      </c>
      <c r="I11">
        <v>100</v>
      </c>
      <c r="J11" s="20">
        <f>StructuredTests[[#This Row],[Points Earned]]/StructuredTests[[#This Row],[Points Possible]]</f>
        <v>0.83</v>
      </c>
    </row>
    <row r="12" spans="2:10" ht="15">
      <c r="B12" t="s">
        <v>30</v>
      </c>
      <c r="C12">
        <v>7.5</v>
      </c>
      <c r="D12">
        <v>10</v>
      </c>
      <c r="E12" s="20">
        <f>StructuredLab[[#This Row],[Points Earned]]/StructuredLab[[#This Row],[Points Possible]]</f>
        <v>0.75</v>
      </c>
      <c r="G12" t="s">
        <v>31</v>
      </c>
      <c r="H12">
        <v>113</v>
      </c>
      <c r="I12">
        <v>125</v>
      </c>
      <c r="J12" s="20">
        <f>StructuredTests[[#This Row],[Points Earned]]/StructuredTests[[#This Row],[Points Possible]]</f>
        <v>0.90400000000000003</v>
      </c>
    </row>
    <row r="13" spans="2:10" ht="15">
      <c r="B13" t="s">
        <v>32</v>
      </c>
      <c r="C13">
        <v>13.5</v>
      </c>
      <c r="D13">
        <v>15</v>
      </c>
      <c r="E13" s="20">
        <f>StructuredLab[[#This Row],[Points Earned]]/StructuredLab[[#This Row],[Points Possible]]</f>
        <v>0.9</v>
      </c>
    </row>
    <row r="14" spans="2:10" ht="15">
      <c r="B14" t="s">
        <v>33</v>
      </c>
      <c r="C14">
        <v>15</v>
      </c>
      <c r="D14">
        <v>15</v>
      </c>
      <c r="E14" s="20">
        <f>StructuredLab[[#This Row],[Points Earned]]/StructuredLab[[#This Row],[Points Possible]]</f>
        <v>1</v>
      </c>
    </row>
    <row r="15" spans="2:10" ht="15">
      <c r="B15" t="s">
        <v>34</v>
      </c>
      <c r="C15">
        <v>14.8</v>
      </c>
      <c r="D15">
        <v>15</v>
      </c>
      <c r="E15" s="20">
        <f>StructuredLab[[#This Row],[Points Earned]]/StructuredLab[[#This Row],[Points Possible]]</f>
        <v>0.98666666666666669</v>
      </c>
    </row>
    <row r="16" spans="2:10" ht="15">
      <c r="B16" t="s">
        <v>35</v>
      </c>
      <c r="C16">
        <v>9</v>
      </c>
      <c r="D16">
        <v>10</v>
      </c>
      <c r="E16" s="20">
        <f>StructuredLab[[#This Row],[Points Earned]]/StructuredLab[[#This Row],[Points Possible]]</f>
        <v>0.9</v>
      </c>
    </row>
    <row r="17" spans="2:5" ht="15">
      <c r="B17" t="s">
        <v>36</v>
      </c>
      <c r="C17">
        <v>10</v>
      </c>
      <c r="D17">
        <v>10</v>
      </c>
      <c r="E17" s="20">
        <f>StructuredLab[[#This Row],[Points Earned]]/StructuredLab[[#This Row],[Points Possible]]</f>
        <v>1</v>
      </c>
    </row>
    <row r="18" spans="2:5" ht="15">
      <c r="B18" t="s">
        <v>37</v>
      </c>
      <c r="C18">
        <v>14.5</v>
      </c>
      <c r="D18">
        <v>15</v>
      </c>
      <c r="E18" s="20">
        <f>StructuredLab[[#This Row],[Points Earned]]/StructuredLab[[#This Row],[Points Possible]]</f>
        <v>0.96666666666666667</v>
      </c>
    </row>
    <row r="19" spans="2:5" ht="15">
      <c r="B19" t="s">
        <v>38</v>
      </c>
      <c r="C19">
        <v>105</v>
      </c>
      <c r="D19">
        <v>120</v>
      </c>
      <c r="E19" s="20">
        <f>StructuredLab[[#This Row],[Points Earned]]/StructuredLab[[#This Row],[Points Possible]]</f>
        <v>0.875</v>
      </c>
    </row>
    <row r="20" spans="2:5" ht="15">
      <c r="B20" t="s">
        <v>39</v>
      </c>
      <c r="C20">
        <v>10</v>
      </c>
      <c r="D20">
        <v>10</v>
      </c>
      <c r="E20" s="20">
        <f>StructuredLab[[#This Row],[Points Earned]]/StructuredLab[[#This Row],[Points Possible]]</f>
        <v>1</v>
      </c>
    </row>
    <row r="21" spans="2:5" ht="15">
      <c r="B21" t="s">
        <v>40</v>
      </c>
      <c r="C21">
        <v>9</v>
      </c>
      <c r="D21">
        <v>10</v>
      </c>
      <c r="E21" s="20">
        <f>StructuredLab[[#This Row],[Points Earned]]/StructuredLab[[#This Row],[Points Possible]]</f>
        <v>0.9</v>
      </c>
    </row>
    <row r="22" spans="2:5" ht="15">
      <c r="B22" t="s">
        <v>41</v>
      </c>
      <c r="C22">
        <v>15</v>
      </c>
      <c r="D22">
        <v>20</v>
      </c>
      <c r="E22" s="20">
        <f>StructuredLab[[#This Row],[Points Earned]]/StructuredLab[[#This Row],[Points Possible]]</f>
        <v>0.75</v>
      </c>
    </row>
    <row r="23" spans="2:5" ht="15">
      <c r="B23" t="s">
        <v>42</v>
      </c>
      <c r="C23">
        <v>13.8</v>
      </c>
      <c r="D23">
        <v>15</v>
      </c>
      <c r="E23" s="20">
        <f>StructuredLab[[#This Row],[Points Earned]]/StructuredLab[[#This Row],[Points Possible]]</f>
        <v>0.92</v>
      </c>
    </row>
    <row r="24" spans="2:5" ht="15">
      <c r="B24" t="s">
        <v>43</v>
      </c>
      <c r="C24">
        <v>13.5</v>
      </c>
      <c r="D24">
        <v>15</v>
      </c>
      <c r="E24" s="20">
        <f>StructuredLab[[#This Row],[Points Earned]]/StructuredLab[[#This Row],[Points Possible]]</f>
        <v>0.9</v>
      </c>
    </row>
    <row r="25" spans="2:5" ht="15">
      <c r="B25" t="s">
        <v>44</v>
      </c>
      <c r="C25">
        <v>10</v>
      </c>
      <c r="D25">
        <v>15</v>
      </c>
      <c r="E25" s="20">
        <f>StructuredLab[[#This Row],[Points Earned]]/StructuredLab[[#This Row],[Points Possible]]</f>
        <v>0.66666666666666663</v>
      </c>
    </row>
    <row r="26" spans="2:5" ht="15">
      <c r="B26" t="s">
        <v>45</v>
      </c>
      <c r="C26">
        <v>15</v>
      </c>
      <c r="D26">
        <v>0</v>
      </c>
      <c r="E26" s="20" t="e">
        <f>StructuredLab[[#This Row],[Points Earned]]/StructuredLab[[#This Row],[Points Possible]]</f>
        <v>#DIV/0!</v>
      </c>
    </row>
    <row r="27" spans="2:5" ht="15">
      <c r="B27" t="s">
        <v>27</v>
      </c>
      <c r="C27">
        <v>61.918882175226358</v>
      </c>
      <c r="D27">
        <v>140</v>
      </c>
      <c r="E27" s="20">
        <f>StructuredLab[[#This Row],[Points Earned]]/StructuredLab[[#This Row],[Points Possible]]</f>
        <v>0.44227772982304542</v>
      </c>
    </row>
  </sheetData>
  <pageMargins left="0.7" right="0.7" top="0.75" bottom="0.75" header="0.3" footer="0.3"/>
  <tableParts count="3">
    <tablePart r:id="rId1"/>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2D92A6-F464-49B4-BFD8-2EDE59A7A51D}">
  <sheetPr codeName="Sheet4"/>
  <dimension ref="B2:J23"/>
  <sheetViews>
    <sheetView workbookViewId="0">
      <selection activeCell="D3" sqref="D3"/>
    </sheetView>
  </sheetViews>
  <sheetFormatPr defaultRowHeight="14.45"/>
  <cols>
    <col min="2" max="2" width="13.7109375" customWidth="1"/>
    <col min="3" max="3" width="12.5703125" bestFit="1" customWidth="1"/>
    <col min="4" max="4" width="14.28515625" bestFit="1" customWidth="1"/>
    <col min="7" max="7" width="6.85546875" bestFit="1" customWidth="1"/>
    <col min="8" max="8" width="14.42578125" customWidth="1"/>
    <col min="9" max="9" width="15.28515625" customWidth="1"/>
    <col min="10" max="10" width="10.7109375" customWidth="1"/>
  </cols>
  <sheetData>
    <row r="2" spans="2:10" ht="16.149999999999999" thickBot="1">
      <c r="B2" s="17" t="s">
        <v>0</v>
      </c>
      <c r="C2" s="18" t="s">
        <v>1</v>
      </c>
      <c r="D2" s="18" t="s">
        <v>2</v>
      </c>
      <c r="E2" s="19" t="s">
        <v>3</v>
      </c>
    </row>
    <row r="3" spans="2:10">
      <c r="B3" s="15" t="s">
        <v>46</v>
      </c>
      <c r="C3" s="14">
        <v>0.4</v>
      </c>
      <c r="D3" s="14">
        <f>MSDHW[[#Totals],[Points Earned]]/MSDHW[[#Totals],[Points Possible]]</f>
        <v>1.0227272727272727</v>
      </c>
      <c r="E3" s="16">
        <f>C3*D3</f>
        <v>0.40909090909090912</v>
      </c>
    </row>
    <row r="4" spans="2:10">
      <c r="B4" s="4" t="s">
        <v>23</v>
      </c>
      <c r="C4" s="1">
        <v>0.4</v>
      </c>
      <c r="D4" s="1">
        <f>SUM(MSDExams[Points Earned])/SUM(MSDExams[Points Possible])</f>
        <v>0.95</v>
      </c>
      <c r="E4" s="6">
        <f t="shared" ref="E4:E5" si="0">C4*D4</f>
        <v>0.38</v>
      </c>
    </row>
    <row r="5" spans="2:10">
      <c r="B5" s="10" t="s">
        <v>47</v>
      </c>
      <c r="C5" s="13">
        <v>0.2</v>
      </c>
      <c r="D5" s="13">
        <v>1</v>
      </c>
      <c r="E5" s="12">
        <f t="shared" si="0"/>
        <v>0.2</v>
      </c>
    </row>
    <row r="6" spans="2:10" ht="15" thickBot="1">
      <c r="D6" s="21" t="s">
        <v>9</v>
      </c>
      <c r="E6" s="23">
        <f>SUMPRODUCT(MSDTotal[Weight],MSDTotal[% earned])/SUMIFS(MSDTotal[Weight],MSDTotal[% earned], "&lt;&gt;")</f>
        <v>0.98909090909090902</v>
      </c>
    </row>
    <row r="7" spans="2:10" ht="15" thickBot="1"/>
    <row r="9" spans="2:10" ht="15">
      <c r="B9" t="s">
        <v>0</v>
      </c>
      <c r="C9" t="s">
        <v>10</v>
      </c>
      <c r="D9" t="s">
        <v>11</v>
      </c>
      <c r="E9" t="s">
        <v>12</v>
      </c>
    </row>
    <row r="10" spans="2:10" ht="15">
      <c r="B10" t="s">
        <v>13</v>
      </c>
      <c r="C10">
        <v>20</v>
      </c>
      <c r="D10">
        <v>20</v>
      </c>
      <c r="E10" s="20">
        <f>IFERROR(MSDHW[[#This Row],[Points Earned]]/MSDHW[[#This Row],[Points Possible]],1)</f>
        <v>1</v>
      </c>
      <c r="G10" s="28" t="s">
        <v>27</v>
      </c>
      <c r="H10" s="29" t="s">
        <v>10</v>
      </c>
      <c r="I10" s="29" t="s">
        <v>11</v>
      </c>
      <c r="J10" s="30" t="s">
        <v>12</v>
      </c>
    </row>
    <row r="11" spans="2:10" ht="15">
      <c r="B11" t="s">
        <v>15</v>
      </c>
      <c r="C11">
        <v>17</v>
      </c>
      <c r="D11">
        <v>20</v>
      </c>
      <c r="E11" s="20">
        <f>IFERROR(MSDHW[[#This Row],[Points Earned]]/MSDHW[[#This Row],[Points Possible]],1)</f>
        <v>0.85</v>
      </c>
      <c r="G11" s="25" t="s">
        <v>6</v>
      </c>
      <c r="H11" s="26">
        <v>87</v>
      </c>
      <c r="I11" s="26">
        <v>100</v>
      </c>
      <c r="J11" s="27">
        <f>MSDExams[[#This Row],[Points Earned]]/MSDExams[[#This Row],[Points Possible]]</f>
        <v>0.87</v>
      </c>
    </row>
    <row r="12" spans="2:10" ht="15">
      <c r="B12" t="s">
        <v>17</v>
      </c>
      <c r="C12">
        <v>14.7</v>
      </c>
      <c r="D12">
        <v>15</v>
      </c>
      <c r="E12" s="20">
        <f>IFERROR(MSDHW[[#This Row],[Points Earned]]/MSDHW[[#This Row],[Points Possible]],1)</f>
        <v>0.98</v>
      </c>
      <c r="G12" t="s">
        <v>7</v>
      </c>
      <c r="H12">
        <v>103</v>
      </c>
      <c r="I12">
        <v>100</v>
      </c>
      <c r="J12" s="22">
        <f>MSDExams[[#This Row],[Points Earned]]/MSDExams[[#This Row],[Points Possible]]</f>
        <v>1.03</v>
      </c>
    </row>
    <row r="13" spans="2:10" ht="15">
      <c r="B13" t="s">
        <v>19</v>
      </c>
      <c r="C13">
        <v>14.15</v>
      </c>
      <c r="D13">
        <v>15</v>
      </c>
      <c r="E13" s="20">
        <f>IFERROR(MSDHW[[#This Row],[Points Earned]]/MSDHW[[#This Row],[Points Possible]],1)</f>
        <v>0.94333333333333336</v>
      </c>
      <c r="G13" t="s">
        <v>48</v>
      </c>
      <c r="H13">
        <f>SUBTOTAL(109,MSDExams[Points Earned])</f>
        <v>190</v>
      </c>
      <c r="I13">
        <f>SUBTOTAL(109,MSDExams[Points Possible])</f>
        <v>200</v>
      </c>
    </row>
    <row r="14" spans="2:10" ht="15">
      <c r="B14" t="s">
        <v>21</v>
      </c>
      <c r="C14">
        <v>19.5</v>
      </c>
      <c r="D14">
        <v>20</v>
      </c>
      <c r="E14" s="20">
        <f>IFERROR(MSDHW[[#This Row],[Points Earned]]/MSDHW[[#This Row],[Points Possible]],1)</f>
        <v>0.97499999999999998</v>
      </c>
    </row>
    <row r="15" spans="2:10" ht="15">
      <c r="B15" t="s">
        <v>49</v>
      </c>
      <c r="C15">
        <v>14.5</v>
      </c>
      <c r="D15">
        <v>15</v>
      </c>
      <c r="E15" s="20">
        <f>IFERROR(MSDHW[[#This Row],[Points Earned]]/MSDHW[[#This Row],[Points Possible]],1)</f>
        <v>0.96666666666666667</v>
      </c>
    </row>
    <row r="16" spans="2:10" ht="15">
      <c r="B16" t="s">
        <v>50</v>
      </c>
      <c r="C16">
        <v>11.75</v>
      </c>
      <c r="D16">
        <v>15</v>
      </c>
      <c r="E16" s="20">
        <f>IFERROR(MSDHW[[#This Row],[Points Earned]]/MSDHW[[#This Row],[Points Possible]],1)</f>
        <v>0.78333333333333333</v>
      </c>
    </row>
    <row r="17" spans="2:5" ht="15">
      <c r="B17" t="s">
        <v>51</v>
      </c>
      <c r="C17">
        <v>14.25</v>
      </c>
      <c r="D17">
        <v>15</v>
      </c>
      <c r="E17" s="20">
        <f>IFERROR(MSDHW[[#This Row],[Points Earned]]/MSDHW[[#This Row],[Points Possible]],1)</f>
        <v>0.95</v>
      </c>
    </row>
    <row r="18" spans="2:5" ht="15">
      <c r="B18" t="s">
        <v>52</v>
      </c>
      <c r="C18">
        <v>14.9</v>
      </c>
      <c r="D18">
        <v>15</v>
      </c>
      <c r="E18" s="20">
        <f>IFERROR(MSDHW[[#This Row],[Points Earned]]/MSDHW[[#This Row],[Points Possible]],1)</f>
        <v>0.9933333333333334</v>
      </c>
    </row>
    <row r="19" spans="2:5" ht="15">
      <c r="B19" t="s">
        <v>53</v>
      </c>
      <c r="C19">
        <v>15</v>
      </c>
      <c r="D19">
        <v>15</v>
      </c>
      <c r="E19" s="20">
        <f>IFERROR(MSDHW[[#This Row],[Points Earned]]/MSDHW[[#This Row],[Points Possible]],1)</f>
        <v>1</v>
      </c>
    </row>
    <row r="20" spans="2:5" ht="15">
      <c r="B20" t="s">
        <v>54</v>
      </c>
      <c r="C20">
        <v>5</v>
      </c>
      <c r="D20">
        <v>0</v>
      </c>
      <c r="E20" s="20">
        <f>IFERROR(MSDHW[[#This Row],[Points Earned]]/MSDHW[[#This Row],[Points Possible]],1)</f>
        <v>1</v>
      </c>
    </row>
    <row r="21" spans="2:5" ht="15">
      <c r="B21" t="s">
        <v>55</v>
      </c>
      <c r="C21">
        <v>3</v>
      </c>
      <c r="D21">
        <v>0</v>
      </c>
      <c r="E21" s="20">
        <f>IFERROR(MSDHW[[#This Row],[Points Earned]]/MSDHW[[#This Row],[Points Possible]],1)</f>
        <v>1</v>
      </c>
    </row>
    <row r="22" spans="2:5" ht="15">
      <c r="B22" t="s">
        <v>56</v>
      </c>
      <c r="C22">
        <v>5</v>
      </c>
      <c r="D22">
        <v>0</v>
      </c>
      <c r="E22" s="20">
        <f>IFERROR(MSDHW[[#This Row],[Points Earned]]/MSDHW[[#This Row],[Points Possible]],1)</f>
        <v>1</v>
      </c>
    </row>
    <row r="23" spans="2:5" ht="15">
      <c r="B23" t="s">
        <v>48</v>
      </c>
      <c r="C23">
        <f>SUBTOTAL(109,MSDHW[Points Earned])</f>
        <v>168.75</v>
      </c>
      <c r="D23">
        <f>SUBTOTAL(109,MSDHW[Points Possible])</f>
        <v>165</v>
      </c>
      <c r="E23" s="22"/>
    </row>
  </sheetData>
  <phoneticPr fontId="4" type="noConversion"/>
  <pageMargins left="0.7" right="0.7" top="0.75" bottom="0.75" header="0.3" footer="0.3"/>
  <tableParts count="3">
    <tablePart r:id="rId1"/>
    <tablePart r:id="rId2"/>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A9D203-E9DD-41AB-B3FA-32780F925D83}">
  <sheetPr codeName="Sheet5"/>
  <dimension ref="VMS816380"/>
  <sheetViews>
    <sheetView workbookViewId="0"/>
  </sheetViews>
  <sheetFormatPr defaultRowHeight="14.45"/>
  <sheetData>
    <row r="816380" spans="15229:15229">
      <c r="VMS816380" t="s">
        <v>57</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lcf76f155ced4ddcb4097134ff3c332f xmlns="e39935cc-b4ce-4fc5-ba7b-edae2ffee2b6">
      <Terms xmlns="http://schemas.microsoft.com/office/infopath/2007/PartnerControls"/>
    </lcf76f155ced4ddcb4097134ff3c332f>
    <HowtoUse xmlns="e39935cc-b4ce-4fc5-ba7b-edae2ffee2b6" xsi:nil="true"/>
    <_ip_UnifiedCompliancePolicyProperties xmlns="http://schemas.microsoft.com/sharepoint/v3" xsi:nil="true"/>
    <TaxCatchAll xmlns="4b271d8c-5d5e-4ba4-bc09-7ca74d717708"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8B817F5F54CF6145AC37EAB454436310" ma:contentTypeVersion="16" ma:contentTypeDescription="Create a new document." ma:contentTypeScope="" ma:versionID="1eefc3cfa35905eda7fbc6639013f23b">
  <xsd:schema xmlns:xsd="http://www.w3.org/2001/XMLSchema" xmlns:xs="http://www.w3.org/2001/XMLSchema" xmlns:p="http://schemas.microsoft.com/office/2006/metadata/properties" xmlns:ns1="http://schemas.microsoft.com/sharepoint/v3" xmlns:ns2="e39935cc-b4ce-4fc5-ba7b-edae2ffee2b6" xmlns:ns3="4b271d8c-5d5e-4ba4-bc09-7ca74d717708" targetNamespace="http://schemas.microsoft.com/office/2006/metadata/properties" ma:root="true" ma:fieldsID="c43d915183a8987c8cefa6f06b1ce5cb" ns1:_="" ns2:_="" ns3:_="">
    <xsd:import namespace="http://schemas.microsoft.com/sharepoint/v3"/>
    <xsd:import namespace="e39935cc-b4ce-4fc5-ba7b-edae2ffee2b6"/>
    <xsd:import namespace="4b271d8c-5d5e-4ba4-bc09-7ca74d717708"/>
    <xsd:element name="properties">
      <xsd:complexType>
        <xsd:sequence>
          <xsd:element name="documentManagement">
            <xsd:complexType>
              <xsd:all>
                <xsd:element ref="ns2:HowtoUse" minOccurs="0"/>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element ref="ns2:MediaLengthInSeconds"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1" nillable="true" ma:displayName="Unified Compliance Policy Properties" ma:hidden="true" ma:internalName="_ip_UnifiedCompliancePolicyProperties">
      <xsd:simpleType>
        <xsd:restriction base="dms:Note"/>
      </xsd:simpleType>
    </xsd:element>
    <xsd:element name="_ip_UnifiedCompliancePolicyUIAction" ma:index="22"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e39935cc-b4ce-4fc5-ba7b-edae2ffee2b6" elementFormDefault="qualified">
    <xsd:import namespace="http://schemas.microsoft.com/office/2006/documentManagement/types"/>
    <xsd:import namespace="http://schemas.microsoft.com/office/infopath/2007/PartnerControls"/>
    <xsd:element name="HowtoUse" ma:index="8" nillable="true" ma:displayName="How to Use" ma:description="jk" ma:format="Dropdown" ma:hidden="true" ma:internalName="HowtoUse" ma:readOnly="false">
      <xsd:simpleType>
        <xsd:restriction base="dms:Text">
          <xsd:maxLength value="255"/>
        </xsd:restriction>
      </xsd:simpleType>
    </xsd:element>
    <xsd:element name="MediaServiceMetadata" ma:index="9" nillable="true" ma:displayName="MediaServiceMetadata" ma:hidden="true" ma:internalName="MediaServiceMetadata" ma:readOnly="true">
      <xsd:simpleType>
        <xsd:restriction base="dms:Note"/>
      </xsd:simpleType>
    </xsd:element>
    <xsd:element name="MediaServiceFastMetadata" ma:index="10" nillable="true" ma:displayName="MediaServiceFastMetadata" ma:hidden="true" ma:internalName="MediaServiceFastMetadata" ma:readOnly="true">
      <xsd:simpleType>
        <xsd:restriction base="dms:Note"/>
      </xsd:simpleType>
    </xsd:element>
    <xsd:element name="MediaServiceSearchProperties" ma:index="11" nillable="true" ma:displayName="MediaServiceSearchProperties" ma:hidden="true" ma:internalName="MediaServiceSearchProperties" ma:readOnly="true">
      <xsd:simpleType>
        <xsd:restriction base="dms:Note"/>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element name="lcf76f155ced4ddcb4097134ff3c332f" ma:index="14" nillable="true" ma:taxonomy="true" ma:internalName="lcf76f155ced4ddcb4097134ff3c332f"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DateTaken" ma:index="16" nillable="true" ma:displayName="MediaServiceDateTaken" ma:hidden="true" ma:indexed="true" ma:internalName="MediaServiceDateTaken" ma:readOnly="true">
      <xsd:simpleType>
        <xsd:restriction base="dms:Text"/>
      </xsd:simpleType>
    </xsd:element>
    <xsd:element name="MediaServiceOCR" ma:index="17" nillable="true" ma:displayName="Extracted Text" ma:hidden="true" ma:internalName="MediaServiceOCR" ma:readOnly="true">
      <xsd:simpleType>
        <xsd:restriction base="dms:Note"/>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LengthInSeconds" ma:index="20"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4b271d8c-5d5e-4ba4-bc09-7ca74d717708" elementFormDefault="qualified">
    <xsd:import namespace="http://schemas.microsoft.com/office/2006/documentManagement/types"/>
    <xsd:import namespace="http://schemas.microsoft.com/office/infopath/2007/PartnerControls"/>
    <xsd:element name="TaxCatchAll" ma:index="15" nillable="true" ma:displayName="Taxonomy Catch All Column" ma:hidden="true" ma:list="{61335c37-5ff6-4944-9576-52a8c14d76ee}" ma:internalName="TaxCatchAll" ma:readOnly="false" ma:showField="CatchAllData" ma:web="4b271d8c-5d5e-4ba4-bc09-7ca74d717708">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5CC877F-8F68-46C8-A308-17F0002D00A8}"/>
</file>

<file path=customXml/itemProps2.xml><?xml version="1.0" encoding="utf-8"?>
<ds:datastoreItem xmlns:ds="http://schemas.openxmlformats.org/officeDocument/2006/customXml" ds:itemID="{19EE03A3-16AB-4C8C-9D21-7D7FABE2DB49}"/>
</file>

<file path=customXml/itemProps3.xml><?xml version="1.0" encoding="utf-8"?>
<ds:datastoreItem xmlns:ds="http://schemas.openxmlformats.org/officeDocument/2006/customXml" ds:itemID="{ECB6DFD8-A232-4921-982D-8D1BEF942DD3}"/>
</file>

<file path=docMetadata/LabelInfo.xml><?xml version="1.0" encoding="utf-8"?>
<clbl:labelList xmlns:clbl="http://schemas.microsoft.com/office/2020/mipLabelMetadata">
  <clbl:label id="{f42aa342-8706-4288-bd11-ebb85995028c}" enabled="1" method="Standard" siteId="{72f988bf-86f1-41af-91ab-2d7cd011db47}" removed="0"/>
</clbl:labelLis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Micaela Graiver Rapoport</cp:lastModifiedBy>
  <cp:revision/>
  <dcterms:created xsi:type="dcterms:W3CDTF">2024-01-08T16:16:30Z</dcterms:created>
  <dcterms:modified xsi:type="dcterms:W3CDTF">2024-11-26T14:41:47Z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0x0101008B817F5F54CF6145AC37EAB454436310</vt:lpwstr>
  </property>
  <property fmtid="{D5CDD505-2E9C-101B-9397-08002B2CF9AE}" pid="3" name="MediaServiceImageTags">
    <vt:lpwstr/>
  </property>
</Properties>
</file>