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tone PC\Documents\Master Files\Documents from Feb19\Documents\My Documents\CourseProduxMaterials\NUS 2019-20\FE 5101\Distribution Aug2019\"/>
    </mc:Choice>
  </mc:AlternateContent>
  <bookViews>
    <workbookView xWindow="480" yWindow="120" windowWidth="9810" windowHeight="6030" activeTab="3"/>
  </bookViews>
  <sheets>
    <sheet name="Bond Price and Analysis" sheetId="2" r:id="rId1"/>
    <sheet name="Exercise" sheetId="1" r:id="rId2"/>
    <sheet name="SwapPrice" sheetId="3" state="hidden" r:id="rId3"/>
    <sheet name="Sheet1" sheetId="4" r:id="rId4"/>
  </sheets>
  <definedNames>
    <definedName name="CR">'Bond Price and Analysis'!$D$6</definedName>
    <definedName name="MV">'Bond Price and Analysis'!$D$4</definedName>
    <definedName name="NOP">'Bond Price and Analysis'!$D$7</definedName>
    <definedName name="PMT">'Bond Price and Analysis'!$D$12</definedName>
    <definedName name="RATE">'Bond Price and Analysis'!$D$11</definedName>
    <definedName name="y">'Bond Price and Analysis'!$D$8</definedName>
  </definedNames>
  <calcPr calcId="152511"/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K6" i="3" l="1"/>
  <c r="K7" i="3"/>
  <c r="E7" i="3"/>
  <c r="D33" i="3" s="1"/>
  <c r="G7" i="3"/>
  <c r="K8" i="3"/>
  <c r="E8" i="3"/>
  <c r="D34" i="3" s="1"/>
  <c r="K9" i="3"/>
  <c r="E9" i="3"/>
  <c r="D35" i="3" s="1"/>
  <c r="K10" i="3"/>
  <c r="E10" i="3"/>
  <c r="D36" i="3" s="1"/>
  <c r="K11" i="3"/>
  <c r="E11" i="3"/>
  <c r="K12" i="3"/>
  <c r="E12" i="3"/>
  <c r="D38" i="3" s="1"/>
  <c r="K13" i="3"/>
  <c r="E13" i="3"/>
  <c r="D39" i="3" s="1"/>
  <c r="E6" i="3"/>
  <c r="G6" i="3" s="1"/>
  <c r="B22" i="1"/>
  <c r="B28" i="1"/>
  <c r="F1" i="2"/>
  <c r="F43" i="2" s="1"/>
  <c r="G1" i="2"/>
  <c r="H1" i="2" s="1"/>
  <c r="D12" i="2"/>
  <c r="E16" i="2" s="1"/>
  <c r="E17" i="2"/>
  <c r="E43" i="2"/>
  <c r="D11" i="2"/>
  <c r="E19" i="2" s="1"/>
  <c r="E14" i="2"/>
  <c r="E31" i="2" s="1"/>
  <c r="F14" i="2"/>
  <c r="F30" i="2" s="1"/>
  <c r="V7" i="2"/>
  <c r="V8" i="2" s="1"/>
  <c r="B12" i="1"/>
  <c r="B13" i="1"/>
  <c r="B14" i="1"/>
  <c r="D11" i="1"/>
  <c r="D16" i="1" s="1"/>
  <c r="H17" i="2" l="1"/>
  <c r="G13" i="3"/>
  <c r="G12" i="3"/>
  <c r="G11" i="3"/>
  <c r="D37" i="3"/>
  <c r="G10" i="3"/>
  <c r="G9" i="3"/>
  <c r="G8" i="3"/>
  <c r="H6" i="3"/>
  <c r="I6" i="3" s="1"/>
  <c r="J6" i="3" s="1"/>
  <c r="D32" i="3"/>
  <c r="D17" i="1"/>
  <c r="D18" i="1" s="1"/>
  <c r="D30" i="1" s="1"/>
  <c r="F17" i="2"/>
  <c r="G43" i="2"/>
  <c r="G17" i="2"/>
  <c r="I1" i="2"/>
  <c r="I19" i="2" s="1"/>
  <c r="H43" i="2"/>
  <c r="H14" i="2"/>
  <c r="H15" i="2" s="1"/>
  <c r="H16" i="2"/>
  <c r="G14" i="2"/>
  <c r="G15" i="2" s="1"/>
  <c r="G16" i="2"/>
  <c r="F16" i="2"/>
  <c r="D29" i="1"/>
  <c r="D22" i="1"/>
  <c r="D23" i="1" s="1"/>
  <c r="E11" i="1"/>
  <c r="E17" i="1" s="1"/>
  <c r="C11" i="1"/>
  <c r="C17" i="1" s="1"/>
  <c r="E18" i="2"/>
  <c r="E20" i="2" s="1"/>
  <c r="E15" i="2"/>
  <c r="E30" i="2"/>
  <c r="F15" i="2"/>
  <c r="F31" i="2"/>
  <c r="G19" i="2"/>
  <c r="H19" i="2"/>
  <c r="F19" i="2"/>
  <c r="H18" i="2" l="1"/>
  <c r="H44" i="2" s="1"/>
  <c r="H31" i="2"/>
  <c r="H30" i="2"/>
  <c r="F18" i="2"/>
  <c r="F44" i="2" s="1"/>
  <c r="F51" i="2" s="1"/>
  <c r="H7" i="3"/>
  <c r="I7" i="3" s="1"/>
  <c r="L7" i="3" s="1"/>
  <c r="L6" i="3"/>
  <c r="G18" i="2"/>
  <c r="G29" i="2" s="1"/>
  <c r="G30" i="2"/>
  <c r="G31" i="2"/>
  <c r="I17" i="2"/>
  <c r="J1" i="2"/>
  <c r="I43" i="2"/>
  <c r="I14" i="2"/>
  <c r="I16" i="2"/>
  <c r="I18" i="2" s="1"/>
  <c r="I44" i="2" s="1"/>
  <c r="I48" i="2" s="1"/>
  <c r="E29" i="1"/>
  <c r="E18" i="1"/>
  <c r="E30" i="1" s="1"/>
  <c r="C18" i="1"/>
  <c r="C30" i="1" s="1"/>
  <c r="C29" i="1"/>
  <c r="C16" i="1"/>
  <c r="C22" i="1"/>
  <c r="C23" i="1" s="1"/>
  <c r="E22" i="1"/>
  <c r="E23" i="1" s="1"/>
  <c r="E16" i="1"/>
  <c r="E29" i="2"/>
  <c r="E32" i="2" s="1"/>
  <c r="E44" i="2"/>
  <c r="E47" i="2" s="1"/>
  <c r="H29" i="2"/>
  <c r="H20" i="2"/>
  <c r="H52" i="2"/>
  <c r="H48" i="2"/>
  <c r="H49" i="2"/>
  <c r="H45" i="2"/>
  <c r="H53" i="2"/>
  <c r="H50" i="2"/>
  <c r="H46" i="2"/>
  <c r="H51" i="2"/>
  <c r="H47" i="2"/>
  <c r="H55" i="2"/>
  <c r="H54" i="2"/>
  <c r="F45" i="2" l="1"/>
  <c r="H32" i="2"/>
  <c r="F52" i="2"/>
  <c r="F47" i="2"/>
  <c r="F48" i="2"/>
  <c r="F49" i="2"/>
  <c r="F55" i="2"/>
  <c r="F46" i="2"/>
  <c r="F20" i="2"/>
  <c r="F54" i="2"/>
  <c r="F29" i="2"/>
  <c r="F32" i="2" s="1"/>
  <c r="F53" i="2"/>
  <c r="F50" i="2"/>
  <c r="G44" i="2"/>
  <c r="G49" i="2" s="1"/>
  <c r="G20" i="2"/>
  <c r="H8" i="3"/>
  <c r="J7" i="3"/>
  <c r="I53" i="2"/>
  <c r="I50" i="2"/>
  <c r="G32" i="2"/>
  <c r="I52" i="2"/>
  <c r="I47" i="2"/>
  <c r="I20" i="2"/>
  <c r="I45" i="2"/>
  <c r="I51" i="2"/>
  <c r="I55" i="2"/>
  <c r="I29" i="2"/>
  <c r="I54" i="2"/>
  <c r="I46" i="2"/>
  <c r="I15" i="2"/>
  <c r="I31" i="2"/>
  <c r="I30" i="2"/>
  <c r="J16" i="2"/>
  <c r="J17" i="2"/>
  <c r="K1" i="2"/>
  <c r="J43" i="2"/>
  <c r="J14" i="2"/>
  <c r="J19" i="2"/>
  <c r="I49" i="2"/>
  <c r="E55" i="2"/>
  <c r="E45" i="2"/>
  <c r="E54" i="2"/>
  <c r="E46" i="2"/>
  <c r="E51" i="2"/>
  <c r="E53" i="2"/>
  <c r="E49" i="2"/>
  <c r="E50" i="2"/>
  <c r="E52" i="2"/>
  <c r="E48" i="2"/>
  <c r="G51" i="2"/>
  <c r="G52" i="2" l="1"/>
  <c r="G46" i="2"/>
  <c r="G55" i="2"/>
  <c r="G54" i="2"/>
  <c r="G45" i="2"/>
  <c r="G47" i="2"/>
  <c r="G48" i="2"/>
  <c r="G53" i="2"/>
  <c r="G50" i="2"/>
  <c r="I32" i="2"/>
  <c r="I8" i="3"/>
  <c r="H9" i="3"/>
  <c r="J18" i="2"/>
  <c r="J44" i="2" s="1"/>
  <c r="L1" i="2"/>
  <c r="K16" i="2"/>
  <c r="K14" i="2"/>
  <c r="K17" i="2"/>
  <c r="K43" i="2"/>
  <c r="K19" i="2"/>
  <c r="J31" i="2"/>
  <c r="J30" i="2"/>
  <c r="J15" i="2"/>
  <c r="J29" i="2" l="1"/>
  <c r="J20" i="2"/>
  <c r="H10" i="3"/>
  <c r="I9" i="3"/>
  <c r="J8" i="3"/>
  <c r="L8" i="3"/>
  <c r="M1" i="2"/>
  <c r="L43" i="2"/>
  <c r="L14" i="2"/>
  <c r="L17" i="2"/>
  <c r="L16" i="2"/>
  <c r="L19" i="2"/>
  <c r="J32" i="2"/>
  <c r="K30" i="2"/>
  <c r="K15" i="2"/>
  <c r="K31" i="2"/>
  <c r="J50" i="2"/>
  <c r="J52" i="2"/>
  <c r="J47" i="2"/>
  <c r="J55" i="2"/>
  <c r="J54" i="2"/>
  <c r="J53" i="2"/>
  <c r="J48" i="2"/>
  <c r="J45" i="2"/>
  <c r="J49" i="2"/>
  <c r="J46" i="2"/>
  <c r="J51" i="2"/>
  <c r="K18" i="2"/>
  <c r="J9" i="3" l="1"/>
  <c r="L9" i="3"/>
  <c r="I10" i="3"/>
  <c r="H11" i="3"/>
  <c r="K44" i="2"/>
  <c r="K29" i="2"/>
  <c r="K32" i="2" s="1"/>
  <c r="K20" i="2"/>
  <c r="L31" i="2"/>
  <c r="L15" i="2"/>
  <c r="L30" i="2"/>
  <c r="L18" i="2"/>
  <c r="M17" i="2"/>
  <c r="N1" i="2"/>
  <c r="M43" i="2"/>
  <c r="M14" i="2"/>
  <c r="M16" i="2"/>
  <c r="M18" i="2" s="1"/>
  <c r="M19" i="2"/>
  <c r="I11" i="3" l="1"/>
  <c r="H12" i="3"/>
  <c r="L10" i="3"/>
  <c r="J10" i="3"/>
  <c r="L44" i="2"/>
  <c r="L29" i="2"/>
  <c r="L32" i="2" s="1"/>
  <c r="L20" i="2"/>
  <c r="M20" i="2"/>
  <c r="N16" i="2"/>
  <c r="N17" i="2"/>
  <c r="O1" i="2"/>
  <c r="N43" i="2"/>
  <c r="N14" i="2"/>
  <c r="N19" i="2"/>
  <c r="M30" i="2"/>
  <c r="M15" i="2"/>
  <c r="M31" i="2"/>
  <c r="M29" i="2"/>
  <c r="M44" i="2"/>
  <c r="K52" i="2"/>
  <c r="K50" i="2"/>
  <c r="K45" i="2"/>
  <c r="K51" i="2"/>
  <c r="K55" i="2"/>
  <c r="K54" i="2"/>
  <c r="K46" i="2"/>
  <c r="K48" i="2"/>
  <c r="K53" i="2"/>
  <c r="K47" i="2"/>
  <c r="K49" i="2"/>
  <c r="I12" i="3" l="1"/>
  <c r="H13" i="3"/>
  <c r="I13" i="3" s="1"/>
  <c r="L11" i="3"/>
  <c r="J11" i="3"/>
  <c r="M32" i="2"/>
  <c r="N18" i="2"/>
  <c r="N20" i="2" s="1"/>
  <c r="P1" i="2"/>
  <c r="O16" i="2"/>
  <c r="O14" i="2"/>
  <c r="O43" i="2"/>
  <c r="O17" i="2"/>
  <c r="O19" i="2"/>
  <c r="M52" i="2"/>
  <c r="M47" i="2"/>
  <c r="M54" i="2"/>
  <c r="M45" i="2"/>
  <c r="M46" i="2"/>
  <c r="M50" i="2"/>
  <c r="M53" i="2"/>
  <c r="M55" i="2"/>
  <c r="M48" i="2"/>
  <c r="M49" i="2"/>
  <c r="M51" i="2"/>
  <c r="N31" i="2"/>
  <c r="N15" i="2"/>
  <c r="N30" i="2"/>
  <c r="L55" i="2"/>
  <c r="L48" i="2"/>
  <c r="L51" i="2"/>
  <c r="L53" i="2"/>
  <c r="L45" i="2"/>
  <c r="L52" i="2"/>
  <c r="L46" i="2"/>
  <c r="L49" i="2"/>
  <c r="L50" i="2"/>
  <c r="L47" i="2"/>
  <c r="L54" i="2"/>
  <c r="N29" i="2" l="1"/>
  <c r="N44" i="2"/>
  <c r="N46" i="2" s="1"/>
  <c r="O18" i="2"/>
  <c r="O20" i="2" s="1"/>
  <c r="J13" i="3"/>
  <c r="L13" i="3"/>
  <c r="J12" i="3"/>
  <c r="J15" i="3" s="1"/>
  <c r="L12" i="3"/>
  <c r="L15" i="3" s="1"/>
  <c r="J17" i="3" s="1"/>
  <c r="O30" i="2"/>
  <c r="O15" i="2"/>
  <c r="O31" i="2"/>
  <c r="N49" i="2"/>
  <c r="Q1" i="2"/>
  <c r="P43" i="2"/>
  <c r="P16" i="2"/>
  <c r="P17" i="2"/>
  <c r="P14" i="2"/>
  <c r="P19" i="2"/>
  <c r="N32" i="2"/>
  <c r="N53" i="2" l="1"/>
  <c r="N45" i="2"/>
  <c r="N50" i="2"/>
  <c r="N48" i="2"/>
  <c r="N52" i="2"/>
  <c r="N47" i="2"/>
  <c r="N54" i="2"/>
  <c r="N55" i="2"/>
  <c r="N51" i="2"/>
  <c r="O44" i="2"/>
  <c r="O54" i="2" s="1"/>
  <c r="O29" i="2"/>
  <c r="O32" i="2" s="1"/>
  <c r="P18" i="2"/>
  <c r="P20" i="2" s="1"/>
  <c r="P31" i="2"/>
  <c r="P15" i="2"/>
  <c r="P30" i="2"/>
  <c r="Q17" i="2"/>
  <c r="R1" i="2"/>
  <c r="Q43" i="2"/>
  <c r="Q14" i="2"/>
  <c r="Q16" i="2"/>
  <c r="Q18" i="2" s="1"/>
  <c r="Q19" i="2"/>
  <c r="O48" i="2" l="1"/>
  <c r="O51" i="2"/>
  <c r="O53" i="2"/>
  <c r="O49" i="2"/>
  <c r="O45" i="2"/>
  <c r="O46" i="2"/>
  <c r="O52" i="2"/>
  <c r="O50" i="2"/>
  <c r="O55" i="2"/>
  <c r="O47" i="2"/>
  <c r="Q20" i="2"/>
  <c r="Q44" i="2"/>
  <c r="Q29" i="2"/>
  <c r="R16" i="2"/>
  <c r="R17" i="2"/>
  <c r="S1" i="2"/>
  <c r="R43" i="2"/>
  <c r="R14" i="2"/>
  <c r="R19" i="2"/>
  <c r="Q30" i="2"/>
  <c r="Q31" i="2"/>
  <c r="Q15" i="2"/>
  <c r="P44" i="2"/>
  <c r="P29" i="2"/>
  <c r="P32" i="2" s="1"/>
  <c r="R18" i="2" l="1"/>
  <c r="R20" i="2" s="1"/>
  <c r="Q32" i="2"/>
  <c r="T1" i="2"/>
  <c r="S16" i="2"/>
  <c r="S14" i="2"/>
  <c r="S17" i="2"/>
  <c r="S43" i="2"/>
  <c r="S19" i="2"/>
  <c r="P51" i="2"/>
  <c r="P50" i="2"/>
  <c r="P52" i="2"/>
  <c r="P55" i="2"/>
  <c r="P46" i="2"/>
  <c r="P53" i="2"/>
  <c r="P47" i="2"/>
  <c r="P54" i="2"/>
  <c r="P45" i="2"/>
  <c r="P49" i="2"/>
  <c r="P48" i="2"/>
  <c r="Q46" i="2"/>
  <c r="Q52" i="2"/>
  <c r="Q45" i="2"/>
  <c r="Q51" i="2"/>
  <c r="Q48" i="2"/>
  <c r="Q54" i="2"/>
  <c r="Q47" i="2"/>
  <c r="Q50" i="2"/>
  <c r="Q53" i="2"/>
  <c r="Q55" i="2"/>
  <c r="Q49" i="2"/>
  <c r="R15" i="2"/>
  <c r="R30" i="2"/>
  <c r="R31" i="2"/>
  <c r="R44" i="2" l="1"/>
  <c r="R53" i="2" s="1"/>
  <c r="R29" i="2"/>
  <c r="R32" i="2" s="1"/>
  <c r="S18" i="2"/>
  <c r="S20" i="2" s="1"/>
  <c r="S30" i="2"/>
  <c r="S15" i="2"/>
  <c r="S31" i="2"/>
  <c r="U1" i="2"/>
  <c r="T43" i="2"/>
  <c r="T16" i="2"/>
  <c r="T14" i="2"/>
  <c r="T17" i="2"/>
  <c r="T19" i="2"/>
  <c r="R54" i="2" l="1"/>
  <c r="R55" i="2"/>
  <c r="R46" i="2"/>
  <c r="R48" i="2"/>
  <c r="R47" i="2"/>
  <c r="S44" i="2"/>
  <c r="S53" i="2" s="1"/>
  <c r="R50" i="2"/>
  <c r="R45" i="2"/>
  <c r="R49" i="2"/>
  <c r="R52" i="2"/>
  <c r="S29" i="2"/>
  <c r="S32" i="2" s="1"/>
  <c r="R51" i="2"/>
  <c r="T18" i="2"/>
  <c r="T29" i="2" s="1"/>
  <c r="S50" i="2"/>
  <c r="T31" i="2"/>
  <c r="T30" i="2"/>
  <c r="T15" i="2"/>
  <c r="U17" i="2"/>
  <c r="V1" i="2"/>
  <c r="U43" i="2"/>
  <c r="U14" i="2"/>
  <c r="U16" i="2"/>
  <c r="U18" i="2" s="1"/>
  <c r="U19" i="2"/>
  <c r="S48" i="2" l="1"/>
  <c r="S51" i="2"/>
  <c r="S49" i="2"/>
  <c r="S52" i="2"/>
  <c r="S46" i="2"/>
  <c r="S55" i="2"/>
  <c r="S45" i="2"/>
  <c r="S54" i="2"/>
  <c r="S47" i="2"/>
  <c r="T20" i="2"/>
  <c r="T44" i="2"/>
  <c r="T48" i="2" s="1"/>
  <c r="U20" i="2"/>
  <c r="V16" i="2"/>
  <c r="W1" i="2"/>
  <c r="V17" i="2"/>
  <c r="V43" i="2"/>
  <c r="V14" i="2"/>
  <c r="V19" i="2"/>
  <c r="U44" i="2"/>
  <c r="U29" i="2"/>
  <c r="T32" i="2"/>
  <c r="U30" i="2"/>
  <c r="U15" i="2"/>
  <c r="U31" i="2"/>
  <c r="T50" i="2" l="1"/>
  <c r="T49" i="2"/>
  <c r="T47" i="2"/>
  <c r="T46" i="2"/>
  <c r="T51" i="2"/>
  <c r="T52" i="2"/>
  <c r="T54" i="2"/>
  <c r="T55" i="2"/>
  <c r="T53" i="2"/>
  <c r="T45" i="2"/>
  <c r="U32" i="2"/>
  <c r="U55" i="2"/>
  <c r="U48" i="2"/>
  <c r="U49" i="2"/>
  <c r="U47" i="2"/>
  <c r="U46" i="2"/>
  <c r="U45" i="2"/>
  <c r="U51" i="2"/>
  <c r="U53" i="2"/>
  <c r="U50" i="2"/>
  <c r="U52" i="2"/>
  <c r="U54" i="2"/>
  <c r="X1" i="2"/>
  <c r="W43" i="2"/>
  <c r="W14" i="2"/>
  <c r="W16" i="2"/>
  <c r="W17" i="2"/>
  <c r="W19" i="2"/>
  <c r="V31" i="2"/>
  <c r="V15" i="2"/>
  <c r="V30" i="2"/>
  <c r="V18" i="2"/>
  <c r="W30" i="2" l="1"/>
  <c r="W15" i="2"/>
  <c r="W31" i="2"/>
  <c r="V29" i="2"/>
  <c r="V32" i="2" s="1"/>
  <c r="V44" i="2"/>
  <c r="Y1" i="2"/>
  <c r="X16" i="2"/>
  <c r="X43" i="2"/>
  <c r="X14" i="2"/>
  <c r="X17" i="2"/>
  <c r="X19" i="2"/>
  <c r="W18" i="2"/>
  <c r="W20" i="2" s="1"/>
  <c r="V20" i="2"/>
  <c r="X18" i="2" l="1"/>
  <c r="X20" i="2" s="1"/>
  <c r="Z1" i="2"/>
  <c r="Y16" i="2"/>
  <c r="Y17" i="2"/>
  <c r="Y14" i="2"/>
  <c r="Y43" i="2"/>
  <c r="Y19" i="2"/>
  <c r="X30" i="2"/>
  <c r="X15" i="2"/>
  <c r="X31" i="2"/>
  <c r="V49" i="2"/>
  <c r="V46" i="2"/>
  <c r="V54" i="2"/>
  <c r="V53" i="2"/>
  <c r="V47" i="2"/>
  <c r="V48" i="2"/>
  <c r="V50" i="2"/>
  <c r="V45" i="2"/>
  <c r="V51" i="2"/>
  <c r="V55" i="2"/>
  <c r="V52" i="2"/>
  <c r="W44" i="2"/>
  <c r="W29" i="2"/>
  <c r="W32" i="2" s="1"/>
  <c r="X29" i="2" l="1"/>
  <c r="X32" i="2" s="1"/>
  <c r="X44" i="2"/>
  <c r="X50" i="2" s="1"/>
  <c r="Y30" i="2"/>
  <c r="Y15" i="2"/>
  <c r="Y31" i="2"/>
  <c r="W49" i="2"/>
  <c r="W53" i="2"/>
  <c r="W47" i="2"/>
  <c r="W52" i="2"/>
  <c r="W51" i="2"/>
  <c r="W55" i="2"/>
  <c r="W54" i="2"/>
  <c r="W46" i="2"/>
  <c r="W50" i="2"/>
  <c r="W48" i="2"/>
  <c r="W45" i="2"/>
  <c r="Y18" i="2"/>
  <c r="Y20" i="2" s="1"/>
  <c r="X51" i="2"/>
  <c r="X45" i="2"/>
  <c r="Z43" i="2"/>
  <c r="AA1" i="2"/>
  <c r="Z16" i="2"/>
  <c r="Z17" i="2"/>
  <c r="Z14" i="2"/>
  <c r="Z19" i="2"/>
  <c r="X49" i="2" l="1"/>
  <c r="X53" i="2"/>
  <c r="X52" i="2"/>
  <c r="X55" i="2"/>
  <c r="X47" i="2"/>
  <c r="X46" i="2"/>
  <c r="X54" i="2"/>
  <c r="X48" i="2"/>
  <c r="AA16" i="2"/>
  <c r="AA43" i="2"/>
  <c r="AA14" i="2"/>
  <c r="AA17" i="2"/>
  <c r="AB1" i="2"/>
  <c r="AA19" i="2"/>
  <c r="Z18" i="2"/>
  <c r="Z20" i="2" s="1"/>
  <c r="Z30" i="2"/>
  <c r="Z31" i="2"/>
  <c r="Z15" i="2"/>
  <c r="Y29" i="2"/>
  <c r="Y32" i="2" s="1"/>
  <c r="Y44" i="2"/>
  <c r="AB43" i="2" l="1"/>
  <c r="AB16" i="2"/>
  <c r="AB17" i="2"/>
  <c r="AB14" i="2"/>
  <c r="AC1" i="2"/>
  <c r="AB19" i="2"/>
  <c r="Y52" i="2"/>
  <c r="Y55" i="2"/>
  <c r="Y47" i="2"/>
  <c r="Y45" i="2"/>
  <c r="Y51" i="2"/>
  <c r="Y54" i="2"/>
  <c r="Y46" i="2"/>
  <c r="Y48" i="2"/>
  <c r="Y50" i="2"/>
  <c r="Y53" i="2"/>
  <c r="Y49" i="2"/>
  <c r="AA18" i="2"/>
  <c r="AA20" i="2" s="1"/>
  <c r="Z29" i="2"/>
  <c r="Z32" i="2" s="1"/>
  <c r="Z44" i="2"/>
  <c r="AA31" i="2"/>
  <c r="AA30" i="2"/>
  <c r="AA15" i="2"/>
  <c r="AA44" i="2" l="1"/>
  <c r="AA29" i="2"/>
  <c r="AA32" i="2" s="1"/>
  <c r="AB18" i="2"/>
  <c r="AB20" i="2" s="1"/>
  <c r="Z49" i="2"/>
  <c r="Z51" i="2"/>
  <c r="Z53" i="2"/>
  <c r="Z46" i="2"/>
  <c r="Z45" i="2"/>
  <c r="Z47" i="2"/>
  <c r="Z48" i="2"/>
  <c r="Z52" i="2"/>
  <c r="Z50" i="2"/>
  <c r="Z55" i="2"/>
  <c r="Z54" i="2"/>
  <c r="AC17" i="2"/>
  <c r="AC14" i="2"/>
  <c r="AC43" i="2"/>
  <c r="AC16" i="2"/>
  <c r="AD1" i="2"/>
  <c r="AC19" i="2"/>
  <c r="AB31" i="2"/>
  <c r="AB15" i="2"/>
  <c r="AB30" i="2"/>
  <c r="AC18" i="2" l="1"/>
  <c r="AC44" i="2" s="1"/>
  <c r="AC30" i="2"/>
  <c r="AC31" i="2"/>
  <c r="AC15" i="2"/>
  <c r="AA45" i="2"/>
  <c r="AA50" i="2"/>
  <c r="AA55" i="2"/>
  <c r="AA47" i="2"/>
  <c r="AA51" i="2"/>
  <c r="AA48" i="2"/>
  <c r="AA53" i="2"/>
  <c r="AA54" i="2"/>
  <c r="AA49" i="2"/>
  <c r="AA46" i="2"/>
  <c r="AA52" i="2"/>
  <c r="AD17" i="2"/>
  <c r="AD16" i="2"/>
  <c r="AD14" i="2"/>
  <c r="AD43" i="2"/>
  <c r="AE1" i="2"/>
  <c r="AD19" i="2"/>
  <c r="AB29" i="2"/>
  <c r="AB32" i="2" s="1"/>
  <c r="AB44" i="2"/>
  <c r="AC29" i="2" l="1"/>
  <c r="AC32" i="2" s="1"/>
  <c r="AC20" i="2"/>
  <c r="AD18" i="2"/>
  <c r="AD20" i="2" s="1"/>
  <c r="AB49" i="2"/>
  <c r="AB51" i="2"/>
  <c r="AB53" i="2"/>
  <c r="AB55" i="2"/>
  <c r="AB50" i="2"/>
  <c r="AB47" i="2"/>
  <c r="AB45" i="2"/>
  <c r="AB54" i="2"/>
  <c r="AB48" i="2"/>
  <c r="AB46" i="2"/>
  <c r="AB52" i="2"/>
  <c r="AE43" i="2"/>
  <c r="AE16" i="2"/>
  <c r="AE14" i="2"/>
  <c r="AE17" i="2"/>
  <c r="AF1" i="2"/>
  <c r="AE19" i="2"/>
  <c r="AD15" i="2"/>
  <c r="AD31" i="2"/>
  <c r="AD30" i="2"/>
  <c r="AC53" i="2"/>
  <c r="AC52" i="2"/>
  <c r="AC55" i="2"/>
  <c r="AC48" i="2"/>
  <c r="AC47" i="2"/>
  <c r="AC45" i="2"/>
  <c r="AC50" i="2"/>
  <c r="AC51" i="2"/>
  <c r="AC49" i="2"/>
  <c r="AC46" i="2"/>
  <c r="AC54" i="2"/>
  <c r="AD44" i="2" l="1"/>
  <c r="AD48" i="2" s="1"/>
  <c r="AD29" i="2"/>
  <c r="AD32" i="2" s="1"/>
  <c r="AE18" i="2"/>
  <c r="AD45" i="2"/>
  <c r="AD51" i="2"/>
  <c r="AE30" i="2"/>
  <c r="AE31" i="2"/>
  <c r="AE15" i="2"/>
  <c r="AF43" i="2"/>
  <c r="AF17" i="2"/>
  <c r="AF14" i="2"/>
  <c r="AF16" i="2"/>
  <c r="AG1" i="2"/>
  <c r="AF19" i="2"/>
  <c r="AD50" i="2" l="1"/>
  <c r="AD46" i="2"/>
  <c r="AD52" i="2"/>
  <c r="AD55" i="2"/>
  <c r="AD47" i="2"/>
  <c r="AD54" i="2"/>
  <c r="AD53" i="2"/>
  <c r="AD49" i="2"/>
  <c r="AF18" i="2"/>
  <c r="AF29" i="2" s="1"/>
  <c r="AF15" i="2"/>
  <c r="AF31" i="2"/>
  <c r="AF30" i="2"/>
  <c r="AF20" i="2"/>
  <c r="AG17" i="2"/>
  <c r="AG14" i="2"/>
  <c r="AG16" i="2"/>
  <c r="AH1" i="2"/>
  <c r="AG43" i="2"/>
  <c r="AG19" i="2"/>
  <c r="AE44" i="2"/>
  <c r="AE29" i="2"/>
  <c r="AE32" i="2" s="1"/>
  <c r="AE20" i="2"/>
  <c r="AF44" i="2" l="1"/>
  <c r="AF54" i="2" s="1"/>
  <c r="AG18" i="2"/>
  <c r="AG44" i="2" s="1"/>
  <c r="AH16" i="2"/>
  <c r="AH43" i="2"/>
  <c r="AH17" i="2"/>
  <c r="AH14" i="2"/>
  <c r="AI1" i="2"/>
  <c r="AH19" i="2"/>
  <c r="AG30" i="2"/>
  <c r="AG31" i="2"/>
  <c r="AG15" i="2"/>
  <c r="AE45" i="2"/>
  <c r="AE48" i="2"/>
  <c r="AE51" i="2"/>
  <c r="AE47" i="2"/>
  <c r="AE54" i="2"/>
  <c r="AE46" i="2"/>
  <c r="AE53" i="2"/>
  <c r="AE55" i="2"/>
  <c r="AE50" i="2"/>
  <c r="AE52" i="2"/>
  <c r="AE49" i="2"/>
  <c r="AF32" i="2"/>
  <c r="AF50" i="2"/>
  <c r="AF51" i="2" l="1"/>
  <c r="AF49" i="2"/>
  <c r="AF48" i="2"/>
  <c r="AF47" i="2"/>
  <c r="AF45" i="2"/>
  <c r="AG29" i="2"/>
  <c r="AG32" i="2" s="1"/>
  <c r="AG20" i="2"/>
  <c r="AF55" i="2"/>
  <c r="AF46" i="2"/>
  <c r="AF53" i="2"/>
  <c r="AF52" i="2"/>
  <c r="AH30" i="2"/>
  <c r="AH15" i="2"/>
  <c r="AH31" i="2"/>
  <c r="AG48" i="2"/>
  <c r="AG49" i="2"/>
  <c r="AG53" i="2"/>
  <c r="AG50" i="2"/>
  <c r="AG55" i="2"/>
  <c r="AG54" i="2"/>
  <c r="AG45" i="2"/>
  <c r="AG47" i="2"/>
  <c r="AG51" i="2"/>
  <c r="AG46" i="2"/>
  <c r="AG52" i="2"/>
  <c r="AI17" i="2"/>
  <c r="AI14" i="2"/>
  <c r="AJ1" i="2"/>
  <c r="AI16" i="2"/>
  <c r="AI43" i="2"/>
  <c r="AI19" i="2"/>
  <c r="AH18" i="2"/>
  <c r="AI18" i="2" l="1"/>
  <c r="AI20" i="2" s="1"/>
  <c r="AH44" i="2"/>
  <c r="AH29" i="2"/>
  <c r="AH32" i="2" s="1"/>
  <c r="AJ16" i="2"/>
  <c r="AJ43" i="2"/>
  <c r="AJ14" i="2"/>
  <c r="AK1" i="2"/>
  <c r="AJ17" i="2"/>
  <c r="AJ19" i="2"/>
  <c r="AH20" i="2"/>
  <c r="AI30" i="2"/>
  <c r="AI31" i="2"/>
  <c r="AI15" i="2"/>
  <c r="AJ18" i="2" l="1"/>
  <c r="AJ20" i="2" s="1"/>
  <c r="AK16" i="2"/>
  <c r="AK14" i="2"/>
  <c r="AL1" i="2"/>
  <c r="AK43" i="2"/>
  <c r="AK17" i="2"/>
  <c r="AK19" i="2"/>
  <c r="AJ30" i="2"/>
  <c r="AJ31" i="2"/>
  <c r="AJ15" i="2"/>
  <c r="AH49" i="2"/>
  <c r="AH45" i="2"/>
  <c r="AH55" i="2"/>
  <c r="AH54" i="2"/>
  <c r="AH47" i="2"/>
  <c r="AH53" i="2"/>
  <c r="AH48" i="2"/>
  <c r="AH51" i="2"/>
  <c r="AH50" i="2"/>
  <c r="AH52" i="2"/>
  <c r="AH46" i="2"/>
  <c r="AI44" i="2"/>
  <c r="AI29" i="2"/>
  <c r="AI32" i="2" s="1"/>
  <c r="AK18" i="2" l="1"/>
  <c r="AK31" i="2"/>
  <c r="AK30" i="2"/>
  <c r="AK15" i="2"/>
  <c r="AJ44" i="2"/>
  <c r="AJ29" i="2"/>
  <c r="AJ32" i="2" s="1"/>
  <c r="AI53" i="2"/>
  <c r="AI55" i="2"/>
  <c r="AI54" i="2"/>
  <c r="AI48" i="2"/>
  <c r="AI45" i="2"/>
  <c r="AI46" i="2"/>
  <c r="AI50" i="2"/>
  <c r="AI52" i="2"/>
  <c r="AI49" i="2"/>
  <c r="AI51" i="2"/>
  <c r="AI47" i="2"/>
  <c r="AL17" i="2"/>
  <c r="AL14" i="2"/>
  <c r="AM1" i="2"/>
  <c r="AL43" i="2"/>
  <c r="AL16" i="2"/>
  <c r="AL19" i="2"/>
  <c r="AL18" i="2" l="1"/>
  <c r="AL44" i="2" s="1"/>
  <c r="AJ47" i="2"/>
  <c r="AJ46" i="2"/>
  <c r="AJ51" i="2"/>
  <c r="AJ53" i="2"/>
  <c r="AJ50" i="2"/>
  <c r="AJ49" i="2"/>
  <c r="AJ48" i="2"/>
  <c r="AJ55" i="2"/>
  <c r="AJ54" i="2"/>
  <c r="AJ45" i="2"/>
  <c r="AJ52" i="2"/>
  <c r="AK44" i="2"/>
  <c r="AK29" i="2"/>
  <c r="AK32" i="2" s="1"/>
  <c r="AM43" i="2"/>
  <c r="AM14" i="2"/>
  <c r="AN1" i="2"/>
  <c r="AM16" i="2"/>
  <c r="AM17" i="2"/>
  <c r="AM19" i="2"/>
  <c r="AK20" i="2"/>
  <c r="AL20" i="2"/>
  <c r="AL30" i="2"/>
  <c r="AL15" i="2"/>
  <c r="AL31" i="2"/>
  <c r="AL29" i="2" l="1"/>
  <c r="AL32" i="2" s="1"/>
  <c r="AM18" i="2"/>
  <c r="AM20" i="2" s="1"/>
  <c r="AN16" i="2"/>
  <c r="AN14" i="2"/>
  <c r="AO1" i="2"/>
  <c r="AN17" i="2"/>
  <c r="AN43" i="2"/>
  <c r="AN19" i="2"/>
  <c r="AK55" i="2"/>
  <c r="AK49" i="2"/>
  <c r="AK47" i="2"/>
  <c r="AK50" i="2"/>
  <c r="AK52" i="2"/>
  <c r="AK45" i="2"/>
  <c r="AK48" i="2"/>
  <c r="AK46" i="2"/>
  <c r="AK53" i="2"/>
  <c r="AK51" i="2"/>
  <c r="AK54" i="2"/>
  <c r="AM30" i="2"/>
  <c r="AM15" i="2"/>
  <c r="AM31" i="2"/>
  <c r="AL47" i="2"/>
  <c r="AL51" i="2"/>
  <c r="AL46" i="2"/>
  <c r="AL55" i="2"/>
  <c r="AL54" i="2"/>
  <c r="AL50" i="2"/>
  <c r="AL49" i="2"/>
  <c r="AL45" i="2"/>
  <c r="AL53" i="2"/>
  <c r="AL48" i="2"/>
  <c r="AL52" i="2"/>
  <c r="AN18" i="2" l="1"/>
  <c r="AN20" i="2" s="1"/>
  <c r="AN31" i="2"/>
  <c r="AN15" i="2"/>
  <c r="AN30" i="2"/>
  <c r="AO16" i="2"/>
  <c r="AO14" i="2"/>
  <c r="AO43" i="2"/>
  <c r="AO17" i="2"/>
  <c r="AP1" i="2"/>
  <c r="AO19" i="2"/>
  <c r="AM44" i="2"/>
  <c r="AM29" i="2"/>
  <c r="AM32" i="2" s="1"/>
  <c r="AN29" i="2" l="1"/>
  <c r="AN44" i="2"/>
  <c r="AN47" i="2" s="1"/>
  <c r="AO18" i="2"/>
  <c r="AO44" i="2" s="1"/>
  <c r="AP17" i="2"/>
  <c r="AQ1" i="2"/>
  <c r="AP43" i="2"/>
  <c r="AP16" i="2"/>
  <c r="AP14" i="2"/>
  <c r="AP19" i="2"/>
  <c r="AM46" i="2"/>
  <c r="AM51" i="2"/>
  <c r="AM53" i="2"/>
  <c r="AM50" i="2"/>
  <c r="AM52" i="2"/>
  <c r="AM45" i="2"/>
  <c r="AM55" i="2"/>
  <c r="AM49" i="2"/>
  <c r="AM48" i="2"/>
  <c r="AM54" i="2"/>
  <c r="AM47" i="2"/>
  <c r="AN32" i="2"/>
  <c r="AO31" i="2"/>
  <c r="AO30" i="2"/>
  <c r="AO15" i="2"/>
  <c r="AN55" i="2" l="1"/>
  <c r="AN51" i="2"/>
  <c r="AN52" i="2"/>
  <c r="AN46" i="2"/>
  <c r="AN50" i="2"/>
  <c r="AO20" i="2"/>
  <c r="AO29" i="2"/>
  <c r="AO32" i="2" s="1"/>
  <c r="AN49" i="2"/>
  <c r="AN54" i="2"/>
  <c r="AN48" i="2"/>
  <c r="AN53" i="2"/>
  <c r="AN45" i="2"/>
  <c r="AP18" i="2"/>
  <c r="AP20" i="2" s="1"/>
  <c r="AO46" i="2"/>
  <c r="AO50" i="2"/>
  <c r="AO49" i="2"/>
  <c r="AO48" i="2"/>
  <c r="AO52" i="2"/>
  <c r="AO47" i="2"/>
  <c r="AO51" i="2"/>
  <c r="AO55" i="2"/>
  <c r="AO54" i="2"/>
  <c r="AO45" i="2"/>
  <c r="AO53" i="2"/>
  <c r="AQ43" i="2"/>
  <c r="AR1" i="2"/>
  <c r="AQ16" i="2"/>
  <c r="AQ17" i="2"/>
  <c r="AQ14" i="2"/>
  <c r="AQ19" i="2"/>
  <c r="AP30" i="2"/>
  <c r="AP15" i="2"/>
  <c r="AP31" i="2"/>
  <c r="AP29" i="2" l="1"/>
  <c r="AP32" i="2" s="1"/>
  <c r="AP44" i="2"/>
  <c r="AP48" i="2" s="1"/>
  <c r="AQ15" i="2"/>
  <c r="AQ30" i="2"/>
  <c r="AQ31" i="2"/>
  <c r="AQ18" i="2"/>
  <c r="AR16" i="2"/>
  <c r="AS1" i="2"/>
  <c r="AR17" i="2"/>
  <c r="AR43" i="2"/>
  <c r="AR14" i="2"/>
  <c r="AR19" i="2"/>
  <c r="AP50" i="2" l="1"/>
  <c r="AP55" i="2"/>
  <c r="AP46" i="2"/>
  <c r="AP49" i="2"/>
  <c r="AP51" i="2"/>
  <c r="AP47" i="2"/>
  <c r="AP45" i="2"/>
  <c r="AP54" i="2"/>
  <c r="AP52" i="2"/>
  <c r="AP53" i="2"/>
  <c r="AR18" i="2"/>
  <c r="AR20" i="2" s="1"/>
  <c r="AQ44" i="2"/>
  <c r="AQ29" i="2"/>
  <c r="AQ32" i="2" s="1"/>
  <c r="AS16" i="2"/>
  <c r="AS14" i="2"/>
  <c r="AS43" i="2"/>
  <c r="AS17" i="2"/>
  <c r="AT1" i="2"/>
  <c r="AS19" i="2"/>
  <c r="AR31" i="2"/>
  <c r="AR15" i="2"/>
  <c r="AR30" i="2"/>
  <c r="AQ20" i="2"/>
  <c r="AS30" i="2" l="1"/>
  <c r="AS15" i="2"/>
  <c r="AS31" i="2"/>
  <c r="AQ51" i="2"/>
  <c r="AQ49" i="2"/>
  <c r="AQ55" i="2"/>
  <c r="AQ52" i="2"/>
  <c r="AQ50" i="2"/>
  <c r="AQ54" i="2"/>
  <c r="AQ48" i="2"/>
  <c r="AQ53" i="2"/>
  <c r="AQ46" i="2"/>
  <c r="AQ47" i="2"/>
  <c r="AQ45" i="2"/>
  <c r="AT17" i="2"/>
  <c r="AT43" i="2"/>
  <c r="AT16" i="2"/>
  <c r="AT14" i="2"/>
  <c r="AU1" i="2"/>
  <c r="AT19" i="2"/>
  <c r="AS18" i="2"/>
  <c r="AR29" i="2"/>
  <c r="AR32" i="2" s="1"/>
  <c r="AR44" i="2"/>
  <c r="AT18" i="2" l="1"/>
  <c r="AT29" i="2" s="1"/>
  <c r="AS44" i="2"/>
  <c r="AS29" i="2"/>
  <c r="AS32" i="2" s="1"/>
  <c r="AS20" i="2"/>
  <c r="AR55" i="2"/>
  <c r="AR45" i="2"/>
  <c r="AR49" i="2"/>
  <c r="AR47" i="2"/>
  <c r="AR54" i="2"/>
  <c r="AR46" i="2"/>
  <c r="AR48" i="2"/>
  <c r="AR53" i="2"/>
  <c r="AR52" i="2"/>
  <c r="AR50" i="2"/>
  <c r="AR51" i="2"/>
  <c r="AU43" i="2"/>
  <c r="AU16" i="2"/>
  <c r="AU17" i="2"/>
  <c r="AU14" i="2"/>
  <c r="AV1" i="2"/>
  <c r="AU19" i="2"/>
  <c r="AT44" i="2"/>
  <c r="AT30" i="2"/>
  <c r="AT31" i="2"/>
  <c r="AT15" i="2"/>
  <c r="AT20" i="2" l="1"/>
  <c r="AU18" i="2"/>
  <c r="AU20" i="2" s="1"/>
  <c r="AV17" i="2"/>
  <c r="AV16" i="2"/>
  <c r="AV43" i="2"/>
  <c r="AV14" i="2"/>
  <c r="AW1" i="2"/>
  <c r="AV19" i="2"/>
  <c r="AT50" i="2"/>
  <c r="AT53" i="2"/>
  <c r="AT54" i="2"/>
  <c r="AT46" i="2"/>
  <c r="AT51" i="2"/>
  <c r="AT45" i="2"/>
  <c r="AT47" i="2"/>
  <c r="AT48" i="2"/>
  <c r="AT52" i="2"/>
  <c r="AT55" i="2"/>
  <c r="AT49" i="2"/>
  <c r="AU15" i="2"/>
  <c r="AU31" i="2"/>
  <c r="AU30" i="2"/>
  <c r="AT32" i="2"/>
  <c r="AS52" i="2"/>
  <c r="AS54" i="2"/>
  <c r="AS55" i="2"/>
  <c r="AS49" i="2"/>
  <c r="AS45" i="2"/>
  <c r="AS53" i="2"/>
  <c r="AS51" i="2"/>
  <c r="AS47" i="2"/>
  <c r="AS48" i="2"/>
  <c r="AS50" i="2"/>
  <c r="AS46" i="2"/>
  <c r="AU44" i="2" l="1"/>
  <c r="AU45" i="2" s="1"/>
  <c r="AU29" i="2"/>
  <c r="AU32" i="2" s="1"/>
  <c r="AV18" i="2"/>
  <c r="AV29" i="2" s="1"/>
  <c r="AW16" i="2"/>
  <c r="AW14" i="2"/>
  <c r="AW17" i="2"/>
  <c r="AX1" i="2"/>
  <c r="AW43" i="2"/>
  <c r="AW19" i="2"/>
  <c r="AV15" i="2"/>
  <c r="AV31" i="2"/>
  <c r="AV30" i="2"/>
  <c r="AU48" i="2"/>
  <c r="AU51" i="2"/>
  <c r="AU49" i="2" l="1"/>
  <c r="AU53" i="2"/>
  <c r="AU55" i="2"/>
  <c r="AV44" i="2"/>
  <c r="AV54" i="2" s="1"/>
  <c r="AU50" i="2"/>
  <c r="AU52" i="2"/>
  <c r="AU54" i="2"/>
  <c r="AU46" i="2"/>
  <c r="AU47" i="2"/>
  <c r="AV20" i="2"/>
  <c r="AV32" i="2"/>
  <c r="AW18" i="2"/>
  <c r="AW29" i="2" s="1"/>
  <c r="AX16" i="2"/>
  <c r="AX43" i="2"/>
  <c r="AX14" i="2"/>
  <c r="AY1" i="2"/>
  <c r="AX17" i="2"/>
  <c r="AX19" i="2"/>
  <c r="AW31" i="2"/>
  <c r="AW15" i="2"/>
  <c r="AW30" i="2"/>
  <c r="AV47" i="2" l="1"/>
  <c r="AV50" i="2"/>
  <c r="AV46" i="2"/>
  <c r="AV53" i="2"/>
  <c r="AV51" i="2"/>
  <c r="AV49" i="2"/>
  <c r="AV52" i="2"/>
  <c r="AV48" i="2"/>
  <c r="AW44" i="2"/>
  <c r="AW47" i="2" s="1"/>
  <c r="AV55" i="2"/>
  <c r="AV45" i="2"/>
  <c r="AW20" i="2"/>
  <c r="AW32" i="2"/>
  <c r="AY43" i="2"/>
  <c r="AY17" i="2"/>
  <c r="AY14" i="2"/>
  <c r="AZ1" i="2"/>
  <c r="AY16" i="2"/>
  <c r="AY19" i="2"/>
  <c r="AX31" i="2"/>
  <c r="AX15" i="2"/>
  <c r="AX30" i="2"/>
  <c r="AX18" i="2"/>
  <c r="AW52" i="2" l="1"/>
  <c r="AW54" i="2"/>
  <c r="AW46" i="2"/>
  <c r="AW50" i="2"/>
  <c r="AW45" i="2"/>
  <c r="AW51" i="2"/>
  <c r="AW53" i="2"/>
  <c r="AW55" i="2"/>
  <c r="AW48" i="2"/>
  <c r="AW49" i="2"/>
  <c r="AY31" i="2"/>
  <c r="AY30" i="2"/>
  <c r="AY15" i="2"/>
  <c r="AZ17" i="2"/>
  <c r="AZ43" i="2"/>
  <c r="AZ14" i="2"/>
  <c r="BA1" i="2"/>
  <c r="AZ16" i="2"/>
  <c r="AZ19" i="2"/>
  <c r="AX44" i="2"/>
  <c r="AX29" i="2"/>
  <c r="AX32" i="2" s="1"/>
  <c r="AX20" i="2"/>
  <c r="AY18" i="2"/>
  <c r="AZ18" i="2" l="1"/>
  <c r="AZ44" i="2" s="1"/>
  <c r="BA16" i="2"/>
  <c r="BA14" i="2"/>
  <c r="BB1" i="2"/>
  <c r="BA43" i="2"/>
  <c r="BA17" i="2"/>
  <c r="BA19" i="2"/>
  <c r="AY29" i="2"/>
  <c r="AY32" i="2" s="1"/>
  <c r="AY44" i="2"/>
  <c r="AX50" i="2"/>
  <c r="AX47" i="2"/>
  <c r="AX49" i="2"/>
  <c r="AX54" i="2"/>
  <c r="AX53" i="2"/>
  <c r="AX55" i="2"/>
  <c r="AX51" i="2"/>
  <c r="AX46" i="2"/>
  <c r="AX52" i="2"/>
  <c r="AX45" i="2"/>
  <c r="AX48" i="2"/>
  <c r="AZ15" i="2"/>
  <c r="AZ30" i="2"/>
  <c r="AZ31" i="2"/>
  <c r="AY20" i="2"/>
  <c r="AZ20" i="2"/>
  <c r="AZ29" i="2" l="1"/>
  <c r="AZ32" i="2" s="1"/>
  <c r="BA18" i="2"/>
  <c r="BA20" i="2" s="1"/>
  <c r="AY54" i="2"/>
  <c r="C54" i="2" s="1"/>
  <c r="AY49" i="2"/>
  <c r="C49" i="2" s="1"/>
  <c r="AY55" i="2"/>
  <c r="C55" i="2" s="1"/>
  <c r="AY53" i="2"/>
  <c r="C53" i="2" s="1"/>
  <c r="AY52" i="2"/>
  <c r="C52" i="2" s="1"/>
  <c r="AY50" i="2"/>
  <c r="C50" i="2" s="1"/>
  <c r="AY48" i="2"/>
  <c r="C48" i="2" s="1"/>
  <c r="AY45" i="2"/>
  <c r="C45" i="2" s="1"/>
  <c r="AY47" i="2"/>
  <c r="C47" i="2" s="1"/>
  <c r="AY51" i="2"/>
  <c r="C51" i="2" s="1"/>
  <c r="B50" i="2" s="1"/>
  <c r="AY46" i="2"/>
  <c r="C46" i="2" s="1"/>
  <c r="BB43" i="2"/>
  <c r="BB14" i="2"/>
  <c r="BC1" i="2"/>
  <c r="BB17" i="2"/>
  <c r="BB16" i="2"/>
  <c r="BB19" i="2"/>
  <c r="AZ51" i="2"/>
  <c r="AZ53" i="2"/>
  <c r="AZ46" i="2"/>
  <c r="AZ45" i="2"/>
  <c r="AZ55" i="2"/>
  <c r="AZ49" i="2"/>
  <c r="AZ54" i="2"/>
  <c r="AZ50" i="2"/>
  <c r="AZ48" i="2"/>
  <c r="AZ52" i="2"/>
  <c r="AZ47" i="2"/>
  <c r="BA31" i="2"/>
  <c r="BA15" i="2"/>
  <c r="BA30" i="2"/>
  <c r="B49" i="2" l="1"/>
  <c r="B45" i="2"/>
  <c r="BB18" i="2"/>
  <c r="BB20" i="2" s="1"/>
  <c r="B53" i="2"/>
  <c r="A49" i="2"/>
  <c r="B48" i="2"/>
  <c r="A48" i="2" s="1"/>
  <c r="B46" i="2"/>
  <c r="B51" i="2"/>
  <c r="A50" i="2" s="1"/>
  <c r="BC43" i="2"/>
  <c r="BC14" i="2"/>
  <c r="BD1" i="2"/>
  <c r="BC16" i="2"/>
  <c r="BC17" i="2"/>
  <c r="BC19" i="2"/>
  <c r="B52" i="2"/>
  <c r="BB31" i="2"/>
  <c r="BB30" i="2"/>
  <c r="BB15" i="2"/>
  <c r="B47" i="2"/>
  <c r="B54" i="2"/>
  <c r="BA44" i="2"/>
  <c r="BA29" i="2"/>
  <c r="BA32" i="2" s="1"/>
  <c r="BB44" i="2" l="1"/>
  <c r="BB55" i="2" s="1"/>
  <c r="BB29" i="2"/>
  <c r="BB32" i="2" s="1"/>
  <c r="A53" i="2"/>
  <c r="A47" i="2"/>
  <c r="A52" i="2"/>
  <c r="A46" i="2"/>
  <c r="A51" i="2"/>
  <c r="A45" i="2"/>
  <c r="BB50" i="2"/>
  <c r="BB48" i="2"/>
  <c r="BB49" i="2"/>
  <c r="BC18" i="2"/>
  <c r="BA54" i="2"/>
  <c r="BA46" i="2"/>
  <c r="BA51" i="2"/>
  <c r="BA47" i="2"/>
  <c r="BA49" i="2"/>
  <c r="BA48" i="2"/>
  <c r="BA53" i="2"/>
  <c r="BA55" i="2"/>
  <c r="BA50" i="2"/>
  <c r="BA45" i="2"/>
  <c r="BA52" i="2"/>
  <c r="BD17" i="2"/>
  <c r="BD14" i="2"/>
  <c r="BE1" i="2"/>
  <c r="BD16" i="2"/>
  <c r="BD43" i="2"/>
  <c r="BD19" i="2"/>
  <c r="BC31" i="2"/>
  <c r="BC15" i="2"/>
  <c r="BC30" i="2"/>
  <c r="BB46" i="2" l="1"/>
  <c r="BB52" i="2"/>
  <c r="BB47" i="2"/>
  <c r="BB53" i="2"/>
  <c r="BB45" i="2"/>
  <c r="BB54" i="2"/>
  <c r="BB51" i="2"/>
  <c r="BC44" i="2"/>
  <c r="BC29" i="2"/>
  <c r="BC32" i="2" s="1"/>
  <c r="BD18" i="2"/>
  <c r="BE16" i="2"/>
  <c r="BE14" i="2"/>
  <c r="BE43" i="2"/>
  <c r="BE17" i="2"/>
  <c r="BF1" i="2"/>
  <c r="BE19" i="2"/>
  <c r="BC20" i="2"/>
  <c r="BD20" i="2"/>
  <c r="BD30" i="2"/>
  <c r="BD15" i="2"/>
  <c r="BD31" i="2"/>
  <c r="BE18" i="2" l="1"/>
  <c r="BE44" i="2" s="1"/>
  <c r="BF16" i="2"/>
  <c r="BG1" i="2"/>
  <c r="BF17" i="2"/>
  <c r="BF43" i="2"/>
  <c r="BF14" i="2"/>
  <c r="BF19" i="2"/>
  <c r="BD29" i="2"/>
  <c r="BD32" i="2" s="1"/>
  <c r="BD44" i="2"/>
  <c r="BE31" i="2"/>
  <c r="BE30" i="2"/>
  <c r="BE15" i="2"/>
  <c r="BC53" i="2"/>
  <c r="BC48" i="2"/>
  <c r="BC46" i="2"/>
  <c r="BC47" i="2"/>
  <c r="BC45" i="2"/>
  <c r="BC51" i="2"/>
  <c r="BC50" i="2"/>
  <c r="BC52" i="2"/>
  <c r="BC55" i="2"/>
  <c r="BC54" i="2"/>
  <c r="BC49" i="2"/>
  <c r="BE29" i="2" l="1"/>
  <c r="BE32" i="2" s="1"/>
  <c r="BE20" i="2"/>
  <c r="BE48" i="2"/>
  <c r="BE50" i="2"/>
  <c r="BE47" i="2"/>
  <c r="BE51" i="2"/>
  <c r="BE54" i="2"/>
  <c r="BE46" i="2"/>
  <c r="BE53" i="2"/>
  <c r="BE55" i="2"/>
  <c r="BE49" i="2"/>
  <c r="BE45" i="2"/>
  <c r="BE52" i="2"/>
  <c r="BG43" i="2"/>
  <c r="BH1" i="2"/>
  <c r="BG16" i="2"/>
  <c r="BG17" i="2"/>
  <c r="BG14" i="2"/>
  <c r="BG19" i="2"/>
  <c r="BD50" i="2"/>
  <c r="BD52" i="2"/>
  <c r="BD47" i="2"/>
  <c r="BD46" i="2"/>
  <c r="BD49" i="2"/>
  <c r="BD54" i="2"/>
  <c r="BD51" i="2"/>
  <c r="BD45" i="2"/>
  <c r="BD55" i="2"/>
  <c r="BD48" i="2"/>
  <c r="BD53" i="2"/>
  <c r="BF31" i="2"/>
  <c r="BF30" i="2"/>
  <c r="BF15" i="2"/>
  <c r="BF18" i="2"/>
  <c r="BG18" i="2" l="1"/>
  <c r="BG44" i="2" s="1"/>
  <c r="BF29" i="2"/>
  <c r="BF32" i="2" s="1"/>
  <c r="BF44" i="2"/>
  <c r="BH17" i="2"/>
  <c r="BI1" i="2"/>
  <c r="BH16" i="2"/>
  <c r="BH43" i="2"/>
  <c r="BH14" i="2"/>
  <c r="BH19" i="2"/>
  <c r="BG30" i="2"/>
  <c r="BG31" i="2"/>
  <c r="BG15" i="2"/>
  <c r="BF20" i="2"/>
  <c r="BG20" i="2" l="1"/>
  <c r="BG29" i="2"/>
  <c r="BG32" i="2" s="1"/>
  <c r="BH18" i="2"/>
  <c r="BH44" i="2" s="1"/>
  <c r="BF45" i="2"/>
  <c r="BF46" i="2"/>
  <c r="BF47" i="2"/>
  <c r="BF49" i="2"/>
  <c r="BF55" i="2"/>
  <c r="BF52" i="2"/>
  <c r="BF53" i="2"/>
  <c r="BF54" i="2"/>
  <c r="BF51" i="2"/>
  <c r="BF48" i="2"/>
  <c r="BF50" i="2"/>
  <c r="BI16" i="2"/>
  <c r="BI14" i="2"/>
  <c r="BI43" i="2"/>
  <c r="BI17" i="2"/>
  <c r="BJ1" i="2"/>
  <c r="BI19" i="2"/>
  <c r="BH30" i="2"/>
  <c r="BH31" i="2"/>
  <c r="BH15" i="2"/>
  <c r="BG55" i="2"/>
  <c r="BG51" i="2"/>
  <c r="BG52" i="2"/>
  <c r="BG46" i="2"/>
  <c r="BG49" i="2"/>
  <c r="BG45" i="2"/>
  <c r="BG54" i="2"/>
  <c r="BG47" i="2"/>
  <c r="BG48" i="2"/>
  <c r="BG50" i="2"/>
  <c r="BG53" i="2"/>
  <c r="BH29" i="2" l="1"/>
  <c r="BH32" i="2" s="1"/>
  <c r="BH20" i="2"/>
  <c r="BI18" i="2"/>
  <c r="BI44" i="2" s="1"/>
  <c r="BH53" i="2"/>
  <c r="BH48" i="2"/>
  <c r="BH55" i="2"/>
  <c r="BH47" i="2"/>
  <c r="BH46" i="2"/>
  <c r="BH50" i="2"/>
  <c r="BH52" i="2"/>
  <c r="BH51" i="2"/>
  <c r="BH49" i="2"/>
  <c r="BH54" i="2"/>
  <c r="BH45" i="2"/>
  <c r="BJ43" i="2"/>
  <c r="BJ17" i="2"/>
  <c r="BJ16" i="2"/>
  <c r="BJ14" i="2"/>
  <c r="BK1" i="2"/>
  <c r="BJ19" i="2"/>
  <c r="BI15" i="2"/>
  <c r="BI30" i="2"/>
  <c r="BI31" i="2"/>
  <c r="BI20" i="2" l="1"/>
  <c r="BJ18" i="2"/>
  <c r="BJ29" i="2" s="1"/>
  <c r="BI29" i="2"/>
  <c r="BI32" i="2" s="1"/>
  <c r="BK43" i="2"/>
  <c r="BK16" i="2"/>
  <c r="BK17" i="2"/>
  <c r="BL1" i="2"/>
  <c r="BK14" i="2"/>
  <c r="BK19" i="2"/>
  <c r="BJ30" i="2"/>
  <c r="BJ15" i="2"/>
  <c r="BJ31" i="2"/>
  <c r="BI52" i="2"/>
  <c r="BI50" i="2"/>
  <c r="BI48" i="2"/>
  <c r="BI49" i="2"/>
  <c r="BI45" i="2"/>
  <c r="BI46" i="2"/>
  <c r="BI55" i="2"/>
  <c r="BI51" i="2"/>
  <c r="BI47" i="2"/>
  <c r="BI53" i="2"/>
  <c r="BI54" i="2"/>
  <c r="BJ20" i="2" l="1"/>
  <c r="BJ44" i="2"/>
  <c r="BJ49" i="2" s="1"/>
  <c r="BK15" i="2"/>
  <c r="BK30" i="2"/>
  <c r="BK31" i="2"/>
  <c r="BL17" i="2"/>
  <c r="BL43" i="2"/>
  <c r="BL14" i="2"/>
  <c r="BL16" i="2"/>
  <c r="BL19" i="2"/>
  <c r="BJ32" i="2"/>
  <c r="BK18" i="2"/>
  <c r="BK20" i="2" s="1"/>
  <c r="BJ54" i="2" l="1"/>
  <c r="BJ45" i="2"/>
  <c r="BJ51" i="2"/>
  <c r="BJ55" i="2"/>
  <c r="BJ46" i="2"/>
  <c r="BJ48" i="2"/>
  <c r="BJ47" i="2"/>
  <c r="BJ53" i="2"/>
  <c r="BJ52" i="2"/>
  <c r="BJ50" i="2"/>
  <c r="BL18" i="2"/>
  <c r="BK44" i="2"/>
  <c r="BK29" i="2"/>
  <c r="BK32" i="2" s="1"/>
  <c r="BL31" i="2"/>
  <c r="BL30" i="2"/>
  <c r="BL15" i="2"/>
  <c r="BL29" i="2" l="1"/>
  <c r="BL32" i="2" s="1"/>
  <c r="D32" i="2" s="1"/>
  <c r="BL44" i="2"/>
  <c r="BK50" i="2"/>
  <c r="BK55" i="2"/>
  <c r="BK46" i="2"/>
  <c r="BK47" i="2"/>
  <c r="BK53" i="2"/>
  <c r="BK49" i="2"/>
  <c r="BK51" i="2"/>
  <c r="BK52" i="2"/>
  <c r="BK48" i="2"/>
  <c r="BK54" i="2"/>
  <c r="BK45" i="2"/>
  <c r="BL20" i="2"/>
  <c r="D21" i="2" s="1"/>
  <c r="A22" i="2" s="1"/>
  <c r="A23" i="2" s="1"/>
  <c r="BL52" i="2" l="1"/>
  <c r="BL51" i="2"/>
  <c r="BL53" i="2"/>
  <c r="BL49" i="2"/>
  <c r="BL46" i="2"/>
  <c r="BL50" i="2"/>
  <c r="BL47" i="2"/>
  <c r="BL55" i="2"/>
  <c r="BL48" i="2"/>
  <c r="BL45" i="2"/>
  <c r="BL54" i="2"/>
  <c r="D40" i="2" l="1"/>
  <c r="D41" i="2" s="1"/>
  <c r="D42" i="2" s="1"/>
  <c r="E42" i="2" s="1"/>
  <c r="F42" i="2" s="1"/>
  <c r="I25" i="2"/>
  <c r="I26" i="2" s="1"/>
  <c r="E25" i="2"/>
  <c r="E26" i="2" s="1"/>
  <c r="C40" i="2"/>
  <c r="H25" i="2"/>
  <c r="H26" i="2" s="1"/>
  <c r="D23" i="2"/>
  <c r="D33" i="2" s="1"/>
  <c r="D35" i="2" s="1"/>
  <c r="F25" i="2"/>
  <c r="F26" i="2" s="1"/>
  <c r="G25" i="2"/>
  <c r="G26" i="2" s="1"/>
  <c r="J25" i="2"/>
  <c r="J26" i="2" s="1"/>
  <c r="K25" i="2"/>
  <c r="K26" i="2" s="1"/>
  <c r="N25" i="2"/>
  <c r="N26" i="2" s="1"/>
  <c r="M25" i="2"/>
  <c r="M26" i="2" s="1"/>
  <c r="L25" i="2"/>
  <c r="L26" i="2" s="1"/>
  <c r="O25" i="2"/>
  <c r="O26" i="2" s="1"/>
  <c r="P25" i="2"/>
  <c r="P26" i="2" s="1"/>
  <c r="Q25" i="2"/>
  <c r="Q26" i="2" s="1"/>
  <c r="R25" i="2"/>
  <c r="R26" i="2" s="1"/>
  <c r="S25" i="2"/>
  <c r="S26" i="2" s="1"/>
  <c r="U25" i="2"/>
  <c r="U26" i="2" s="1"/>
  <c r="T25" i="2"/>
  <c r="T26" i="2" s="1"/>
  <c r="X25" i="2"/>
  <c r="X26" i="2" s="1"/>
  <c r="V25" i="2"/>
  <c r="V26" i="2" s="1"/>
  <c r="W25" i="2"/>
  <c r="W26" i="2" s="1"/>
  <c r="Y25" i="2"/>
  <c r="Y26" i="2" s="1"/>
  <c r="Z25" i="2"/>
  <c r="Z26" i="2" s="1"/>
  <c r="AA25" i="2"/>
  <c r="AA26" i="2" s="1"/>
  <c r="AB25" i="2"/>
  <c r="AB26" i="2" s="1"/>
  <c r="AC25" i="2"/>
  <c r="AC26" i="2" s="1"/>
  <c r="AD25" i="2"/>
  <c r="AD26" i="2" s="1"/>
  <c r="AF25" i="2"/>
  <c r="AF26" i="2" s="1"/>
  <c r="AE25" i="2"/>
  <c r="AE26" i="2" s="1"/>
  <c r="AG25" i="2"/>
  <c r="AG26" i="2" s="1"/>
  <c r="AI25" i="2"/>
  <c r="AI26" i="2" s="1"/>
  <c r="AH25" i="2"/>
  <c r="AH26" i="2" s="1"/>
  <c r="AJ25" i="2"/>
  <c r="AJ26" i="2" s="1"/>
  <c r="AL25" i="2"/>
  <c r="AL26" i="2" s="1"/>
  <c r="AK25" i="2"/>
  <c r="AK26" i="2" s="1"/>
  <c r="AM25" i="2"/>
  <c r="AM26" i="2" s="1"/>
  <c r="AN25" i="2"/>
  <c r="AN26" i="2" s="1"/>
  <c r="AO25" i="2"/>
  <c r="AO26" i="2" s="1"/>
  <c r="AP25" i="2"/>
  <c r="AP26" i="2" s="1"/>
  <c r="AR25" i="2"/>
  <c r="AR26" i="2" s="1"/>
  <c r="AQ25" i="2"/>
  <c r="AQ26" i="2" s="1"/>
  <c r="AU25" i="2"/>
  <c r="AU26" i="2" s="1"/>
  <c r="AS25" i="2"/>
  <c r="AS26" i="2" s="1"/>
  <c r="AT25" i="2"/>
  <c r="AT26" i="2" s="1"/>
  <c r="AV25" i="2"/>
  <c r="AV26" i="2" s="1"/>
  <c r="AW25" i="2"/>
  <c r="AW26" i="2" s="1"/>
  <c r="AX25" i="2"/>
  <c r="AX26" i="2" s="1"/>
  <c r="AY25" i="2"/>
  <c r="AY26" i="2" s="1"/>
  <c r="AZ25" i="2"/>
  <c r="AZ26" i="2" s="1"/>
  <c r="BA25" i="2"/>
  <c r="BA26" i="2" s="1"/>
  <c r="BB25" i="2"/>
  <c r="BB26" i="2" s="1"/>
  <c r="BC25" i="2"/>
  <c r="BC26" i="2" s="1"/>
  <c r="BD25" i="2"/>
  <c r="BD26" i="2" s="1"/>
  <c r="BE25" i="2"/>
  <c r="BE26" i="2" s="1"/>
  <c r="BF25" i="2"/>
  <c r="BF26" i="2" s="1"/>
  <c r="BG25" i="2"/>
  <c r="BG26" i="2" s="1"/>
  <c r="BH25" i="2"/>
  <c r="BH26" i="2" s="1"/>
  <c r="BI25" i="2"/>
  <c r="BI26" i="2" s="1"/>
  <c r="BJ25" i="2"/>
  <c r="BJ26" i="2" s="1"/>
  <c r="BK25" i="2"/>
  <c r="BK26" i="2" s="1"/>
  <c r="BL25" i="2"/>
  <c r="BL26" i="2" s="1"/>
  <c r="D27" i="2" l="1"/>
  <c r="D28" i="2" s="1"/>
</calcChain>
</file>

<file path=xl/sharedStrings.xml><?xml version="1.0" encoding="utf-8"?>
<sst xmlns="http://schemas.openxmlformats.org/spreadsheetml/2006/main" count="113" uniqueCount="107">
  <si>
    <t>Installment</t>
  </si>
  <si>
    <t>Loan</t>
  </si>
  <si>
    <t xml:space="preserve">End of </t>
  </si>
  <si>
    <t>Year</t>
  </si>
  <si>
    <t>6% Coupon</t>
  </si>
  <si>
    <t>Bond</t>
  </si>
  <si>
    <t>Zero</t>
  </si>
  <si>
    <t>Coupon</t>
  </si>
  <si>
    <t>Discount</t>
  </si>
  <si>
    <t>Duration (Years)</t>
  </si>
  <si>
    <t>Mod. Dur'n (Pct)</t>
  </si>
  <si>
    <t>When YTM goes from 6% to</t>
  </si>
  <si>
    <t>Duration (Years) changes by</t>
  </si>
  <si>
    <t>Mod. Dur'n (Pct) changes by</t>
  </si>
  <si>
    <t>Versus Orig Cost (YTM=6%)</t>
  </si>
  <si>
    <t>New Value if YTM =</t>
  </si>
  <si>
    <t>P+L for the change in YTM</t>
  </si>
  <si>
    <t>Duration (Years) YTM = 6%</t>
  </si>
  <si>
    <t>Mod. Dur'n (Pct) YTM = 6%</t>
  </si>
  <si>
    <t>Bond Pricing</t>
  </si>
  <si>
    <t>Inputs</t>
  </si>
  <si>
    <t>Maturity Value MV</t>
  </si>
  <si>
    <t>FV</t>
  </si>
  <si>
    <t>No of Years to Maturity</t>
  </si>
  <si>
    <t xml:space="preserve">Term </t>
  </si>
  <si>
    <t>years</t>
  </si>
  <si>
    <t>Annual Coupon rate, CR</t>
  </si>
  <si>
    <t>YTM</t>
  </si>
  <si>
    <t>s/a</t>
  </si>
  <si>
    <t>No of Coupons per year,NOP</t>
  </si>
  <si>
    <t>DF</t>
  </si>
  <si>
    <t>Yield to maturity, y</t>
  </si>
  <si>
    <t>PV</t>
  </si>
  <si>
    <t>Discount rate per period, RATE</t>
  </si>
  <si>
    <t>Coupon per period, PMT</t>
  </si>
  <si>
    <t>Period, P</t>
  </si>
  <si>
    <t>Time in years</t>
  </si>
  <si>
    <t>Interest Payment</t>
  </si>
  <si>
    <t>Principal Re-payment</t>
  </si>
  <si>
    <t>Cashflows</t>
  </si>
  <si>
    <t>Discount Factor</t>
  </si>
  <si>
    <t>Bond PV</t>
  </si>
  <si>
    <t>Price per $100 ($ decimal)</t>
  </si>
  <si>
    <t>Weight</t>
  </si>
  <si>
    <t>Weight*Time</t>
  </si>
  <si>
    <t>Cashflow in Pct of Face</t>
  </si>
  <si>
    <t>(1 + y/nop)^-P-2</t>
  </si>
  <si>
    <t>P(P+1)</t>
  </si>
  <si>
    <t>C x (1+y/nop)^(-P-2) x (P(P+1)</t>
  </si>
  <si>
    <t>Price x NOP^2</t>
  </si>
  <si>
    <t>Convexity</t>
  </si>
  <si>
    <t>Convxty</t>
  </si>
  <si>
    <t>Delta</t>
  </si>
  <si>
    <t>Price</t>
  </si>
  <si>
    <t>Now</t>
  </si>
  <si>
    <t>Price (Present Value)</t>
  </si>
  <si>
    <t>HOW DURATION CHANGES</t>
  </si>
  <si>
    <t>HOW PRICE CHANGES</t>
  </si>
  <si>
    <t>PRICE AND DURATION</t>
  </si>
  <si>
    <t>Present Value</t>
  </si>
  <si>
    <t>Factor at Yield of</t>
  </si>
  <si>
    <t>Input Yield in Orange Cell.</t>
  </si>
  <si>
    <t>Calc Period</t>
  </si>
  <si>
    <t>Spot-3mo</t>
  </si>
  <si>
    <t>3 X 6</t>
  </si>
  <si>
    <t>6 X 9</t>
  </si>
  <si>
    <t>9 x 12</t>
  </si>
  <si>
    <t>12 x 15</t>
  </si>
  <si>
    <t>15 x 18</t>
  </si>
  <si>
    <t>18 x 21</t>
  </si>
  <si>
    <t>21 x 24</t>
  </si>
  <si>
    <t>Act Days</t>
  </si>
  <si>
    <t>Forward</t>
  </si>
  <si>
    <t>Cashflow</t>
  </si>
  <si>
    <t>Notional Amount</t>
  </si>
  <si>
    <t>Future Value</t>
  </si>
  <si>
    <t>$1 compounded</t>
  </si>
  <si>
    <t>Factor</t>
  </si>
  <si>
    <t>PV of</t>
  </si>
  <si>
    <t>Fixed CF</t>
  </si>
  <si>
    <t>$amt</t>
  </si>
  <si>
    <t xml:space="preserve">PV of </t>
  </si>
  <si>
    <t>Fixed</t>
  </si>
  <si>
    <t>Fixed Rate Quarterly Act/360</t>
  </si>
  <si>
    <t>Hedgeable</t>
  </si>
  <si>
    <t>Can Price up to 60 coupons (e.g. 30 years semi-annual payments)</t>
  </si>
  <si>
    <t>Mac Duration (years)</t>
  </si>
  <si>
    <t>Mod Duration (%)</t>
  </si>
  <si>
    <t>Sum PVs</t>
  </si>
  <si>
    <t>NPV</t>
  </si>
  <si>
    <t>Forward Period (Start)</t>
  </si>
  <si>
    <t>0 x 3 (Sep17)</t>
  </si>
  <si>
    <t>3 x 6 (Dec17)</t>
  </si>
  <si>
    <t>6 x 9 (Mar18)</t>
  </si>
  <si>
    <t>9 x 12 (Jun18)</t>
  </si>
  <si>
    <t>12 x 15 (Sep18)</t>
  </si>
  <si>
    <t>15 x 18 (Dec18)</t>
  </si>
  <si>
    <t>18 x 21 (Mar19)</t>
  </si>
  <si>
    <t>21 x 24 (Jun19)</t>
  </si>
  <si>
    <t>Forward Rate</t>
  </si>
  <si>
    <t>Start Date</t>
  </si>
  <si>
    <t>Accrual Period</t>
  </si>
  <si>
    <t>Market</t>
  </si>
  <si>
    <t>Implied</t>
  </si>
  <si>
    <t>Rate</t>
  </si>
  <si>
    <t>3mo Accrual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</si>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</sst>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"/>
    <numFmt numFmtId="166" formatCode="#,##0.00000"/>
    <numFmt numFmtId="167" formatCode="0.000"/>
    <numFmt numFmtId="168" formatCode="&quot;$&quot;#,##0.00"/>
    <numFmt numFmtId="169" formatCode="0.000%"/>
    <numFmt numFmtId="170" formatCode="0.0"/>
    <numFmt numFmtId="171" formatCode="#\ ?/2"/>
    <numFmt numFmtId="172" formatCode="&quot;$&quot;#,##0.000"/>
    <numFmt numFmtId="173" formatCode="_(&quot;$&quot;* #,##0_);_(&quot;$&quot;* \(#,##0\);_(&quot;$&quot;* &quot;-&quot;??_);_(@_)"/>
    <numFmt numFmtId="174" formatCode="_(* #,##0.00000_);_(* \(#,##0.00000\);_(* &quot;-&quot;??_);_(@_)"/>
    <numFmt numFmtId="175" formatCode="_-* #,##0.000000_-;\-* #,##0.000000_-;_-* &quot;-&quot;??_-;_-@_-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4"/>
      <color indexed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3" fillId="0" borderId="0" xfId="0" applyFont="1"/>
    <xf numFmtId="0" fontId="0" fillId="2" borderId="0" xfId="0" applyFill="1"/>
    <xf numFmtId="168" fontId="0" fillId="3" borderId="0" xfId="1" applyNumberFormat="1" applyFont="1" applyFill="1" applyProtection="1">
      <protection locked="0"/>
    </xf>
    <xf numFmtId="0" fontId="7" fillId="0" borderId="0" xfId="0" applyFont="1"/>
    <xf numFmtId="0" fontId="0" fillId="3" borderId="0" xfId="0" applyFill="1" applyProtection="1">
      <protection locked="0"/>
    </xf>
    <xf numFmtId="169" fontId="0" fillId="3" borderId="0" xfId="2" applyNumberFormat="1" applyFont="1" applyFill="1" applyProtection="1">
      <protection locked="0"/>
    </xf>
    <xf numFmtId="0" fontId="0" fillId="3" borderId="0" xfId="0" applyNumberFormat="1" applyFill="1" applyProtection="1">
      <protection locked="0"/>
    </xf>
    <xf numFmtId="169" fontId="0" fillId="3" borderId="0" xfId="0" applyNumberFormat="1" applyFill="1" applyProtection="1">
      <protection locked="0"/>
    </xf>
    <xf numFmtId="0" fontId="0" fillId="0" borderId="0" xfId="0" applyProtection="1"/>
    <xf numFmtId="0" fontId="0" fillId="0" borderId="1" xfId="0" applyBorder="1" applyProtection="1"/>
    <xf numFmtId="2" fontId="0" fillId="0" borderId="2" xfId="0" applyNumberFormat="1" applyBorder="1" applyProtection="1"/>
    <xf numFmtId="0" fontId="0" fillId="0" borderId="2" xfId="0" applyBorder="1" applyProtection="1"/>
    <xf numFmtId="170" fontId="0" fillId="0" borderId="2" xfId="0" applyNumberFormat="1" applyBorder="1" applyProtection="1"/>
    <xf numFmtId="0" fontId="0" fillId="0" borderId="2" xfId="0" applyNumberFormat="1" applyBorder="1" applyProtection="1"/>
    <xf numFmtId="0" fontId="0" fillId="4" borderId="3" xfId="0" applyFill="1" applyBorder="1" applyProtection="1"/>
    <xf numFmtId="0" fontId="8" fillId="5" borderId="1" xfId="0" applyFont="1" applyFill="1" applyBorder="1"/>
    <xf numFmtId="0" fontId="8" fillId="5" borderId="2" xfId="0" applyFont="1" applyFill="1" applyBorder="1"/>
    <xf numFmtId="171" fontId="3" fillId="5" borderId="5" xfId="0" applyNumberFormat="1" applyFont="1" applyFill="1" applyBorder="1" applyAlignment="1">
      <alignment horizontal="center"/>
    </xf>
    <xf numFmtId="0" fontId="8" fillId="5" borderId="3" xfId="0" applyFont="1" applyFill="1" applyBorder="1"/>
    <xf numFmtId="171" fontId="3" fillId="0" borderId="0" xfId="0" applyNumberFormat="1" applyFont="1" applyAlignment="1">
      <alignment horizontal="center"/>
    </xf>
    <xf numFmtId="0" fontId="0" fillId="0" borderId="0" xfId="0" applyFill="1"/>
    <xf numFmtId="0" fontId="8" fillId="0" borderId="0" xfId="0" applyFont="1"/>
    <xf numFmtId="167" fontId="0" fillId="6" borderId="0" xfId="0" applyNumberFormat="1" applyFill="1"/>
    <xf numFmtId="0" fontId="0" fillId="6" borderId="0" xfId="0" applyFill="1"/>
    <xf numFmtId="0" fontId="4" fillId="0" borderId="0" xfId="0" applyFont="1"/>
    <xf numFmtId="9" fontId="0" fillId="0" borderId="1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172" fontId="0" fillId="0" borderId="3" xfId="0" applyNumberFormat="1" applyBorder="1"/>
    <xf numFmtId="172" fontId="0" fillId="0" borderId="8" xfId="0" applyNumberFormat="1" applyBorder="1"/>
    <xf numFmtId="172" fontId="0" fillId="0" borderId="6" xfId="0" applyNumberFormat="1" applyBorder="1"/>
    <xf numFmtId="0" fontId="9" fillId="0" borderId="0" xfId="0" applyFont="1"/>
    <xf numFmtId="171" fontId="9" fillId="0" borderId="0" xfId="0" applyNumberFormat="1" applyFont="1"/>
    <xf numFmtId="172" fontId="0" fillId="0" borderId="0" xfId="0" applyNumberFormat="1"/>
    <xf numFmtId="172" fontId="0" fillId="4" borderId="2" xfId="0" applyNumberFormat="1" applyFill="1" applyBorder="1"/>
    <xf numFmtId="0" fontId="0" fillId="4" borderId="3" xfId="0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165" fontId="0" fillId="0" borderId="9" xfId="0" applyNumberFormat="1" applyBorder="1"/>
    <xf numFmtId="0" fontId="0" fillId="0" borderId="9" xfId="0" applyBorder="1"/>
    <xf numFmtId="167" fontId="0" fillId="0" borderId="9" xfId="0" applyNumberFormat="1" applyBorder="1"/>
    <xf numFmtId="167" fontId="0" fillId="0" borderId="10" xfId="0" applyNumberFormat="1" applyBorder="1"/>
    <xf numFmtId="165" fontId="4" fillId="0" borderId="9" xfId="0" applyNumberFormat="1" applyFont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right"/>
    </xf>
    <xf numFmtId="10" fontId="3" fillId="7" borderId="0" xfId="0" applyNumberFormat="1" applyFont="1" applyFill="1" applyProtection="1">
      <protection locked="0"/>
    </xf>
    <xf numFmtId="165" fontId="0" fillId="0" borderId="0" xfId="0" applyNumberFormat="1"/>
    <xf numFmtId="165" fontId="0" fillId="0" borderId="0" xfId="0" applyNumberFormat="1" applyFill="1" applyBorder="1"/>
    <xf numFmtId="164" fontId="0" fillId="0" borderId="0" xfId="1" applyFont="1"/>
    <xf numFmtId="0" fontId="0" fillId="0" borderId="0" xfId="0" applyFill="1" applyBorder="1" applyAlignment="1">
      <alignment horizontal="center"/>
    </xf>
    <xf numFmtId="173" fontId="0" fillId="0" borderId="0" xfId="1" applyNumberFormat="1" applyFont="1" applyBorder="1"/>
    <xf numFmtId="173" fontId="0" fillId="0" borderId="0" xfId="1" applyNumberFormat="1" applyFont="1"/>
    <xf numFmtId="164" fontId="0" fillId="0" borderId="0" xfId="0" applyNumberFormat="1"/>
    <xf numFmtId="169" fontId="3" fillId="0" borderId="0" xfId="0" applyNumberFormat="1" applyFont="1"/>
    <xf numFmtId="167" fontId="3" fillId="5" borderId="6" xfId="0" applyNumberFormat="1" applyFont="1" applyFill="1" applyBorder="1" applyAlignment="1">
      <alignment horizontal="center"/>
    </xf>
    <xf numFmtId="169" fontId="0" fillId="0" borderId="0" xfId="2" applyNumberFormat="1" applyFont="1" applyProtection="1"/>
    <xf numFmtId="43" fontId="0" fillId="0" borderId="0" xfId="3" applyFont="1" applyProtection="1"/>
    <xf numFmtId="15" fontId="0" fillId="0" borderId="0" xfId="0" applyNumberFormat="1"/>
    <xf numFmtId="0" fontId="4" fillId="0" borderId="12" xfId="0" applyFont="1" applyBorder="1"/>
    <xf numFmtId="164" fontId="0" fillId="0" borderId="13" xfId="0" applyNumberFormat="1" applyBorder="1"/>
    <xf numFmtId="0" fontId="0" fillId="0" borderId="13" xfId="0" applyBorder="1"/>
    <xf numFmtId="164" fontId="0" fillId="0" borderId="14" xfId="0" applyNumberFormat="1" applyBorder="1"/>
    <xf numFmtId="15" fontId="4" fillId="0" borderId="0" xfId="0" applyNumberFormat="1" applyFont="1"/>
    <xf numFmtId="0" fontId="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3" applyNumberFormat="1" applyFont="1" applyAlignment="1">
      <alignment horizontal="center"/>
    </xf>
    <xf numFmtId="0" fontId="10" fillId="0" borderId="0" xfId="0" applyFont="1" applyAlignment="1">
      <alignment horizontal="center"/>
    </xf>
    <xf numFmtId="10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4" fontId="0" fillId="5" borderId="4" xfId="1" applyNumberFormat="1" applyFont="1" applyFill="1" applyBorder="1" applyAlignment="1">
      <alignment horizontal="center"/>
    </xf>
    <xf numFmtId="4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0" borderId="5" xfId="0" applyBorder="1" applyAlignment="1">
      <alignment horizontal="right"/>
    </xf>
    <xf numFmtId="0" fontId="5" fillId="0" borderId="5" xfId="0" applyFont="1" applyBorder="1" applyAlignment="1">
      <alignment horizontal="righ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LIBOR Forward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894225721784777"/>
          <c:y val="0.12745370370370374"/>
          <c:w val="0.81050218722659673"/>
          <c:h val="0.61341717701953924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SwapPrice!$C$32:$C$39</c:f>
              <c:strCache>
                <c:ptCount val="8"/>
                <c:pt idx="0">
                  <c:v>0 x 3 (Sep17)</c:v>
                </c:pt>
                <c:pt idx="1">
                  <c:v>3 x 6 (Dec17)</c:v>
                </c:pt>
                <c:pt idx="2">
                  <c:v>6 x 9 (Mar18)</c:v>
                </c:pt>
                <c:pt idx="3">
                  <c:v>9 x 12 (Jun18)</c:v>
                </c:pt>
                <c:pt idx="4">
                  <c:v>12 x 15 (Sep18)</c:v>
                </c:pt>
                <c:pt idx="5">
                  <c:v>15 x 18 (Dec18)</c:v>
                </c:pt>
                <c:pt idx="6">
                  <c:v>18 x 21 (Mar19)</c:v>
                </c:pt>
                <c:pt idx="7">
                  <c:v>21 x 24 (Jun19)</c:v>
                </c:pt>
              </c:strCache>
            </c:strRef>
          </c:cat>
          <c:val>
            <c:numRef>
              <c:f>SwapPrice!$D$32:$D$39</c:f>
              <c:numCache>
                <c:formatCode>0.00%</c:formatCode>
                <c:ptCount val="8"/>
                <c:pt idx="0">
                  <c:v>2.2499999999999999E-2</c:v>
                </c:pt>
                <c:pt idx="1">
                  <c:v>2.5000000000000001E-2</c:v>
                </c:pt>
                <c:pt idx="2">
                  <c:v>2.5999999999999943E-2</c:v>
                </c:pt>
                <c:pt idx="3">
                  <c:v>2.7999999999999973E-2</c:v>
                </c:pt>
                <c:pt idx="4">
                  <c:v>2.950000000000003E-2</c:v>
                </c:pt>
                <c:pt idx="5">
                  <c:v>3.1500000000000056E-2</c:v>
                </c:pt>
                <c:pt idx="6">
                  <c:v>3.4000000000000058E-2</c:v>
                </c:pt>
                <c:pt idx="7">
                  <c:v>3.5000000000000003E-2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3159088"/>
        <c:axId val="443155952"/>
        <c:axId val="0"/>
      </c:bar3DChart>
      <c:catAx>
        <c:axId val="44315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3mo FWD</a:t>
                </a:r>
                <a:r>
                  <a:rPr lang="en-SG" baseline="0"/>
                  <a:t> Period (Start)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63067913385826768"/>
              <c:y val="0.88640018955963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5952"/>
        <c:crosses val="autoZero"/>
        <c:auto val="1"/>
        <c:lblAlgn val="ctr"/>
        <c:lblOffset val="100"/>
        <c:noMultiLvlLbl val="0"/>
      </c:catAx>
      <c:valAx>
        <c:axId val="443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Rate per annum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30</xdr:row>
      <xdr:rowOff>23811</xdr:rowOff>
    </xdr:from>
    <xdr:to>
      <xdr:col>10</xdr:col>
      <xdr:colOff>695325</xdr:colOff>
      <xdr:row>48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5"/>
  <sheetViews>
    <sheetView workbookViewId="0">
      <selection activeCell="D25" sqref="D25"/>
    </sheetView>
  </sheetViews>
  <sheetFormatPr defaultRowHeight="12.5" x14ac:dyDescent="0.25"/>
  <cols>
    <col min="1" max="1" width="12.7265625" customWidth="1"/>
    <col min="2" max="2" width="11.7265625" customWidth="1"/>
    <col min="3" max="3" width="27.453125" customWidth="1"/>
    <col min="4" max="4" width="15" bestFit="1" customWidth="1"/>
    <col min="5" max="6" width="10.1796875" bestFit="1" customWidth="1"/>
    <col min="7" max="7" width="12" bestFit="1" customWidth="1"/>
    <col min="9" max="9" width="11.1796875" customWidth="1"/>
    <col min="12" max="12" width="12" bestFit="1" customWidth="1"/>
    <col min="13" max="13" width="10.1796875" bestFit="1" customWidth="1"/>
    <col min="14" max="14" width="12.1796875" customWidth="1"/>
    <col min="24" max="24" width="10.81640625" customWidth="1"/>
    <col min="64" max="64" width="11.7265625" customWidth="1"/>
  </cols>
  <sheetData>
    <row r="1" spans="3:64" ht="18" x14ac:dyDescent="0.4">
      <c r="C1" s="6" t="s">
        <v>19</v>
      </c>
      <c r="E1">
        <v>1</v>
      </c>
      <c r="F1">
        <f>E1+1</f>
        <v>2</v>
      </c>
      <c r="G1">
        <f t="shared" ref="G1:BL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</row>
    <row r="3" spans="3:64" ht="13" x14ac:dyDescent="0.3">
      <c r="C3" s="7" t="s">
        <v>20</v>
      </c>
    </row>
    <row r="4" spans="3:64" ht="13" x14ac:dyDescent="0.3">
      <c r="C4" s="8" t="s">
        <v>21</v>
      </c>
      <c r="D4" s="9">
        <v>1000000</v>
      </c>
      <c r="F4" s="10" t="s">
        <v>85</v>
      </c>
      <c r="U4" t="s">
        <v>22</v>
      </c>
      <c r="V4">
        <v>1196.51</v>
      </c>
    </row>
    <row r="5" spans="3:64" x14ac:dyDescent="0.25">
      <c r="C5" s="8" t="s">
        <v>23</v>
      </c>
      <c r="D5" s="11">
        <v>2</v>
      </c>
      <c r="U5" t="s">
        <v>24</v>
      </c>
      <c r="V5">
        <v>3.6457000000000002</v>
      </c>
      <c r="W5" t="s">
        <v>25</v>
      </c>
    </row>
    <row r="6" spans="3:64" x14ac:dyDescent="0.25">
      <c r="C6" s="8" t="s">
        <v>26</v>
      </c>
      <c r="D6" s="12">
        <v>0.05</v>
      </c>
      <c r="U6" t="s">
        <v>27</v>
      </c>
      <c r="V6" s="1">
        <v>9.01E-2</v>
      </c>
      <c r="W6" t="s">
        <v>28</v>
      </c>
    </row>
    <row r="7" spans="3:64" x14ac:dyDescent="0.25">
      <c r="C7" s="8" t="s">
        <v>29</v>
      </c>
      <c r="D7" s="13">
        <v>2</v>
      </c>
      <c r="U7" t="s">
        <v>30</v>
      </c>
      <c r="V7">
        <f>1/(1+(V6/2))^(2*V5)</f>
        <v>0.72521031191409835</v>
      </c>
    </row>
    <row r="8" spans="3:64" x14ac:dyDescent="0.25">
      <c r="C8" s="8" t="s">
        <v>31</v>
      </c>
      <c r="D8" s="14">
        <v>4.4900000000000002E-2</v>
      </c>
      <c r="U8" t="s">
        <v>32</v>
      </c>
      <c r="V8">
        <f>V7*V4</f>
        <v>867.72139030833785</v>
      </c>
    </row>
    <row r="11" spans="3:64" x14ac:dyDescent="0.25">
      <c r="C11" s="15" t="s">
        <v>33</v>
      </c>
      <c r="D11" s="64">
        <f>y/NOP</f>
        <v>2.2450000000000001E-2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</row>
    <row r="12" spans="3:64" x14ac:dyDescent="0.25">
      <c r="C12" s="15" t="s">
        <v>34</v>
      </c>
      <c r="D12" s="65">
        <f>CR/NOP*MV</f>
        <v>25000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</row>
    <row r="13" spans="3:64" ht="13" thickBot="1" x14ac:dyDescent="0.3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</row>
    <row r="14" spans="3:64" x14ac:dyDescent="0.25">
      <c r="C14" s="15" t="s">
        <v>35</v>
      </c>
      <c r="D14" s="15"/>
      <c r="E14" s="16">
        <f>IF(E1&lt;$D$5*$D$7+1,E1,0)</f>
        <v>1</v>
      </c>
      <c r="F14" s="16">
        <f t="shared" ref="F14:BL14" si="1">IF(F1&lt;$D$5*$D$7+1,F1,0)</f>
        <v>2</v>
      </c>
      <c r="G14" s="16">
        <f t="shared" si="1"/>
        <v>3</v>
      </c>
      <c r="H14" s="16">
        <f t="shared" si="1"/>
        <v>4</v>
      </c>
      <c r="I14" s="16">
        <f t="shared" si="1"/>
        <v>0</v>
      </c>
      <c r="J14" s="16">
        <f t="shared" si="1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N14" s="16">
        <f t="shared" si="1"/>
        <v>0</v>
      </c>
      <c r="AO14" s="16">
        <f t="shared" si="1"/>
        <v>0</v>
      </c>
      <c r="AP14" s="16">
        <f t="shared" si="1"/>
        <v>0</v>
      </c>
      <c r="AQ14" s="16">
        <f t="shared" si="1"/>
        <v>0</v>
      </c>
      <c r="AR14" s="16">
        <f t="shared" si="1"/>
        <v>0</v>
      </c>
      <c r="AS14" s="16">
        <f t="shared" si="1"/>
        <v>0</v>
      </c>
      <c r="AT14" s="16">
        <f t="shared" si="1"/>
        <v>0</v>
      </c>
      <c r="AU14" s="16">
        <f t="shared" si="1"/>
        <v>0</v>
      </c>
      <c r="AV14" s="16">
        <f t="shared" si="1"/>
        <v>0</v>
      </c>
      <c r="AW14" s="16">
        <f t="shared" si="1"/>
        <v>0</v>
      </c>
      <c r="AX14" s="16">
        <f t="shared" si="1"/>
        <v>0</v>
      </c>
      <c r="AY14" s="16">
        <f t="shared" si="1"/>
        <v>0</v>
      </c>
      <c r="AZ14" s="16">
        <f t="shared" si="1"/>
        <v>0</v>
      </c>
      <c r="BA14" s="16">
        <f t="shared" si="1"/>
        <v>0</v>
      </c>
      <c r="BB14" s="16">
        <f t="shared" si="1"/>
        <v>0</v>
      </c>
      <c r="BC14" s="16">
        <f t="shared" si="1"/>
        <v>0</v>
      </c>
      <c r="BD14" s="16">
        <f t="shared" si="1"/>
        <v>0</v>
      </c>
      <c r="BE14" s="16">
        <f t="shared" si="1"/>
        <v>0</v>
      </c>
      <c r="BF14" s="16">
        <f t="shared" si="1"/>
        <v>0</v>
      </c>
      <c r="BG14" s="16">
        <f t="shared" si="1"/>
        <v>0</v>
      </c>
      <c r="BH14" s="16">
        <f t="shared" si="1"/>
        <v>0</v>
      </c>
      <c r="BI14" s="16">
        <f t="shared" si="1"/>
        <v>0</v>
      </c>
      <c r="BJ14" s="16">
        <f t="shared" si="1"/>
        <v>0</v>
      </c>
      <c r="BK14" s="16">
        <f t="shared" si="1"/>
        <v>0</v>
      </c>
      <c r="BL14" s="16">
        <f t="shared" si="1"/>
        <v>0</v>
      </c>
    </row>
    <row r="15" spans="3:64" x14ac:dyDescent="0.25">
      <c r="C15" s="15" t="s">
        <v>36</v>
      </c>
      <c r="D15" s="15"/>
      <c r="E15" s="17">
        <f>E14/NOP</f>
        <v>0.5</v>
      </c>
      <c r="F15" s="17">
        <f t="shared" ref="F15:AY15" si="2">F14/NOP</f>
        <v>1</v>
      </c>
      <c r="G15" s="17">
        <f t="shared" si="2"/>
        <v>1.5</v>
      </c>
      <c r="H15" s="17">
        <f t="shared" si="2"/>
        <v>2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7">
        <f t="shared" si="2"/>
        <v>0</v>
      </c>
      <c r="Q15" s="17">
        <f t="shared" si="2"/>
        <v>0</v>
      </c>
      <c r="R15" s="17">
        <f t="shared" si="2"/>
        <v>0</v>
      </c>
      <c r="S15" s="17">
        <f t="shared" si="2"/>
        <v>0</v>
      </c>
      <c r="T15" s="17">
        <f t="shared" si="2"/>
        <v>0</v>
      </c>
      <c r="U15" s="17">
        <f t="shared" si="2"/>
        <v>0</v>
      </c>
      <c r="V15" s="17">
        <f t="shared" si="2"/>
        <v>0</v>
      </c>
      <c r="W15" s="17">
        <f t="shared" si="2"/>
        <v>0</v>
      </c>
      <c r="X15" s="17">
        <f t="shared" si="2"/>
        <v>0</v>
      </c>
      <c r="Y15" s="17">
        <f t="shared" si="2"/>
        <v>0</v>
      </c>
      <c r="Z15" s="17">
        <f t="shared" si="2"/>
        <v>0</v>
      </c>
      <c r="AA15" s="17">
        <f t="shared" si="2"/>
        <v>0</v>
      </c>
      <c r="AB15" s="17">
        <f t="shared" si="2"/>
        <v>0</v>
      </c>
      <c r="AC15" s="17">
        <f t="shared" si="2"/>
        <v>0</v>
      </c>
      <c r="AD15" s="17">
        <f t="shared" si="2"/>
        <v>0</v>
      </c>
      <c r="AE15" s="17">
        <f t="shared" si="2"/>
        <v>0</v>
      </c>
      <c r="AF15" s="17">
        <f t="shared" si="2"/>
        <v>0</v>
      </c>
      <c r="AG15" s="17">
        <f t="shared" si="2"/>
        <v>0</v>
      </c>
      <c r="AH15" s="17">
        <f t="shared" si="2"/>
        <v>0</v>
      </c>
      <c r="AI15" s="17">
        <f t="shared" si="2"/>
        <v>0</v>
      </c>
      <c r="AJ15" s="17">
        <f t="shared" si="2"/>
        <v>0</v>
      </c>
      <c r="AK15" s="17">
        <f t="shared" si="2"/>
        <v>0</v>
      </c>
      <c r="AL15" s="17">
        <f t="shared" si="2"/>
        <v>0</v>
      </c>
      <c r="AM15" s="17">
        <f t="shared" si="2"/>
        <v>0</v>
      </c>
      <c r="AN15" s="17">
        <f t="shared" si="2"/>
        <v>0</v>
      </c>
      <c r="AO15" s="17">
        <f t="shared" si="2"/>
        <v>0</v>
      </c>
      <c r="AP15" s="17">
        <f t="shared" si="2"/>
        <v>0</v>
      </c>
      <c r="AQ15" s="17">
        <f t="shared" si="2"/>
        <v>0</v>
      </c>
      <c r="AR15" s="17">
        <f t="shared" si="2"/>
        <v>0</v>
      </c>
      <c r="AS15" s="17">
        <f t="shared" si="2"/>
        <v>0</v>
      </c>
      <c r="AT15" s="17">
        <f t="shared" si="2"/>
        <v>0</v>
      </c>
      <c r="AU15" s="17">
        <f t="shared" si="2"/>
        <v>0</v>
      </c>
      <c r="AV15" s="17">
        <f t="shared" si="2"/>
        <v>0</v>
      </c>
      <c r="AW15" s="17">
        <f t="shared" si="2"/>
        <v>0</v>
      </c>
      <c r="AX15" s="17">
        <f t="shared" si="2"/>
        <v>0</v>
      </c>
      <c r="AY15" s="17">
        <f t="shared" si="2"/>
        <v>0</v>
      </c>
      <c r="AZ15" s="17">
        <f t="shared" ref="AZ15:BL15" si="3">AZ14/NOP</f>
        <v>0</v>
      </c>
      <c r="BA15" s="17">
        <f t="shared" si="3"/>
        <v>0</v>
      </c>
      <c r="BB15" s="17">
        <f t="shared" si="3"/>
        <v>0</v>
      </c>
      <c r="BC15" s="17">
        <f t="shared" si="3"/>
        <v>0</v>
      </c>
      <c r="BD15" s="17">
        <f t="shared" si="3"/>
        <v>0</v>
      </c>
      <c r="BE15" s="17">
        <f t="shared" si="3"/>
        <v>0</v>
      </c>
      <c r="BF15" s="17">
        <f t="shared" si="3"/>
        <v>0</v>
      </c>
      <c r="BG15" s="17">
        <f t="shared" si="3"/>
        <v>0</v>
      </c>
      <c r="BH15" s="17">
        <f t="shared" si="3"/>
        <v>0</v>
      </c>
      <c r="BI15" s="17">
        <f t="shared" si="3"/>
        <v>0</v>
      </c>
      <c r="BJ15" s="17">
        <f t="shared" si="3"/>
        <v>0</v>
      </c>
      <c r="BK15" s="17">
        <f t="shared" si="3"/>
        <v>0</v>
      </c>
      <c r="BL15" s="17">
        <f t="shared" si="3"/>
        <v>0</v>
      </c>
    </row>
    <row r="16" spans="3:64" x14ac:dyDescent="0.25">
      <c r="C16" s="15" t="s">
        <v>37</v>
      </c>
      <c r="D16" s="15"/>
      <c r="E16" s="18">
        <f>IF(E1&lt;($D$5*$D$7),PMT,0)</f>
        <v>25000</v>
      </c>
      <c r="F16" s="18">
        <f t="shared" ref="F16:AY16" si="4">IF(F1&lt;($D$5*$D$7),PMT,0)</f>
        <v>25000</v>
      </c>
      <c r="G16" s="18">
        <f t="shared" si="4"/>
        <v>25000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0</v>
      </c>
      <c r="U16" s="18">
        <f t="shared" si="4"/>
        <v>0</v>
      </c>
      <c r="V16" s="18">
        <f t="shared" si="4"/>
        <v>0</v>
      </c>
      <c r="W16" s="18">
        <f t="shared" si="4"/>
        <v>0</v>
      </c>
      <c r="X16" s="18">
        <f t="shared" si="4"/>
        <v>0</v>
      </c>
      <c r="Y16" s="18">
        <f t="shared" si="4"/>
        <v>0</v>
      </c>
      <c r="Z16" s="18">
        <f t="shared" si="4"/>
        <v>0</v>
      </c>
      <c r="AA16" s="18">
        <f t="shared" si="4"/>
        <v>0</v>
      </c>
      <c r="AB16" s="18">
        <f t="shared" si="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H16" s="18">
        <f t="shared" si="4"/>
        <v>0</v>
      </c>
      <c r="AI16" s="18">
        <f t="shared" si="4"/>
        <v>0</v>
      </c>
      <c r="AJ16" s="18">
        <f t="shared" si="4"/>
        <v>0</v>
      </c>
      <c r="AK16" s="18">
        <f t="shared" si="4"/>
        <v>0</v>
      </c>
      <c r="AL16" s="18">
        <f t="shared" si="4"/>
        <v>0</v>
      </c>
      <c r="AM16" s="18">
        <f t="shared" si="4"/>
        <v>0</v>
      </c>
      <c r="AN16" s="18">
        <f t="shared" si="4"/>
        <v>0</v>
      </c>
      <c r="AO16" s="18">
        <f t="shared" si="4"/>
        <v>0</v>
      </c>
      <c r="AP16" s="18">
        <f t="shared" si="4"/>
        <v>0</v>
      </c>
      <c r="AQ16" s="18">
        <f t="shared" si="4"/>
        <v>0</v>
      </c>
      <c r="AR16" s="18">
        <f t="shared" si="4"/>
        <v>0</v>
      </c>
      <c r="AS16" s="18">
        <f t="shared" si="4"/>
        <v>0</v>
      </c>
      <c r="AT16" s="18">
        <f t="shared" si="4"/>
        <v>0</v>
      </c>
      <c r="AU16" s="18">
        <f t="shared" si="4"/>
        <v>0</v>
      </c>
      <c r="AV16" s="18">
        <f t="shared" si="4"/>
        <v>0</v>
      </c>
      <c r="AW16" s="18">
        <f t="shared" si="4"/>
        <v>0</v>
      </c>
      <c r="AX16" s="18">
        <f t="shared" si="4"/>
        <v>0</v>
      </c>
      <c r="AY16" s="18">
        <f t="shared" si="4"/>
        <v>0</v>
      </c>
      <c r="AZ16" s="18">
        <f t="shared" ref="AZ16:BL16" si="5">IF(AZ1&lt;($D$5*$D$7),PMT,0)</f>
        <v>0</v>
      </c>
      <c r="BA16" s="18">
        <f t="shared" si="5"/>
        <v>0</v>
      </c>
      <c r="BB16" s="18">
        <f t="shared" si="5"/>
        <v>0</v>
      </c>
      <c r="BC16" s="18">
        <f t="shared" si="5"/>
        <v>0</v>
      </c>
      <c r="BD16" s="18">
        <f t="shared" si="5"/>
        <v>0</v>
      </c>
      <c r="BE16" s="18">
        <f t="shared" si="5"/>
        <v>0</v>
      </c>
      <c r="BF16" s="18">
        <f t="shared" si="5"/>
        <v>0</v>
      </c>
      <c r="BG16" s="18">
        <f t="shared" si="5"/>
        <v>0</v>
      </c>
      <c r="BH16" s="18">
        <f t="shared" si="5"/>
        <v>0</v>
      </c>
      <c r="BI16" s="18">
        <f t="shared" si="5"/>
        <v>0</v>
      </c>
      <c r="BJ16" s="18">
        <f t="shared" si="5"/>
        <v>0</v>
      </c>
      <c r="BK16" s="18">
        <f t="shared" si="5"/>
        <v>0</v>
      </c>
      <c r="BL16" s="18">
        <f t="shared" si="5"/>
        <v>0</v>
      </c>
    </row>
    <row r="17" spans="1:64" x14ac:dyDescent="0.25">
      <c r="C17" s="15" t="s">
        <v>38</v>
      </c>
      <c r="D17" s="15"/>
      <c r="E17" s="19">
        <f>IF(E1=$D$5*$D$7,$D$4+PMT,0)</f>
        <v>0</v>
      </c>
      <c r="F17" s="19">
        <f t="shared" ref="F17:AY17" si="6">IF(F1=$D$5*$D$7,$D$4+PMT,0)</f>
        <v>0</v>
      </c>
      <c r="G17" s="19">
        <f t="shared" si="6"/>
        <v>0</v>
      </c>
      <c r="H17" s="19">
        <f t="shared" si="6"/>
        <v>1025000</v>
      </c>
      <c r="I17" s="19">
        <f t="shared" si="6"/>
        <v>0</v>
      </c>
      <c r="J17" s="19">
        <f t="shared" si="6"/>
        <v>0</v>
      </c>
      <c r="K17" s="19">
        <f t="shared" si="6"/>
        <v>0</v>
      </c>
      <c r="L17" s="19">
        <f t="shared" si="6"/>
        <v>0</v>
      </c>
      <c r="M17" s="19">
        <f t="shared" si="6"/>
        <v>0</v>
      </c>
      <c r="N17" s="19">
        <f t="shared" si="6"/>
        <v>0</v>
      </c>
      <c r="O17" s="19">
        <f t="shared" si="6"/>
        <v>0</v>
      </c>
      <c r="P17" s="19">
        <f t="shared" si="6"/>
        <v>0</v>
      </c>
      <c r="Q17" s="19">
        <f t="shared" si="6"/>
        <v>0</v>
      </c>
      <c r="R17" s="19">
        <f t="shared" si="6"/>
        <v>0</v>
      </c>
      <c r="S17" s="19">
        <f t="shared" si="6"/>
        <v>0</v>
      </c>
      <c r="T17" s="19">
        <f t="shared" si="6"/>
        <v>0</v>
      </c>
      <c r="U17" s="19">
        <f t="shared" si="6"/>
        <v>0</v>
      </c>
      <c r="V17" s="19">
        <f t="shared" si="6"/>
        <v>0</v>
      </c>
      <c r="W17" s="19">
        <f t="shared" si="6"/>
        <v>0</v>
      </c>
      <c r="X17" s="19">
        <f t="shared" si="6"/>
        <v>0</v>
      </c>
      <c r="Y17" s="19">
        <f t="shared" si="6"/>
        <v>0</v>
      </c>
      <c r="Z17" s="19">
        <f t="shared" si="6"/>
        <v>0</v>
      </c>
      <c r="AA17" s="19">
        <f t="shared" si="6"/>
        <v>0</v>
      </c>
      <c r="AB17" s="19">
        <f t="shared" si="6"/>
        <v>0</v>
      </c>
      <c r="AC17" s="19">
        <f t="shared" si="6"/>
        <v>0</v>
      </c>
      <c r="AD17" s="19">
        <f t="shared" si="6"/>
        <v>0</v>
      </c>
      <c r="AE17" s="19">
        <f t="shared" si="6"/>
        <v>0</v>
      </c>
      <c r="AF17" s="19">
        <f t="shared" si="6"/>
        <v>0</v>
      </c>
      <c r="AG17" s="19">
        <f t="shared" si="6"/>
        <v>0</v>
      </c>
      <c r="AH17" s="19">
        <f t="shared" si="6"/>
        <v>0</v>
      </c>
      <c r="AI17" s="19">
        <f t="shared" si="6"/>
        <v>0</v>
      </c>
      <c r="AJ17" s="19">
        <f t="shared" si="6"/>
        <v>0</v>
      </c>
      <c r="AK17" s="19">
        <f t="shared" si="6"/>
        <v>0</v>
      </c>
      <c r="AL17" s="19">
        <f t="shared" si="6"/>
        <v>0</v>
      </c>
      <c r="AM17" s="19">
        <f t="shared" si="6"/>
        <v>0</v>
      </c>
      <c r="AN17" s="19">
        <f t="shared" si="6"/>
        <v>0</v>
      </c>
      <c r="AO17" s="19">
        <f t="shared" si="6"/>
        <v>0</v>
      </c>
      <c r="AP17" s="19">
        <f t="shared" si="6"/>
        <v>0</v>
      </c>
      <c r="AQ17" s="19">
        <f t="shared" si="6"/>
        <v>0</v>
      </c>
      <c r="AR17" s="19">
        <f t="shared" si="6"/>
        <v>0</v>
      </c>
      <c r="AS17" s="19">
        <f t="shared" si="6"/>
        <v>0</v>
      </c>
      <c r="AT17" s="19">
        <f t="shared" si="6"/>
        <v>0</v>
      </c>
      <c r="AU17" s="19">
        <f t="shared" si="6"/>
        <v>0</v>
      </c>
      <c r="AV17" s="19">
        <f t="shared" si="6"/>
        <v>0</v>
      </c>
      <c r="AW17" s="19">
        <f t="shared" si="6"/>
        <v>0</v>
      </c>
      <c r="AX17" s="19">
        <f t="shared" si="6"/>
        <v>0</v>
      </c>
      <c r="AY17" s="19">
        <f t="shared" si="6"/>
        <v>0</v>
      </c>
      <c r="AZ17" s="19">
        <f t="shared" ref="AZ17:BL17" si="7">IF(AZ1=$D$5*$D$7,$D$4+PMT,0)</f>
        <v>0</v>
      </c>
      <c r="BA17" s="19">
        <f t="shared" si="7"/>
        <v>0</v>
      </c>
      <c r="BB17" s="19">
        <f t="shared" si="7"/>
        <v>0</v>
      </c>
      <c r="BC17" s="19">
        <f t="shared" si="7"/>
        <v>0</v>
      </c>
      <c r="BD17" s="19">
        <f t="shared" si="7"/>
        <v>0</v>
      </c>
      <c r="BE17" s="19">
        <f t="shared" si="7"/>
        <v>0</v>
      </c>
      <c r="BF17" s="19">
        <f t="shared" si="7"/>
        <v>0</v>
      </c>
      <c r="BG17" s="19">
        <f t="shared" si="7"/>
        <v>0</v>
      </c>
      <c r="BH17" s="19">
        <f t="shared" si="7"/>
        <v>0</v>
      </c>
      <c r="BI17" s="19">
        <f t="shared" si="7"/>
        <v>0</v>
      </c>
      <c r="BJ17" s="19">
        <f t="shared" si="7"/>
        <v>0</v>
      </c>
      <c r="BK17" s="19">
        <f t="shared" si="7"/>
        <v>0</v>
      </c>
      <c r="BL17" s="19">
        <f t="shared" si="7"/>
        <v>0</v>
      </c>
    </row>
    <row r="18" spans="1:64" x14ac:dyDescent="0.25">
      <c r="C18" s="15" t="s">
        <v>39</v>
      </c>
      <c r="D18" s="15"/>
      <c r="E18" s="19">
        <f t="shared" ref="E18:AJ18" si="8">E16+E17</f>
        <v>25000</v>
      </c>
      <c r="F18" s="19">
        <f t="shared" si="8"/>
        <v>25000</v>
      </c>
      <c r="G18" s="19">
        <f t="shared" si="8"/>
        <v>25000</v>
      </c>
      <c r="H18" s="19">
        <f t="shared" si="8"/>
        <v>1025000</v>
      </c>
      <c r="I18" s="19">
        <f t="shared" si="8"/>
        <v>0</v>
      </c>
      <c r="J18" s="19">
        <f t="shared" si="8"/>
        <v>0</v>
      </c>
      <c r="K18" s="19">
        <f t="shared" si="8"/>
        <v>0</v>
      </c>
      <c r="L18" s="19">
        <f t="shared" si="8"/>
        <v>0</v>
      </c>
      <c r="M18" s="19">
        <f t="shared" si="8"/>
        <v>0</v>
      </c>
      <c r="N18" s="19">
        <f t="shared" si="8"/>
        <v>0</v>
      </c>
      <c r="O18" s="19">
        <f t="shared" si="8"/>
        <v>0</v>
      </c>
      <c r="P18" s="19">
        <f t="shared" si="8"/>
        <v>0</v>
      </c>
      <c r="Q18" s="19">
        <f t="shared" si="8"/>
        <v>0</v>
      </c>
      <c r="R18" s="19">
        <f t="shared" si="8"/>
        <v>0</v>
      </c>
      <c r="S18" s="19">
        <f t="shared" si="8"/>
        <v>0</v>
      </c>
      <c r="T18" s="19">
        <f t="shared" si="8"/>
        <v>0</v>
      </c>
      <c r="U18" s="19">
        <f t="shared" si="8"/>
        <v>0</v>
      </c>
      <c r="V18" s="19">
        <f t="shared" si="8"/>
        <v>0</v>
      </c>
      <c r="W18" s="19">
        <f t="shared" si="8"/>
        <v>0</v>
      </c>
      <c r="X18" s="19">
        <f t="shared" si="8"/>
        <v>0</v>
      </c>
      <c r="Y18" s="19">
        <f t="shared" si="8"/>
        <v>0</v>
      </c>
      <c r="Z18" s="19">
        <f t="shared" si="8"/>
        <v>0</v>
      </c>
      <c r="AA18" s="19">
        <f t="shared" si="8"/>
        <v>0</v>
      </c>
      <c r="AB18" s="19">
        <f t="shared" si="8"/>
        <v>0</v>
      </c>
      <c r="AC18" s="19">
        <f t="shared" si="8"/>
        <v>0</v>
      </c>
      <c r="AD18" s="19">
        <f t="shared" si="8"/>
        <v>0</v>
      </c>
      <c r="AE18" s="19">
        <f t="shared" si="8"/>
        <v>0</v>
      </c>
      <c r="AF18" s="19">
        <f t="shared" si="8"/>
        <v>0</v>
      </c>
      <c r="AG18" s="19">
        <f t="shared" si="8"/>
        <v>0</v>
      </c>
      <c r="AH18" s="19">
        <f t="shared" si="8"/>
        <v>0</v>
      </c>
      <c r="AI18" s="19">
        <f t="shared" si="8"/>
        <v>0</v>
      </c>
      <c r="AJ18" s="19">
        <f t="shared" si="8"/>
        <v>0</v>
      </c>
      <c r="AK18" s="19">
        <f t="shared" ref="AK18:BL18" si="9">AK16+AK17</f>
        <v>0</v>
      </c>
      <c r="AL18" s="19">
        <f t="shared" si="9"/>
        <v>0</v>
      </c>
      <c r="AM18" s="19">
        <f t="shared" si="9"/>
        <v>0</v>
      </c>
      <c r="AN18" s="19">
        <f t="shared" si="9"/>
        <v>0</v>
      </c>
      <c r="AO18" s="19">
        <f t="shared" si="9"/>
        <v>0</v>
      </c>
      <c r="AP18" s="19">
        <f t="shared" si="9"/>
        <v>0</v>
      </c>
      <c r="AQ18" s="19">
        <f t="shared" si="9"/>
        <v>0</v>
      </c>
      <c r="AR18" s="19">
        <f t="shared" si="9"/>
        <v>0</v>
      </c>
      <c r="AS18" s="19">
        <f t="shared" si="9"/>
        <v>0</v>
      </c>
      <c r="AT18" s="19">
        <f t="shared" si="9"/>
        <v>0</v>
      </c>
      <c r="AU18" s="19">
        <f t="shared" si="9"/>
        <v>0</v>
      </c>
      <c r="AV18" s="19">
        <f t="shared" si="9"/>
        <v>0</v>
      </c>
      <c r="AW18" s="19">
        <f t="shared" si="9"/>
        <v>0</v>
      </c>
      <c r="AX18" s="19">
        <f t="shared" si="9"/>
        <v>0</v>
      </c>
      <c r="AY18" s="19">
        <f t="shared" si="9"/>
        <v>0</v>
      </c>
      <c r="AZ18" s="19">
        <f t="shared" si="9"/>
        <v>0</v>
      </c>
      <c r="BA18" s="19">
        <f t="shared" si="9"/>
        <v>0</v>
      </c>
      <c r="BB18" s="19">
        <f t="shared" si="9"/>
        <v>0</v>
      </c>
      <c r="BC18" s="19">
        <f t="shared" si="9"/>
        <v>0</v>
      </c>
      <c r="BD18" s="19">
        <f t="shared" si="9"/>
        <v>0</v>
      </c>
      <c r="BE18" s="19">
        <f t="shared" si="9"/>
        <v>0</v>
      </c>
      <c r="BF18" s="19">
        <f t="shared" si="9"/>
        <v>0</v>
      </c>
      <c r="BG18" s="19">
        <f t="shared" si="9"/>
        <v>0</v>
      </c>
      <c r="BH18" s="19">
        <f t="shared" si="9"/>
        <v>0</v>
      </c>
      <c r="BI18" s="19">
        <f t="shared" si="9"/>
        <v>0</v>
      </c>
      <c r="BJ18" s="19">
        <f t="shared" si="9"/>
        <v>0</v>
      </c>
      <c r="BK18" s="19">
        <f t="shared" si="9"/>
        <v>0</v>
      </c>
      <c r="BL18" s="19">
        <f t="shared" si="9"/>
        <v>0</v>
      </c>
    </row>
    <row r="19" spans="1:64" x14ac:dyDescent="0.25">
      <c r="C19" s="15" t="s">
        <v>40</v>
      </c>
      <c r="D19" s="15"/>
      <c r="E19" s="20">
        <f t="shared" ref="E19:AJ19" si="10">1/(1+RATE)^E1</f>
        <v>0.97804293608489401</v>
      </c>
      <c r="F19" s="20">
        <f t="shared" si="10"/>
        <v>0.95656798482556016</v>
      </c>
      <c r="G19" s="20">
        <f t="shared" si="10"/>
        <v>0.93556456044360115</v>
      </c>
      <c r="H19" s="20">
        <f t="shared" si="10"/>
        <v>0.91502230959323294</v>
      </c>
      <c r="I19" s="20">
        <f t="shared" si="10"/>
        <v>0.89493110625774641</v>
      </c>
      <c r="J19" s="20">
        <f t="shared" si="10"/>
        <v>0.87528104675802854</v>
      </c>
      <c r="K19" s="20">
        <f t="shared" si="10"/>
        <v>0.85606244487068173</v>
      </c>
      <c r="L19" s="20">
        <f t="shared" si="10"/>
        <v>0.83726582705333419</v>
      </c>
      <c r="M19" s="20">
        <f t="shared" si="10"/>
        <v>0.81888192777479007</v>
      </c>
      <c r="N19" s="20">
        <f t="shared" si="10"/>
        <v>0.80090168494771374</v>
      </c>
      <c r="O19" s="20">
        <f t="shared" si="10"/>
        <v>0.78331623546160078</v>
      </c>
      <c r="P19" s="20">
        <f t="shared" si="10"/>
        <v>0.76611691081383015</v>
      </c>
      <c r="Q19" s="20">
        <f t="shared" si="10"/>
        <v>0.74929523283664734</v>
      </c>
      <c r="R19" s="20">
        <f t="shared" si="10"/>
        <v>0.73284290951796882</v>
      </c>
      <c r="S19" s="20">
        <f t="shared" si="10"/>
        <v>0.71675183091395056</v>
      </c>
      <c r="T19" s="20">
        <f t="shared" si="10"/>
        <v>0.70101406515130371</v>
      </c>
      <c r="U19" s="20">
        <f t="shared" si="10"/>
        <v>0.68562185451738822</v>
      </c>
      <c r="V19" s="20">
        <f t="shared" si="10"/>
        <v>0.67056761163615641</v>
      </c>
      <c r="W19" s="20">
        <f t="shared" si="10"/>
        <v>0.65584391572806144</v>
      </c>
      <c r="X19" s="20">
        <f t="shared" si="10"/>
        <v>0.6414435089520869</v>
      </c>
      <c r="Y19" s="20">
        <f t="shared" si="10"/>
        <v>0.62735929282809622</v>
      </c>
      <c r="Z19" s="20">
        <f t="shared" si="10"/>
        <v>0.61358432473773383</v>
      </c>
      <c r="AA19" s="20">
        <f t="shared" si="10"/>
        <v>0.60011181450216045</v>
      </c>
      <c r="AB19" s="20">
        <f t="shared" si="10"/>
        <v>0.58693512103492618</v>
      </c>
      <c r="AC19" s="20">
        <f t="shared" si="10"/>
        <v>0.57404774906834188</v>
      </c>
      <c r="AD19" s="20">
        <f t="shared" si="10"/>
        <v>0.56144334595172551</v>
      </c>
      <c r="AE19" s="20">
        <f t="shared" si="10"/>
        <v>0.54911569851995257</v>
      </c>
      <c r="AF19" s="20">
        <f t="shared" si="10"/>
        <v>0.53705873003076188</v>
      </c>
      <c r="AG19" s="20">
        <f t="shared" si="10"/>
        <v>0.52526649716931073</v>
      </c>
      <c r="AH19" s="20">
        <f t="shared" si="10"/>
        <v>0.51373318711850036</v>
      </c>
      <c r="AI19" s="20">
        <f t="shared" si="10"/>
        <v>0.5024531146936283</v>
      </c>
      <c r="AJ19" s="20">
        <f t="shared" si="10"/>
        <v>0.49142071953995631</v>
      </c>
      <c r="AK19" s="20">
        <f t="shared" ref="AK19:BL19" si="11">1/(1+RATE)^AK1</f>
        <v>0.48063056339181015</v>
      </c>
      <c r="AL19" s="20">
        <f t="shared" si="11"/>
        <v>0.4700773273918627</v>
      </c>
      <c r="AM19" s="20">
        <f t="shared" si="11"/>
        <v>0.45975580946927747</v>
      </c>
      <c r="AN19" s="20">
        <f t="shared" si="11"/>
        <v>0.44966092177541916</v>
      </c>
      <c r="AO19" s="20">
        <f t="shared" si="11"/>
        <v>0.43978768817587083</v>
      </c>
      <c r="AP19" s="20">
        <f t="shared" si="11"/>
        <v>0.43013124179751644</v>
      </c>
      <c r="AQ19" s="20">
        <f t="shared" si="11"/>
        <v>0.42068682262948459</v>
      </c>
      <c r="AR19" s="20">
        <f t="shared" si="11"/>
        <v>0.41144977517676606</v>
      </c>
      <c r="AS19" s="20">
        <f t="shared" si="11"/>
        <v>0.40241554616535385</v>
      </c>
      <c r="AT19" s="20">
        <f t="shared" si="11"/>
        <v>0.39357968229776885</v>
      </c>
      <c r="AU19" s="20">
        <f t="shared" si="11"/>
        <v>0.38493782805786964</v>
      </c>
      <c r="AV19" s="20">
        <f t="shared" si="11"/>
        <v>0.37648572356386095</v>
      </c>
      <c r="AW19" s="20">
        <f t="shared" si="11"/>
        <v>0.36821920246844425</v>
      </c>
      <c r="AX19" s="20">
        <f t="shared" si="11"/>
        <v>0.36013418990507529</v>
      </c>
      <c r="AY19" s="20">
        <f t="shared" si="11"/>
        <v>0.3522267004793147</v>
      </c>
      <c r="AZ19" s="20">
        <f t="shared" si="11"/>
        <v>0.34449283630428346</v>
      </c>
      <c r="BA19" s="20">
        <f t="shared" si="11"/>
        <v>0.33692878507925417</v>
      </c>
      <c r="BB19" s="20">
        <f t="shared" si="11"/>
        <v>0.32953081821042995</v>
      </c>
      <c r="BC19" s="20">
        <f t="shared" si="11"/>
        <v>0.32229528897298643</v>
      </c>
      <c r="BD19" s="20">
        <f t="shared" si="11"/>
        <v>0.31521863071346895</v>
      </c>
      <c r="BE19" s="20">
        <f t="shared" si="11"/>
        <v>0.30829735509166112</v>
      </c>
      <c r="BF19" s="20">
        <f t="shared" si="11"/>
        <v>0.3015280503610554</v>
      </c>
      <c r="BG19" s="20">
        <f t="shared" si="11"/>
        <v>0.29490737968708047</v>
      </c>
      <c r="BH19" s="20">
        <f t="shared" si="11"/>
        <v>0.2884320795022548</v>
      </c>
      <c r="BI19" s="20">
        <f t="shared" si="11"/>
        <v>0.28209895789745681</v>
      </c>
      <c r="BJ19" s="20">
        <f t="shared" si="11"/>
        <v>0.27590489304851756</v>
      </c>
      <c r="BK19" s="20">
        <f t="shared" si="11"/>
        <v>0.26984683167736079</v>
      </c>
      <c r="BL19" s="20">
        <f t="shared" si="11"/>
        <v>0.26392178754693213</v>
      </c>
    </row>
    <row r="20" spans="1:64" ht="13" thickBot="1" x14ac:dyDescent="0.3">
      <c r="C20" s="15" t="s">
        <v>32</v>
      </c>
      <c r="D20" s="15"/>
      <c r="E20" s="21">
        <f>E19*E18</f>
        <v>24451.073402122351</v>
      </c>
      <c r="F20" s="21">
        <f t="shared" ref="F20:BL20" si="12">F19*F18</f>
        <v>23914.199620639003</v>
      </c>
      <c r="G20" s="21">
        <f t="shared" si="12"/>
        <v>23389.114011090027</v>
      </c>
      <c r="H20" s="21">
        <f t="shared" si="12"/>
        <v>937897.86733306374</v>
      </c>
      <c r="I20" s="21">
        <f t="shared" si="12"/>
        <v>0</v>
      </c>
      <c r="J20" s="21">
        <f t="shared" si="12"/>
        <v>0</v>
      </c>
      <c r="K20" s="21">
        <f t="shared" si="12"/>
        <v>0</v>
      </c>
      <c r="L20" s="21">
        <f t="shared" si="12"/>
        <v>0</v>
      </c>
      <c r="M20" s="21">
        <f t="shared" si="12"/>
        <v>0</v>
      </c>
      <c r="N20" s="21">
        <f t="shared" si="12"/>
        <v>0</v>
      </c>
      <c r="O20" s="21">
        <f t="shared" si="12"/>
        <v>0</v>
      </c>
      <c r="P20" s="21">
        <f t="shared" si="12"/>
        <v>0</v>
      </c>
      <c r="Q20" s="21">
        <f t="shared" si="12"/>
        <v>0</v>
      </c>
      <c r="R20" s="21">
        <f t="shared" si="12"/>
        <v>0</v>
      </c>
      <c r="S20" s="21">
        <f t="shared" si="12"/>
        <v>0</v>
      </c>
      <c r="T20" s="21">
        <f t="shared" si="12"/>
        <v>0</v>
      </c>
      <c r="U20" s="21">
        <f t="shared" si="12"/>
        <v>0</v>
      </c>
      <c r="V20" s="21">
        <f t="shared" si="12"/>
        <v>0</v>
      </c>
      <c r="W20" s="21">
        <f t="shared" si="12"/>
        <v>0</v>
      </c>
      <c r="X20" s="21">
        <f t="shared" si="12"/>
        <v>0</v>
      </c>
      <c r="Y20" s="21">
        <f t="shared" si="12"/>
        <v>0</v>
      </c>
      <c r="Z20" s="21">
        <f t="shared" si="12"/>
        <v>0</v>
      </c>
      <c r="AA20" s="21">
        <f t="shared" si="12"/>
        <v>0</v>
      </c>
      <c r="AB20" s="21">
        <f t="shared" si="12"/>
        <v>0</v>
      </c>
      <c r="AC20" s="21">
        <f t="shared" si="12"/>
        <v>0</v>
      </c>
      <c r="AD20" s="21">
        <f t="shared" si="12"/>
        <v>0</v>
      </c>
      <c r="AE20" s="21">
        <f t="shared" si="12"/>
        <v>0</v>
      </c>
      <c r="AF20" s="21">
        <f t="shared" si="12"/>
        <v>0</v>
      </c>
      <c r="AG20" s="21">
        <f t="shared" si="12"/>
        <v>0</v>
      </c>
      <c r="AH20" s="21">
        <f t="shared" si="12"/>
        <v>0</v>
      </c>
      <c r="AI20" s="21">
        <f t="shared" si="12"/>
        <v>0</v>
      </c>
      <c r="AJ20" s="21">
        <f t="shared" si="12"/>
        <v>0</v>
      </c>
      <c r="AK20" s="21">
        <f t="shared" si="12"/>
        <v>0</v>
      </c>
      <c r="AL20" s="21">
        <f t="shared" si="12"/>
        <v>0</v>
      </c>
      <c r="AM20" s="21">
        <f t="shared" si="12"/>
        <v>0</v>
      </c>
      <c r="AN20" s="21">
        <f t="shared" si="12"/>
        <v>0</v>
      </c>
      <c r="AO20" s="21">
        <f t="shared" si="12"/>
        <v>0</v>
      </c>
      <c r="AP20" s="21">
        <f t="shared" si="12"/>
        <v>0</v>
      </c>
      <c r="AQ20" s="21">
        <f t="shared" si="12"/>
        <v>0</v>
      </c>
      <c r="AR20" s="21">
        <f t="shared" si="12"/>
        <v>0</v>
      </c>
      <c r="AS20" s="21">
        <f t="shared" si="12"/>
        <v>0</v>
      </c>
      <c r="AT20" s="21">
        <f t="shared" si="12"/>
        <v>0</v>
      </c>
      <c r="AU20" s="21">
        <f t="shared" si="12"/>
        <v>0</v>
      </c>
      <c r="AV20" s="21">
        <f t="shared" si="12"/>
        <v>0</v>
      </c>
      <c r="AW20" s="21">
        <f t="shared" si="12"/>
        <v>0</v>
      </c>
      <c r="AX20" s="21">
        <f t="shared" si="12"/>
        <v>0</v>
      </c>
      <c r="AY20" s="21">
        <f t="shared" si="12"/>
        <v>0</v>
      </c>
      <c r="AZ20" s="21">
        <f t="shared" si="12"/>
        <v>0</v>
      </c>
      <c r="BA20" s="21">
        <f t="shared" si="12"/>
        <v>0</v>
      </c>
      <c r="BB20" s="21">
        <f t="shared" si="12"/>
        <v>0</v>
      </c>
      <c r="BC20" s="21">
        <f t="shared" si="12"/>
        <v>0</v>
      </c>
      <c r="BD20" s="21">
        <f t="shared" si="12"/>
        <v>0</v>
      </c>
      <c r="BE20" s="21">
        <f t="shared" si="12"/>
        <v>0</v>
      </c>
      <c r="BF20" s="21">
        <f t="shared" si="12"/>
        <v>0</v>
      </c>
      <c r="BG20" s="21">
        <f t="shared" si="12"/>
        <v>0</v>
      </c>
      <c r="BH20" s="21">
        <f t="shared" si="12"/>
        <v>0</v>
      </c>
      <c r="BI20" s="21">
        <f t="shared" si="12"/>
        <v>0</v>
      </c>
      <c r="BJ20" s="21">
        <f t="shared" si="12"/>
        <v>0</v>
      </c>
      <c r="BK20" s="21">
        <f t="shared" si="12"/>
        <v>0</v>
      </c>
      <c r="BL20" s="21">
        <f t="shared" si="12"/>
        <v>0</v>
      </c>
    </row>
    <row r="21" spans="1:64" ht="13" x14ac:dyDescent="0.3">
      <c r="A21" s="81">
        <v>1009461.8505275704</v>
      </c>
      <c r="C21" s="22" t="s">
        <v>41</v>
      </c>
      <c r="D21" s="81">
        <f>SUM(E20:BL20)</f>
        <v>1009652.2543669151</v>
      </c>
    </row>
    <row r="22" spans="1:64" ht="13" x14ac:dyDescent="0.3">
      <c r="A22" s="82">
        <f>D21</f>
        <v>1009652.2543669151</v>
      </c>
      <c r="C22" s="23"/>
      <c r="D22" s="24"/>
    </row>
    <row r="23" spans="1:64" ht="13.5" thickBot="1" x14ac:dyDescent="0.35">
      <c r="A23" s="82">
        <f>A22-A21</f>
        <v>190.40383934474085</v>
      </c>
      <c r="C23" s="25" t="s">
        <v>42</v>
      </c>
      <c r="D23" s="63">
        <f>D21/MV*100</f>
        <v>100.96522543669151</v>
      </c>
    </row>
    <row r="24" spans="1:64" ht="13" x14ac:dyDescent="0.3">
      <c r="A24" s="82"/>
      <c r="D24" s="26"/>
    </row>
    <row r="25" spans="1:64" x14ac:dyDescent="0.25">
      <c r="C25" t="s">
        <v>43</v>
      </c>
      <c r="D25" s="27"/>
      <c r="E25">
        <f t="shared" ref="E25:AJ25" si="13">E20/$D$21</f>
        <v>2.4217321653437967E-2</v>
      </c>
      <c r="F25">
        <f t="shared" si="13"/>
        <v>2.3685580374040751E-2</v>
      </c>
      <c r="G25">
        <f t="shared" si="13"/>
        <v>2.3165514571901556E-2</v>
      </c>
      <c r="H25">
        <f t="shared" si="13"/>
        <v>0.92893158340061976</v>
      </c>
      <c r="I25">
        <f t="shared" si="13"/>
        <v>0</v>
      </c>
      <c r="J25">
        <f t="shared" si="13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13"/>
        <v>0</v>
      </c>
      <c r="AD25">
        <f t="shared" si="13"/>
        <v>0</v>
      </c>
      <c r="AE25">
        <f t="shared" si="13"/>
        <v>0</v>
      </c>
      <c r="AF25">
        <f t="shared" si="13"/>
        <v>0</v>
      </c>
      <c r="AG25">
        <f t="shared" si="13"/>
        <v>0</v>
      </c>
      <c r="AH25">
        <f t="shared" si="13"/>
        <v>0</v>
      </c>
      <c r="AI25">
        <f t="shared" si="13"/>
        <v>0</v>
      </c>
      <c r="AJ25">
        <f t="shared" si="13"/>
        <v>0</v>
      </c>
      <c r="AK25">
        <f t="shared" ref="AK25:BL25" si="14">AK20/$D$21</f>
        <v>0</v>
      </c>
      <c r="AL25">
        <f t="shared" si="14"/>
        <v>0</v>
      </c>
      <c r="AM25">
        <f t="shared" si="14"/>
        <v>0</v>
      </c>
      <c r="AN25">
        <f t="shared" si="14"/>
        <v>0</v>
      </c>
      <c r="AO25">
        <f t="shared" si="14"/>
        <v>0</v>
      </c>
      <c r="AP25">
        <f t="shared" si="14"/>
        <v>0</v>
      </c>
      <c r="AQ25">
        <f t="shared" si="14"/>
        <v>0</v>
      </c>
      <c r="AR25">
        <f t="shared" si="14"/>
        <v>0</v>
      </c>
      <c r="AS25">
        <f t="shared" si="14"/>
        <v>0</v>
      </c>
      <c r="AT25">
        <f t="shared" si="14"/>
        <v>0</v>
      </c>
      <c r="AU25">
        <f t="shared" si="14"/>
        <v>0</v>
      </c>
      <c r="AV25">
        <f t="shared" si="14"/>
        <v>0</v>
      </c>
      <c r="AW25">
        <f t="shared" si="14"/>
        <v>0</v>
      </c>
      <c r="AX25">
        <f t="shared" si="14"/>
        <v>0</v>
      </c>
      <c r="AY25">
        <f t="shared" si="14"/>
        <v>0</v>
      </c>
      <c r="AZ25">
        <f t="shared" si="14"/>
        <v>0</v>
      </c>
      <c r="BA25">
        <f t="shared" si="14"/>
        <v>0</v>
      </c>
      <c r="BB25">
        <f t="shared" si="14"/>
        <v>0</v>
      </c>
      <c r="BC25">
        <f t="shared" si="14"/>
        <v>0</v>
      </c>
      <c r="BD25">
        <f t="shared" si="14"/>
        <v>0</v>
      </c>
      <c r="BE25">
        <f t="shared" si="14"/>
        <v>0</v>
      </c>
      <c r="BF25">
        <f t="shared" si="14"/>
        <v>0</v>
      </c>
      <c r="BG25">
        <f t="shared" si="14"/>
        <v>0</v>
      </c>
      <c r="BH25">
        <f t="shared" si="14"/>
        <v>0</v>
      </c>
      <c r="BI25">
        <f t="shared" si="14"/>
        <v>0</v>
      </c>
      <c r="BJ25">
        <f t="shared" si="14"/>
        <v>0</v>
      </c>
      <c r="BK25">
        <f t="shared" si="14"/>
        <v>0</v>
      </c>
      <c r="BL25">
        <f t="shared" si="14"/>
        <v>0</v>
      </c>
    </row>
    <row r="26" spans="1:64" x14ac:dyDescent="0.25">
      <c r="C26" t="s">
        <v>44</v>
      </c>
      <c r="D26" s="27"/>
      <c r="E26">
        <f t="shared" ref="E26:AJ26" si="15">E25*E15</f>
        <v>1.2108660826718983E-2</v>
      </c>
      <c r="F26">
        <f t="shared" si="15"/>
        <v>2.3685580374040751E-2</v>
      </c>
      <c r="G26">
        <f t="shared" si="15"/>
        <v>3.4748271857852335E-2</v>
      </c>
      <c r="H26">
        <f t="shared" si="15"/>
        <v>1.8578631668012395</v>
      </c>
      <c r="I26">
        <f t="shared" si="15"/>
        <v>0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</v>
      </c>
      <c r="O26">
        <f t="shared" si="15"/>
        <v>0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</v>
      </c>
      <c r="AA26">
        <f t="shared" si="15"/>
        <v>0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0</v>
      </c>
      <c r="AG26">
        <f t="shared" si="15"/>
        <v>0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ref="AK26:BL26" si="16">AK25*AK15</f>
        <v>0</v>
      </c>
      <c r="AL26">
        <f t="shared" si="16"/>
        <v>0</v>
      </c>
      <c r="AM26">
        <f t="shared" si="16"/>
        <v>0</v>
      </c>
      <c r="AN26">
        <f t="shared" si="16"/>
        <v>0</v>
      </c>
      <c r="AO26">
        <f t="shared" si="16"/>
        <v>0</v>
      </c>
      <c r="AP26">
        <f t="shared" si="16"/>
        <v>0</v>
      </c>
      <c r="AQ26">
        <f t="shared" si="16"/>
        <v>0</v>
      </c>
      <c r="AR26">
        <f t="shared" si="16"/>
        <v>0</v>
      </c>
      <c r="AS26">
        <f t="shared" si="16"/>
        <v>0</v>
      </c>
      <c r="AT26">
        <f t="shared" si="16"/>
        <v>0</v>
      </c>
      <c r="AU26">
        <f t="shared" si="16"/>
        <v>0</v>
      </c>
      <c r="AV26">
        <f t="shared" si="16"/>
        <v>0</v>
      </c>
      <c r="AW26">
        <f t="shared" si="16"/>
        <v>0</v>
      </c>
      <c r="AX26">
        <f t="shared" si="16"/>
        <v>0</v>
      </c>
      <c r="AY26">
        <f t="shared" si="16"/>
        <v>0</v>
      </c>
      <c r="AZ26">
        <f t="shared" si="16"/>
        <v>0</v>
      </c>
      <c r="BA26">
        <f t="shared" si="16"/>
        <v>0</v>
      </c>
      <c r="BB26">
        <f t="shared" si="16"/>
        <v>0</v>
      </c>
      <c r="BC26">
        <f t="shared" si="16"/>
        <v>0</v>
      </c>
      <c r="BD26">
        <f t="shared" si="16"/>
        <v>0</v>
      </c>
      <c r="BE26">
        <f t="shared" si="16"/>
        <v>0</v>
      </c>
      <c r="BF26">
        <f t="shared" si="16"/>
        <v>0</v>
      </c>
      <c r="BG26">
        <f t="shared" si="16"/>
        <v>0</v>
      </c>
      <c r="BH26">
        <f t="shared" si="16"/>
        <v>0</v>
      </c>
      <c r="BI26">
        <f t="shared" si="16"/>
        <v>0</v>
      </c>
      <c r="BJ26">
        <f t="shared" si="16"/>
        <v>0</v>
      </c>
      <c r="BK26">
        <f t="shared" si="16"/>
        <v>0</v>
      </c>
      <c r="BL26">
        <f t="shared" si="16"/>
        <v>0</v>
      </c>
    </row>
    <row r="27" spans="1:64" ht="13" x14ac:dyDescent="0.3">
      <c r="C27" s="28" t="s">
        <v>86</v>
      </c>
      <c r="D27" s="29">
        <f>SUM(E26:BL26)</f>
        <v>1.9284056798598517</v>
      </c>
    </row>
    <row r="28" spans="1:64" ht="13" x14ac:dyDescent="0.3">
      <c r="C28" s="28" t="s">
        <v>87</v>
      </c>
      <c r="D28" s="29">
        <f>D27/(1+y/NOP)</f>
        <v>1.8860635530929155</v>
      </c>
    </row>
    <row r="29" spans="1:64" x14ac:dyDescent="0.25">
      <c r="C29" t="s">
        <v>45</v>
      </c>
      <c r="D29" s="30"/>
      <c r="E29">
        <f t="shared" ref="E29:AJ29" si="17">E18/MV*100</f>
        <v>2.5</v>
      </c>
      <c r="F29">
        <f t="shared" si="17"/>
        <v>2.5</v>
      </c>
      <c r="G29">
        <f t="shared" si="17"/>
        <v>2.5</v>
      </c>
      <c r="H29">
        <f t="shared" si="17"/>
        <v>102.49999999999999</v>
      </c>
      <c r="I29">
        <f t="shared" si="17"/>
        <v>0</v>
      </c>
      <c r="J29">
        <f t="shared" si="17"/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  <c r="U29">
        <f t="shared" si="17"/>
        <v>0</v>
      </c>
      <c r="V29">
        <f t="shared" si="17"/>
        <v>0</v>
      </c>
      <c r="W29">
        <f t="shared" si="17"/>
        <v>0</v>
      </c>
      <c r="X29">
        <f t="shared" si="17"/>
        <v>0</v>
      </c>
      <c r="Y29">
        <f t="shared" si="17"/>
        <v>0</v>
      </c>
      <c r="Z29">
        <f t="shared" si="17"/>
        <v>0</v>
      </c>
      <c r="AA29">
        <f t="shared" si="17"/>
        <v>0</v>
      </c>
      <c r="AB29">
        <f t="shared" si="17"/>
        <v>0</v>
      </c>
      <c r="AC29">
        <f t="shared" si="17"/>
        <v>0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ref="AK29:BL29" si="18">AK18/MV*100</f>
        <v>0</v>
      </c>
      <c r="AL29">
        <f t="shared" si="18"/>
        <v>0</v>
      </c>
      <c r="AM29">
        <f t="shared" si="18"/>
        <v>0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0</v>
      </c>
      <c r="AS29">
        <f t="shared" si="18"/>
        <v>0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  <c r="AX29">
        <f t="shared" si="18"/>
        <v>0</v>
      </c>
      <c r="AY29">
        <f t="shared" si="18"/>
        <v>0</v>
      </c>
      <c r="AZ29">
        <f t="shared" si="18"/>
        <v>0</v>
      </c>
      <c r="BA29">
        <f t="shared" si="18"/>
        <v>0</v>
      </c>
      <c r="BB29">
        <f t="shared" si="18"/>
        <v>0</v>
      </c>
      <c r="BC29">
        <f t="shared" si="18"/>
        <v>0</v>
      </c>
      <c r="BD29">
        <f t="shared" si="18"/>
        <v>0</v>
      </c>
      <c r="BE29">
        <f t="shared" si="18"/>
        <v>0</v>
      </c>
      <c r="BF29">
        <f t="shared" si="18"/>
        <v>0</v>
      </c>
      <c r="BG29">
        <f t="shared" si="18"/>
        <v>0</v>
      </c>
      <c r="BH29">
        <f t="shared" si="18"/>
        <v>0</v>
      </c>
      <c r="BI29">
        <f t="shared" si="18"/>
        <v>0</v>
      </c>
      <c r="BJ29">
        <f t="shared" si="18"/>
        <v>0</v>
      </c>
      <c r="BK29">
        <f t="shared" si="18"/>
        <v>0</v>
      </c>
      <c r="BL29">
        <f t="shared" si="18"/>
        <v>0</v>
      </c>
    </row>
    <row r="30" spans="1:64" x14ac:dyDescent="0.25">
      <c r="C30" s="31" t="s">
        <v>46</v>
      </c>
      <c r="D30" s="30"/>
      <c r="E30">
        <f t="shared" ref="E30:AJ30" si="19">(1+y/NOP)^(-E14-2)</f>
        <v>0.93556456044360115</v>
      </c>
      <c r="F30">
        <f t="shared" si="19"/>
        <v>0.91502230959323294</v>
      </c>
      <c r="G30">
        <f t="shared" si="19"/>
        <v>0.89493110625774641</v>
      </c>
      <c r="H30">
        <f t="shared" si="19"/>
        <v>0.87528104675802854</v>
      </c>
      <c r="I30">
        <f t="shared" si="19"/>
        <v>0.95656798482556016</v>
      </c>
      <c r="J30">
        <f t="shared" si="19"/>
        <v>0.95656798482556016</v>
      </c>
      <c r="K30">
        <f t="shared" si="19"/>
        <v>0.95656798482556016</v>
      </c>
      <c r="L30">
        <f t="shared" si="19"/>
        <v>0.95656798482556016</v>
      </c>
      <c r="M30">
        <f t="shared" si="19"/>
        <v>0.95656798482556016</v>
      </c>
      <c r="N30">
        <f t="shared" si="19"/>
        <v>0.95656798482556016</v>
      </c>
      <c r="O30">
        <f t="shared" si="19"/>
        <v>0.95656798482556016</v>
      </c>
      <c r="P30">
        <f t="shared" si="19"/>
        <v>0.95656798482556016</v>
      </c>
      <c r="Q30">
        <f t="shared" si="19"/>
        <v>0.95656798482556016</v>
      </c>
      <c r="R30">
        <f t="shared" si="19"/>
        <v>0.95656798482556016</v>
      </c>
      <c r="S30">
        <f t="shared" si="19"/>
        <v>0.95656798482556016</v>
      </c>
      <c r="T30">
        <f t="shared" si="19"/>
        <v>0.95656798482556016</v>
      </c>
      <c r="U30">
        <f t="shared" si="19"/>
        <v>0.95656798482556016</v>
      </c>
      <c r="V30">
        <f t="shared" si="19"/>
        <v>0.95656798482556016</v>
      </c>
      <c r="W30">
        <f t="shared" si="19"/>
        <v>0.95656798482556016</v>
      </c>
      <c r="X30">
        <f t="shared" si="19"/>
        <v>0.95656798482556016</v>
      </c>
      <c r="Y30">
        <f t="shared" si="19"/>
        <v>0.95656798482556016</v>
      </c>
      <c r="Z30">
        <f t="shared" si="19"/>
        <v>0.95656798482556016</v>
      </c>
      <c r="AA30">
        <f t="shared" si="19"/>
        <v>0.95656798482556016</v>
      </c>
      <c r="AB30">
        <f t="shared" si="19"/>
        <v>0.95656798482556016</v>
      </c>
      <c r="AC30">
        <f t="shared" si="19"/>
        <v>0.95656798482556016</v>
      </c>
      <c r="AD30">
        <f t="shared" si="19"/>
        <v>0.95656798482556016</v>
      </c>
      <c r="AE30">
        <f t="shared" si="19"/>
        <v>0.95656798482556016</v>
      </c>
      <c r="AF30">
        <f t="shared" si="19"/>
        <v>0.95656798482556016</v>
      </c>
      <c r="AG30">
        <f t="shared" si="19"/>
        <v>0.95656798482556016</v>
      </c>
      <c r="AH30">
        <f t="shared" si="19"/>
        <v>0.95656798482556016</v>
      </c>
      <c r="AI30">
        <f t="shared" si="19"/>
        <v>0.95656798482556016</v>
      </c>
      <c r="AJ30">
        <f t="shared" si="19"/>
        <v>0.95656798482556016</v>
      </c>
      <c r="AK30">
        <f t="shared" ref="AK30:BL30" si="20">(1+y/NOP)^(-AK14-2)</f>
        <v>0.95656798482556016</v>
      </c>
      <c r="AL30">
        <f t="shared" si="20"/>
        <v>0.95656798482556016</v>
      </c>
      <c r="AM30">
        <f t="shared" si="20"/>
        <v>0.95656798482556016</v>
      </c>
      <c r="AN30">
        <f t="shared" si="20"/>
        <v>0.95656798482556016</v>
      </c>
      <c r="AO30">
        <f t="shared" si="20"/>
        <v>0.95656798482556016</v>
      </c>
      <c r="AP30">
        <f t="shared" si="20"/>
        <v>0.95656798482556016</v>
      </c>
      <c r="AQ30">
        <f t="shared" si="20"/>
        <v>0.95656798482556016</v>
      </c>
      <c r="AR30">
        <f t="shared" si="20"/>
        <v>0.95656798482556016</v>
      </c>
      <c r="AS30">
        <f t="shared" si="20"/>
        <v>0.95656798482556016</v>
      </c>
      <c r="AT30">
        <f t="shared" si="20"/>
        <v>0.95656798482556016</v>
      </c>
      <c r="AU30">
        <f t="shared" si="20"/>
        <v>0.95656798482556016</v>
      </c>
      <c r="AV30">
        <f t="shared" si="20"/>
        <v>0.95656798482556016</v>
      </c>
      <c r="AW30">
        <f t="shared" si="20"/>
        <v>0.95656798482556016</v>
      </c>
      <c r="AX30">
        <f t="shared" si="20"/>
        <v>0.95656798482556016</v>
      </c>
      <c r="AY30">
        <f t="shared" si="20"/>
        <v>0.95656798482556016</v>
      </c>
      <c r="AZ30">
        <f t="shared" si="20"/>
        <v>0.95656798482556016</v>
      </c>
      <c r="BA30">
        <f t="shared" si="20"/>
        <v>0.95656798482556016</v>
      </c>
      <c r="BB30">
        <f t="shared" si="20"/>
        <v>0.95656798482556016</v>
      </c>
      <c r="BC30">
        <f t="shared" si="20"/>
        <v>0.95656798482556016</v>
      </c>
      <c r="BD30">
        <f t="shared" si="20"/>
        <v>0.95656798482556016</v>
      </c>
      <c r="BE30">
        <f t="shared" si="20"/>
        <v>0.95656798482556016</v>
      </c>
      <c r="BF30">
        <f t="shared" si="20"/>
        <v>0.95656798482556016</v>
      </c>
      <c r="BG30">
        <f t="shared" si="20"/>
        <v>0.95656798482556016</v>
      </c>
      <c r="BH30">
        <f t="shared" si="20"/>
        <v>0.95656798482556016</v>
      </c>
      <c r="BI30">
        <f t="shared" si="20"/>
        <v>0.95656798482556016</v>
      </c>
      <c r="BJ30">
        <f t="shared" si="20"/>
        <v>0.95656798482556016</v>
      </c>
      <c r="BK30">
        <f t="shared" si="20"/>
        <v>0.95656798482556016</v>
      </c>
      <c r="BL30">
        <f t="shared" si="20"/>
        <v>0.95656798482556016</v>
      </c>
    </row>
    <row r="31" spans="1:64" x14ac:dyDescent="0.25">
      <c r="C31" t="s">
        <v>47</v>
      </c>
      <c r="D31" s="27"/>
      <c r="E31">
        <f>E14*(E14+1)</f>
        <v>2</v>
      </c>
      <c r="F31">
        <f t="shared" ref="F31:BL31" si="21">F14*(F14+1)</f>
        <v>6</v>
      </c>
      <c r="G31">
        <f t="shared" si="21"/>
        <v>12</v>
      </c>
      <c r="H31">
        <f t="shared" si="21"/>
        <v>20</v>
      </c>
      <c r="I31">
        <f t="shared" si="21"/>
        <v>0</v>
      </c>
      <c r="J31">
        <f t="shared" si="21"/>
        <v>0</v>
      </c>
      <c r="K31">
        <f t="shared" si="21"/>
        <v>0</v>
      </c>
      <c r="L31">
        <f t="shared" si="21"/>
        <v>0</v>
      </c>
      <c r="M31">
        <f t="shared" si="21"/>
        <v>0</v>
      </c>
      <c r="N31">
        <f t="shared" si="21"/>
        <v>0</v>
      </c>
      <c r="O31">
        <f t="shared" si="21"/>
        <v>0</v>
      </c>
      <c r="P31">
        <f t="shared" si="21"/>
        <v>0</v>
      </c>
      <c r="Q31">
        <f t="shared" si="21"/>
        <v>0</v>
      </c>
      <c r="R31">
        <f t="shared" si="21"/>
        <v>0</v>
      </c>
      <c r="S31">
        <f t="shared" si="21"/>
        <v>0</v>
      </c>
      <c r="T31">
        <f t="shared" si="21"/>
        <v>0</v>
      </c>
      <c r="U31">
        <f t="shared" si="21"/>
        <v>0</v>
      </c>
      <c r="V31">
        <f t="shared" si="21"/>
        <v>0</v>
      </c>
      <c r="W31">
        <f t="shared" si="21"/>
        <v>0</v>
      </c>
      <c r="X31">
        <f t="shared" si="21"/>
        <v>0</v>
      </c>
      <c r="Y31">
        <f t="shared" si="21"/>
        <v>0</v>
      </c>
      <c r="Z31">
        <f t="shared" si="21"/>
        <v>0</v>
      </c>
      <c r="AA31">
        <f t="shared" si="21"/>
        <v>0</v>
      </c>
      <c r="AB31">
        <f t="shared" si="21"/>
        <v>0</v>
      </c>
      <c r="AC31">
        <f t="shared" si="21"/>
        <v>0</v>
      </c>
      <c r="AD31">
        <f t="shared" si="21"/>
        <v>0</v>
      </c>
      <c r="AE31">
        <f t="shared" si="21"/>
        <v>0</v>
      </c>
      <c r="AF31">
        <f t="shared" si="21"/>
        <v>0</v>
      </c>
      <c r="AG31">
        <f t="shared" si="21"/>
        <v>0</v>
      </c>
      <c r="AH31">
        <f t="shared" si="21"/>
        <v>0</v>
      </c>
      <c r="AI31">
        <f t="shared" si="21"/>
        <v>0</v>
      </c>
      <c r="AJ31">
        <f t="shared" si="21"/>
        <v>0</v>
      </c>
      <c r="AK31">
        <f t="shared" si="21"/>
        <v>0</v>
      </c>
      <c r="AL31">
        <f t="shared" si="21"/>
        <v>0</v>
      </c>
      <c r="AM31">
        <f t="shared" si="21"/>
        <v>0</v>
      </c>
      <c r="AN31">
        <f t="shared" si="21"/>
        <v>0</v>
      </c>
      <c r="AO31">
        <f t="shared" si="21"/>
        <v>0</v>
      </c>
      <c r="AP31">
        <f t="shared" si="21"/>
        <v>0</v>
      </c>
      <c r="AQ31">
        <f t="shared" si="21"/>
        <v>0</v>
      </c>
      <c r="AR31">
        <f t="shared" si="21"/>
        <v>0</v>
      </c>
      <c r="AS31">
        <f t="shared" si="21"/>
        <v>0</v>
      </c>
      <c r="AT31">
        <f t="shared" si="21"/>
        <v>0</v>
      </c>
      <c r="AU31">
        <f t="shared" si="21"/>
        <v>0</v>
      </c>
      <c r="AV31">
        <f t="shared" si="21"/>
        <v>0</v>
      </c>
      <c r="AW31">
        <f t="shared" si="21"/>
        <v>0</v>
      </c>
      <c r="AX31">
        <f t="shared" si="21"/>
        <v>0</v>
      </c>
      <c r="AY31">
        <f t="shared" si="21"/>
        <v>0</v>
      </c>
      <c r="AZ31">
        <f t="shared" si="21"/>
        <v>0</v>
      </c>
      <c r="BA31">
        <f t="shared" si="21"/>
        <v>0</v>
      </c>
      <c r="BB31">
        <f t="shared" si="21"/>
        <v>0</v>
      </c>
      <c r="BC31">
        <f t="shared" si="21"/>
        <v>0</v>
      </c>
      <c r="BD31">
        <f t="shared" si="21"/>
        <v>0</v>
      </c>
      <c r="BE31">
        <f t="shared" si="21"/>
        <v>0</v>
      </c>
      <c r="BF31">
        <f t="shared" si="21"/>
        <v>0</v>
      </c>
      <c r="BG31">
        <f t="shared" si="21"/>
        <v>0</v>
      </c>
      <c r="BH31">
        <f t="shared" si="21"/>
        <v>0</v>
      </c>
      <c r="BI31">
        <f t="shared" si="21"/>
        <v>0</v>
      </c>
      <c r="BJ31">
        <f t="shared" si="21"/>
        <v>0</v>
      </c>
      <c r="BK31">
        <f t="shared" si="21"/>
        <v>0</v>
      </c>
      <c r="BL31">
        <f t="shared" si="21"/>
        <v>0</v>
      </c>
    </row>
    <row r="32" spans="1:64" x14ac:dyDescent="0.25">
      <c r="C32" t="s">
        <v>48</v>
      </c>
      <c r="D32" s="27">
        <f>SUM(E32:BL32)</f>
        <v>1839.5772364878071</v>
      </c>
      <c r="E32">
        <f t="shared" ref="E32:AJ32" si="22">E29*E30*E31</f>
        <v>4.6778228022180057</v>
      </c>
      <c r="F32">
        <f t="shared" si="22"/>
        <v>13.725334643898494</v>
      </c>
      <c r="G32">
        <f t="shared" si="22"/>
        <v>26.847933187732394</v>
      </c>
      <c r="H32">
        <f t="shared" si="22"/>
        <v>1794.3261458539582</v>
      </c>
      <c r="I32">
        <f t="shared" si="22"/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2"/>
        <v>0</v>
      </c>
      <c r="S32">
        <f t="shared" si="22"/>
        <v>0</v>
      </c>
      <c r="T32">
        <f t="shared" si="22"/>
        <v>0</v>
      </c>
      <c r="U32">
        <f t="shared" si="22"/>
        <v>0</v>
      </c>
      <c r="V32">
        <f t="shared" si="22"/>
        <v>0</v>
      </c>
      <c r="W32">
        <f t="shared" si="22"/>
        <v>0</v>
      </c>
      <c r="X32">
        <f t="shared" si="22"/>
        <v>0</v>
      </c>
      <c r="Y32">
        <f t="shared" si="22"/>
        <v>0</v>
      </c>
      <c r="Z32">
        <f t="shared" si="22"/>
        <v>0</v>
      </c>
      <c r="AA32">
        <f t="shared" si="22"/>
        <v>0</v>
      </c>
      <c r="AB32">
        <f t="shared" si="22"/>
        <v>0</v>
      </c>
      <c r="AC32">
        <f t="shared" si="22"/>
        <v>0</v>
      </c>
      <c r="AD32">
        <f t="shared" si="22"/>
        <v>0</v>
      </c>
      <c r="AE32">
        <f t="shared" si="22"/>
        <v>0</v>
      </c>
      <c r="AF32">
        <f t="shared" si="22"/>
        <v>0</v>
      </c>
      <c r="AG32">
        <f t="shared" si="22"/>
        <v>0</v>
      </c>
      <c r="AH32">
        <f t="shared" si="22"/>
        <v>0</v>
      </c>
      <c r="AI32">
        <f t="shared" si="22"/>
        <v>0</v>
      </c>
      <c r="AJ32">
        <f t="shared" si="22"/>
        <v>0</v>
      </c>
      <c r="AK32">
        <f t="shared" ref="AK32:BL32" si="23">AK29*AK30*AK31</f>
        <v>0</v>
      </c>
      <c r="AL32">
        <f t="shared" si="23"/>
        <v>0</v>
      </c>
      <c r="AM32">
        <f t="shared" si="23"/>
        <v>0</v>
      </c>
      <c r="AN32">
        <f t="shared" si="23"/>
        <v>0</v>
      </c>
      <c r="AO32">
        <f t="shared" si="23"/>
        <v>0</v>
      </c>
      <c r="AP32">
        <f t="shared" si="23"/>
        <v>0</v>
      </c>
      <c r="AQ32">
        <f t="shared" si="23"/>
        <v>0</v>
      </c>
      <c r="AR32">
        <f t="shared" si="23"/>
        <v>0</v>
      </c>
      <c r="AS32">
        <f t="shared" si="23"/>
        <v>0</v>
      </c>
      <c r="AT32">
        <f t="shared" si="23"/>
        <v>0</v>
      </c>
      <c r="AU32">
        <f t="shared" si="23"/>
        <v>0</v>
      </c>
      <c r="AV32">
        <f t="shared" si="23"/>
        <v>0</v>
      </c>
      <c r="AW32">
        <f t="shared" si="23"/>
        <v>0</v>
      </c>
      <c r="AX32">
        <f t="shared" si="23"/>
        <v>0</v>
      </c>
      <c r="AY32">
        <f t="shared" si="23"/>
        <v>0</v>
      </c>
      <c r="AZ32">
        <f t="shared" si="23"/>
        <v>0</v>
      </c>
      <c r="BA32">
        <f t="shared" si="23"/>
        <v>0</v>
      </c>
      <c r="BB32">
        <f t="shared" si="23"/>
        <v>0</v>
      </c>
      <c r="BC32">
        <f t="shared" si="23"/>
        <v>0</v>
      </c>
      <c r="BD32">
        <f t="shared" si="23"/>
        <v>0</v>
      </c>
      <c r="BE32">
        <f t="shared" si="23"/>
        <v>0</v>
      </c>
      <c r="BF32">
        <f t="shared" si="23"/>
        <v>0</v>
      </c>
      <c r="BG32">
        <f t="shared" si="23"/>
        <v>0</v>
      </c>
      <c r="BH32">
        <f t="shared" si="23"/>
        <v>0</v>
      </c>
      <c r="BI32">
        <f t="shared" si="23"/>
        <v>0</v>
      </c>
      <c r="BJ32">
        <f t="shared" si="23"/>
        <v>0</v>
      </c>
      <c r="BK32">
        <f t="shared" si="23"/>
        <v>0</v>
      </c>
      <c r="BL32">
        <f t="shared" si="23"/>
        <v>0</v>
      </c>
    </row>
    <row r="33" spans="1:64" x14ac:dyDescent="0.25">
      <c r="C33" t="s">
        <v>49</v>
      </c>
      <c r="D33" s="27">
        <f>D23*(NOP^2)</f>
        <v>403.86090174676605</v>
      </c>
    </row>
    <row r="34" spans="1:64" x14ac:dyDescent="0.25">
      <c r="D34" s="27"/>
    </row>
    <row r="35" spans="1:64" ht="13" x14ac:dyDescent="0.3">
      <c r="C35" s="28" t="s">
        <v>50</v>
      </c>
      <c r="D35" s="30">
        <f>D32/D33</f>
        <v>4.5549772917638904</v>
      </c>
    </row>
    <row r="36" spans="1:64" ht="13" thickBot="1" x14ac:dyDescent="0.3"/>
    <row r="37" spans="1:64" x14ac:dyDescent="0.25">
      <c r="E37" s="32"/>
      <c r="F37" s="33"/>
      <c r="G37" s="33"/>
      <c r="H37" s="33"/>
      <c r="I37" s="33"/>
      <c r="J37" s="33"/>
      <c r="K37" s="33"/>
      <c r="L37" s="33"/>
      <c r="M37" s="33"/>
      <c r="N37" s="33"/>
      <c r="O37" s="34"/>
    </row>
    <row r="38" spans="1:64" ht="13" thickBot="1" x14ac:dyDescent="0.3">
      <c r="E38" s="35"/>
      <c r="F38" s="36"/>
      <c r="G38" s="36"/>
      <c r="H38" s="36"/>
      <c r="I38" s="36"/>
      <c r="J38" s="36"/>
      <c r="K38" s="36"/>
      <c r="L38" s="36"/>
      <c r="M38" s="36"/>
      <c r="N38" s="36"/>
      <c r="O38" s="37"/>
    </row>
    <row r="40" spans="1:64" x14ac:dyDescent="0.25">
      <c r="C40">
        <f>D21/MV</f>
        <v>1.0096522543669151</v>
      </c>
      <c r="D40" s="38">
        <f>(D21/MV)*100</f>
        <v>100.96522543669151</v>
      </c>
      <c r="E40" s="38"/>
      <c r="F40" s="38"/>
    </row>
    <row r="41" spans="1:64" x14ac:dyDescent="0.25">
      <c r="D41" s="38">
        <f>TRUNC(D40,0)</f>
        <v>100</v>
      </c>
      <c r="E41" s="38"/>
      <c r="F41" s="38"/>
    </row>
    <row r="42" spans="1:64" x14ac:dyDescent="0.25">
      <c r="D42" s="38">
        <f>(D40-D41)*64</f>
        <v>61.774427948256744</v>
      </c>
      <c r="E42" s="38">
        <f>ROUND(D42,0)</f>
        <v>62</v>
      </c>
      <c r="F42" s="39">
        <f>E42/2</f>
        <v>31</v>
      </c>
    </row>
    <row r="43" spans="1:64" x14ac:dyDescent="0.25">
      <c r="C43" t="s">
        <v>5</v>
      </c>
      <c r="E43">
        <f t="shared" ref="E43:BL43" si="24">E1</f>
        <v>1</v>
      </c>
      <c r="F43">
        <f t="shared" si="24"/>
        <v>2</v>
      </c>
      <c r="G43">
        <f t="shared" si="24"/>
        <v>3</v>
      </c>
      <c r="H43">
        <f t="shared" si="24"/>
        <v>4</v>
      </c>
      <c r="I43">
        <f t="shared" si="24"/>
        <v>5</v>
      </c>
      <c r="J43">
        <f t="shared" si="24"/>
        <v>6</v>
      </c>
      <c r="K43">
        <f t="shared" si="24"/>
        <v>7</v>
      </c>
      <c r="L43">
        <f t="shared" si="24"/>
        <v>8</v>
      </c>
      <c r="M43">
        <f t="shared" si="24"/>
        <v>9</v>
      </c>
      <c r="N43">
        <f t="shared" si="24"/>
        <v>10</v>
      </c>
      <c r="O43">
        <f t="shared" si="24"/>
        <v>11</v>
      </c>
      <c r="P43">
        <f t="shared" si="24"/>
        <v>12</v>
      </c>
      <c r="Q43">
        <f t="shared" si="24"/>
        <v>13</v>
      </c>
      <c r="R43">
        <f t="shared" si="24"/>
        <v>14</v>
      </c>
      <c r="S43">
        <f t="shared" si="24"/>
        <v>15</v>
      </c>
      <c r="T43">
        <f t="shared" si="24"/>
        <v>16</v>
      </c>
      <c r="U43">
        <f t="shared" si="24"/>
        <v>17</v>
      </c>
      <c r="V43">
        <f t="shared" si="24"/>
        <v>18</v>
      </c>
      <c r="W43">
        <f t="shared" si="24"/>
        <v>19</v>
      </c>
      <c r="X43">
        <f t="shared" si="24"/>
        <v>20</v>
      </c>
      <c r="Y43">
        <f t="shared" si="24"/>
        <v>21</v>
      </c>
      <c r="Z43">
        <f t="shared" si="24"/>
        <v>22</v>
      </c>
      <c r="AA43">
        <f t="shared" si="24"/>
        <v>23</v>
      </c>
      <c r="AB43">
        <f t="shared" si="24"/>
        <v>24</v>
      </c>
      <c r="AC43">
        <f t="shared" si="24"/>
        <v>25</v>
      </c>
      <c r="AD43">
        <f t="shared" si="24"/>
        <v>26</v>
      </c>
      <c r="AE43">
        <f t="shared" si="24"/>
        <v>27</v>
      </c>
      <c r="AF43">
        <f t="shared" si="24"/>
        <v>28</v>
      </c>
      <c r="AG43">
        <f t="shared" si="24"/>
        <v>29</v>
      </c>
      <c r="AH43">
        <f t="shared" si="24"/>
        <v>30</v>
      </c>
      <c r="AI43">
        <f t="shared" si="24"/>
        <v>31</v>
      </c>
      <c r="AJ43">
        <f t="shared" si="24"/>
        <v>32</v>
      </c>
      <c r="AK43">
        <f t="shared" si="24"/>
        <v>33</v>
      </c>
      <c r="AL43">
        <f t="shared" si="24"/>
        <v>34</v>
      </c>
      <c r="AM43">
        <f t="shared" si="24"/>
        <v>35</v>
      </c>
      <c r="AN43">
        <f t="shared" si="24"/>
        <v>36</v>
      </c>
      <c r="AO43">
        <f t="shared" si="24"/>
        <v>37</v>
      </c>
      <c r="AP43">
        <f t="shared" si="24"/>
        <v>38</v>
      </c>
      <c r="AQ43">
        <f t="shared" si="24"/>
        <v>39</v>
      </c>
      <c r="AR43">
        <f t="shared" si="24"/>
        <v>40</v>
      </c>
      <c r="AS43">
        <f t="shared" si="24"/>
        <v>41</v>
      </c>
      <c r="AT43">
        <f t="shared" si="24"/>
        <v>42</v>
      </c>
      <c r="AU43">
        <f t="shared" si="24"/>
        <v>43</v>
      </c>
      <c r="AV43">
        <f t="shared" si="24"/>
        <v>44</v>
      </c>
      <c r="AW43">
        <f t="shared" si="24"/>
        <v>45</v>
      </c>
      <c r="AX43">
        <f t="shared" si="24"/>
        <v>46</v>
      </c>
      <c r="AY43">
        <f t="shared" si="24"/>
        <v>47</v>
      </c>
      <c r="AZ43">
        <f t="shared" si="24"/>
        <v>48</v>
      </c>
      <c r="BA43">
        <f t="shared" si="24"/>
        <v>49</v>
      </c>
      <c r="BB43">
        <f t="shared" si="24"/>
        <v>50</v>
      </c>
      <c r="BC43">
        <f t="shared" si="24"/>
        <v>51</v>
      </c>
      <c r="BD43">
        <f t="shared" si="24"/>
        <v>52</v>
      </c>
      <c r="BE43">
        <f t="shared" si="24"/>
        <v>53</v>
      </c>
      <c r="BF43">
        <f t="shared" si="24"/>
        <v>54</v>
      </c>
      <c r="BG43">
        <f t="shared" si="24"/>
        <v>55</v>
      </c>
      <c r="BH43">
        <f t="shared" si="24"/>
        <v>56</v>
      </c>
      <c r="BI43">
        <f t="shared" si="24"/>
        <v>57</v>
      </c>
      <c r="BJ43">
        <f t="shared" si="24"/>
        <v>58</v>
      </c>
      <c r="BK43">
        <f t="shared" si="24"/>
        <v>59</v>
      </c>
      <c r="BL43">
        <f t="shared" si="24"/>
        <v>60</v>
      </c>
    </row>
    <row r="44" spans="1:64" x14ac:dyDescent="0.25">
      <c r="A44" t="s">
        <v>51</v>
      </c>
      <c r="B44" t="s">
        <v>52</v>
      </c>
      <c r="C44" t="s">
        <v>53</v>
      </c>
      <c r="E44">
        <f t="shared" ref="E44:AJ44" si="25">E18</f>
        <v>25000</v>
      </c>
      <c r="F44">
        <f t="shared" si="25"/>
        <v>25000</v>
      </c>
      <c r="G44">
        <f t="shared" si="25"/>
        <v>25000</v>
      </c>
      <c r="H44">
        <f t="shared" si="25"/>
        <v>1025000</v>
      </c>
      <c r="I44">
        <f t="shared" si="25"/>
        <v>0</v>
      </c>
      <c r="J44">
        <f t="shared" si="25"/>
        <v>0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25"/>
        <v>0</v>
      </c>
      <c r="Q44">
        <f t="shared" si="25"/>
        <v>0</v>
      </c>
      <c r="R44">
        <f t="shared" si="25"/>
        <v>0</v>
      </c>
      <c r="S44">
        <f t="shared" si="25"/>
        <v>0</v>
      </c>
      <c r="T44">
        <f t="shared" si="25"/>
        <v>0</v>
      </c>
      <c r="U44">
        <f t="shared" si="25"/>
        <v>0</v>
      </c>
      <c r="V44">
        <f t="shared" si="25"/>
        <v>0</v>
      </c>
      <c r="W44">
        <f t="shared" si="25"/>
        <v>0</v>
      </c>
      <c r="X44">
        <f t="shared" si="25"/>
        <v>0</v>
      </c>
      <c r="Y44">
        <f t="shared" si="25"/>
        <v>0</v>
      </c>
      <c r="Z44">
        <f t="shared" si="25"/>
        <v>0</v>
      </c>
      <c r="AA44">
        <f t="shared" si="25"/>
        <v>0</v>
      </c>
      <c r="AB44">
        <f t="shared" si="25"/>
        <v>0</v>
      </c>
      <c r="AC44">
        <f t="shared" si="25"/>
        <v>0</v>
      </c>
      <c r="AD44">
        <f t="shared" si="25"/>
        <v>0</v>
      </c>
      <c r="AE44">
        <f t="shared" si="25"/>
        <v>0</v>
      </c>
      <c r="AF44">
        <f t="shared" si="25"/>
        <v>0</v>
      </c>
      <c r="AG44">
        <f t="shared" si="25"/>
        <v>0</v>
      </c>
      <c r="AH44">
        <f t="shared" si="25"/>
        <v>0</v>
      </c>
      <c r="AI44">
        <f t="shared" si="25"/>
        <v>0</v>
      </c>
      <c r="AJ44">
        <f t="shared" si="25"/>
        <v>0</v>
      </c>
      <c r="AK44">
        <f t="shared" ref="AK44:BL44" si="26">AK18</f>
        <v>0</v>
      </c>
      <c r="AL44">
        <f t="shared" si="26"/>
        <v>0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0</v>
      </c>
      <c r="BA44">
        <f t="shared" si="26"/>
        <v>0</v>
      </c>
      <c r="BB44">
        <f t="shared" si="26"/>
        <v>0</v>
      </c>
      <c r="BC44">
        <f t="shared" si="26"/>
        <v>0</v>
      </c>
      <c r="BD44">
        <f t="shared" si="26"/>
        <v>0</v>
      </c>
      <c r="BE44">
        <f t="shared" si="26"/>
        <v>0</v>
      </c>
      <c r="BF44">
        <f t="shared" si="26"/>
        <v>0</v>
      </c>
      <c r="BG44">
        <f t="shared" si="26"/>
        <v>0</v>
      </c>
      <c r="BH44">
        <f t="shared" si="26"/>
        <v>0</v>
      </c>
      <c r="BI44">
        <f t="shared" si="26"/>
        <v>0</v>
      </c>
      <c r="BJ44">
        <f t="shared" si="26"/>
        <v>0</v>
      </c>
      <c r="BK44">
        <f t="shared" si="26"/>
        <v>0</v>
      </c>
      <c r="BL44">
        <f t="shared" si="26"/>
        <v>0</v>
      </c>
    </row>
    <row r="45" spans="1:64" ht="13" thickBot="1" x14ac:dyDescent="0.3">
      <c r="A45" s="40">
        <f>B45-B46</f>
        <v>466.55948877520859</v>
      </c>
      <c r="B45" s="40">
        <f>ABS(C46-C45)</f>
        <v>19505.202982146409</v>
      </c>
      <c r="C45" s="41">
        <f>SUM(E45:AY45)</f>
        <v>1038543.8464755178</v>
      </c>
      <c r="D45" s="3">
        <v>0.03</v>
      </c>
      <c r="E45" s="42">
        <f t="shared" ref="E45:N55" si="27">E$44/(1+$D45/NOP)^E$43</f>
        <v>24630.541871921185</v>
      </c>
      <c r="F45" s="42">
        <f t="shared" si="27"/>
        <v>24266.543716178512</v>
      </c>
      <c r="G45" s="42">
        <f t="shared" si="27"/>
        <v>23907.92484352563</v>
      </c>
      <c r="H45" s="42">
        <f t="shared" si="27"/>
        <v>965738.83604389254</v>
      </c>
      <c r="I45" s="42">
        <f t="shared" si="27"/>
        <v>0</v>
      </c>
      <c r="J45" s="42">
        <f t="shared" si="27"/>
        <v>0</v>
      </c>
      <c r="K45" s="42">
        <f t="shared" si="27"/>
        <v>0</v>
      </c>
      <c r="L45" s="42">
        <f t="shared" si="27"/>
        <v>0</v>
      </c>
      <c r="M45" s="42">
        <f t="shared" si="27"/>
        <v>0</v>
      </c>
      <c r="N45" s="42">
        <f t="shared" si="27"/>
        <v>0</v>
      </c>
      <c r="O45" s="42">
        <f t="shared" ref="O45:X55" si="28">O$44/(1+$D45/NOP)^O$43</f>
        <v>0</v>
      </c>
      <c r="P45" s="42">
        <f t="shared" si="28"/>
        <v>0</v>
      </c>
      <c r="Q45" s="42">
        <f t="shared" si="28"/>
        <v>0</v>
      </c>
      <c r="R45" s="42">
        <f t="shared" si="28"/>
        <v>0</v>
      </c>
      <c r="S45" s="42">
        <f t="shared" si="28"/>
        <v>0</v>
      </c>
      <c r="T45" s="42">
        <f t="shared" si="28"/>
        <v>0</v>
      </c>
      <c r="U45" s="42">
        <f t="shared" si="28"/>
        <v>0</v>
      </c>
      <c r="V45" s="42">
        <f t="shared" si="28"/>
        <v>0</v>
      </c>
      <c r="W45" s="42">
        <f t="shared" si="28"/>
        <v>0</v>
      </c>
      <c r="X45" s="42">
        <f t="shared" si="28"/>
        <v>0</v>
      </c>
      <c r="Y45" s="42">
        <f t="shared" ref="Y45:AH55" si="29">Y$44/(1+$D45/NOP)^Y$43</f>
        <v>0</v>
      </c>
      <c r="Z45" s="42">
        <f t="shared" si="29"/>
        <v>0</v>
      </c>
      <c r="AA45" s="42">
        <f t="shared" si="29"/>
        <v>0</v>
      </c>
      <c r="AB45" s="42">
        <f t="shared" si="29"/>
        <v>0</v>
      </c>
      <c r="AC45" s="42">
        <f t="shared" si="29"/>
        <v>0</v>
      </c>
      <c r="AD45" s="42">
        <f t="shared" si="29"/>
        <v>0</v>
      </c>
      <c r="AE45" s="42">
        <f t="shared" si="29"/>
        <v>0</v>
      </c>
      <c r="AF45" s="42">
        <f t="shared" si="29"/>
        <v>0</v>
      </c>
      <c r="AG45" s="42">
        <f t="shared" si="29"/>
        <v>0</v>
      </c>
      <c r="AH45" s="42">
        <f t="shared" si="29"/>
        <v>0</v>
      </c>
      <c r="AI45" s="42">
        <f t="shared" ref="AI45:AR55" si="30">AI$44/(1+$D45/NOP)^AI$43</f>
        <v>0</v>
      </c>
      <c r="AJ45" s="42">
        <f t="shared" si="30"/>
        <v>0</v>
      </c>
      <c r="AK45" s="42">
        <f t="shared" si="30"/>
        <v>0</v>
      </c>
      <c r="AL45" s="42">
        <f t="shared" si="30"/>
        <v>0</v>
      </c>
      <c r="AM45" s="42">
        <f t="shared" si="30"/>
        <v>0</v>
      </c>
      <c r="AN45" s="42">
        <f t="shared" si="30"/>
        <v>0</v>
      </c>
      <c r="AO45" s="42">
        <f t="shared" si="30"/>
        <v>0</v>
      </c>
      <c r="AP45" s="42">
        <f t="shared" si="30"/>
        <v>0</v>
      </c>
      <c r="AQ45" s="42">
        <f t="shared" si="30"/>
        <v>0</v>
      </c>
      <c r="AR45" s="42">
        <f t="shared" si="30"/>
        <v>0</v>
      </c>
      <c r="AS45" s="42">
        <f t="shared" ref="AS45:BB55" si="31">AS$44/(1+$D45/NOP)^AS$43</f>
        <v>0</v>
      </c>
      <c r="AT45" s="42">
        <f t="shared" si="31"/>
        <v>0</v>
      </c>
      <c r="AU45" s="42">
        <f t="shared" si="31"/>
        <v>0</v>
      </c>
      <c r="AV45" s="42">
        <f t="shared" si="31"/>
        <v>0</v>
      </c>
      <c r="AW45" s="42">
        <f t="shared" si="31"/>
        <v>0</v>
      </c>
      <c r="AX45" s="42">
        <f t="shared" si="31"/>
        <v>0</v>
      </c>
      <c r="AY45" s="42">
        <f t="shared" si="31"/>
        <v>0</v>
      </c>
      <c r="AZ45" s="42">
        <f t="shared" si="31"/>
        <v>0</v>
      </c>
      <c r="BA45" s="42">
        <f t="shared" si="31"/>
        <v>0</v>
      </c>
      <c r="BB45" s="42">
        <f t="shared" si="31"/>
        <v>0</v>
      </c>
      <c r="BC45" s="42">
        <f t="shared" ref="BC45:BL55" si="32">BC$44/(1+$D45/NOP)^BC$43</f>
        <v>0</v>
      </c>
      <c r="BD45" s="42">
        <f t="shared" si="32"/>
        <v>0</v>
      </c>
      <c r="BE45" s="42">
        <f t="shared" si="32"/>
        <v>0</v>
      </c>
      <c r="BF45" s="42">
        <f t="shared" si="32"/>
        <v>0</v>
      </c>
      <c r="BG45" s="42">
        <f t="shared" si="32"/>
        <v>0</v>
      </c>
      <c r="BH45" s="42">
        <f t="shared" si="32"/>
        <v>0</v>
      </c>
      <c r="BI45" s="42">
        <f t="shared" si="32"/>
        <v>0</v>
      </c>
      <c r="BJ45" s="42">
        <f t="shared" si="32"/>
        <v>0</v>
      </c>
      <c r="BK45" s="42">
        <f t="shared" si="32"/>
        <v>0</v>
      </c>
      <c r="BL45" s="42">
        <f t="shared" si="32"/>
        <v>0</v>
      </c>
    </row>
    <row r="46" spans="1:64" ht="13" thickBot="1" x14ac:dyDescent="0.3">
      <c r="A46" s="40">
        <f t="shared" ref="A46:A53" si="33">B46-B47</f>
        <v>453.15147931920364</v>
      </c>
      <c r="B46" s="40">
        <f t="shared" ref="B46:B54" si="34">ABS(C47-C46)</f>
        <v>19038.643493371201</v>
      </c>
      <c r="C46" s="41">
        <f t="shared" ref="C46:C55" si="35">SUM(E46:AY46)</f>
        <v>1019038.6434933714</v>
      </c>
      <c r="D46" s="3">
        <v>0.04</v>
      </c>
      <c r="E46" s="42">
        <f t="shared" si="27"/>
        <v>24509.803921568626</v>
      </c>
      <c r="F46" s="42">
        <f t="shared" si="27"/>
        <v>24029.219530949635</v>
      </c>
      <c r="G46" s="42">
        <f t="shared" si="27"/>
        <v>23558.058363676115</v>
      </c>
      <c r="H46" s="42">
        <f t="shared" si="27"/>
        <v>946941.56167717709</v>
      </c>
      <c r="I46" s="42">
        <f t="shared" si="27"/>
        <v>0</v>
      </c>
      <c r="J46" s="42">
        <f t="shared" si="27"/>
        <v>0</v>
      </c>
      <c r="K46" s="42">
        <f t="shared" si="27"/>
        <v>0</v>
      </c>
      <c r="L46" s="42">
        <f t="shared" si="27"/>
        <v>0</v>
      </c>
      <c r="M46" s="42">
        <f t="shared" si="27"/>
        <v>0</v>
      </c>
      <c r="N46" s="42">
        <f t="shared" si="27"/>
        <v>0</v>
      </c>
      <c r="O46" s="42">
        <f t="shared" si="28"/>
        <v>0</v>
      </c>
      <c r="P46" s="42">
        <f t="shared" si="28"/>
        <v>0</v>
      </c>
      <c r="Q46" s="42">
        <f t="shared" si="28"/>
        <v>0</v>
      </c>
      <c r="R46" s="42">
        <f t="shared" si="28"/>
        <v>0</v>
      </c>
      <c r="S46" s="42">
        <f t="shared" si="28"/>
        <v>0</v>
      </c>
      <c r="T46" s="42">
        <f t="shared" si="28"/>
        <v>0</v>
      </c>
      <c r="U46" s="42">
        <f t="shared" si="28"/>
        <v>0</v>
      </c>
      <c r="V46" s="42">
        <f t="shared" si="28"/>
        <v>0</v>
      </c>
      <c r="W46" s="42">
        <f t="shared" si="28"/>
        <v>0</v>
      </c>
      <c r="X46" s="42">
        <f t="shared" si="28"/>
        <v>0</v>
      </c>
      <c r="Y46" s="42">
        <f t="shared" si="29"/>
        <v>0</v>
      </c>
      <c r="Z46" s="42">
        <f t="shared" si="29"/>
        <v>0</v>
      </c>
      <c r="AA46" s="42">
        <f t="shared" si="29"/>
        <v>0</v>
      </c>
      <c r="AB46" s="42">
        <f t="shared" si="29"/>
        <v>0</v>
      </c>
      <c r="AC46" s="42">
        <f t="shared" si="29"/>
        <v>0</v>
      </c>
      <c r="AD46" s="42">
        <f t="shared" si="29"/>
        <v>0</v>
      </c>
      <c r="AE46" s="42">
        <f t="shared" si="29"/>
        <v>0</v>
      </c>
      <c r="AF46" s="42">
        <f t="shared" si="29"/>
        <v>0</v>
      </c>
      <c r="AG46" s="42">
        <f t="shared" si="29"/>
        <v>0</v>
      </c>
      <c r="AH46" s="42">
        <f t="shared" si="29"/>
        <v>0</v>
      </c>
      <c r="AI46" s="42">
        <f t="shared" si="30"/>
        <v>0</v>
      </c>
      <c r="AJ46" s="42">
        <f t="shared" si="30"/>
        <v>0</v>
      </c>
      <c r="AK46" s="42">
        <f t="shared" si="30"/>
        <v>0</v>
      </c>
      <c r="AL46" s="42">
        <f t="shared" si="30"/>
        <v>0</v>
      </c>
      <c r="AM46" s="42">
        <f t="shared" si="30"/>
        <v>0</v>
      </c>
      <c r="AN46" s="42">
        <f t="shared" si="30"/>
        <v>0</v>
      </c>
      <c r="AO46" s="42">
        <f t="shared" si="30"/>
        <v>0</v>
      </c>
      <c r="AP46" s="42">
        <f t="shared" si="30"/>
        <v>0</v>
      </c>
      <c r="AQ46" s="42">
        <f t="shared" si="30"/>
        <v>0</v>
      </c>
      <c r="AR46" s="42">
        <f t="shared" si="30"/>
        <v>0</v>
      </c>
      <c r="AS46" s="42">
        <f t="shared" si="31"/>
        <v>0</v>
      </c>
      <c r="AT46" s="42">
        <f t="shared" si="31"/>
        <v>0</v>
      </c>
      <c r="AU46" s="42">
        <f t="shared" si="31"/>
        <v>0</v>
      </c>
      <c r="AV46" s="42">
        <f t="shared" si="31"/>
        <v>0</v>
      </c>
      <c r="AW46" s="42">
        <f t="shared" si="31"/>
        <v>0</v>
      </c>
      <c r="AX46" s="42">
        <f t="shared" si="31"/>
        <v>0</v>
      </c>
      <c r="AY46" s="42">
        <f t="shared" si="31"/>
        <v>0</v>
      </c>
      <c r="AZ46" s="42">
        <f t="shared" si="31"/>
        <v>0</v>
      </c>
      <c r="BA46" s="42">
        <f t="shared" si="31"/>
        <v>0</v>
      </c>
      <c r="BB46" s="42">
        <f t="shared" si="31"/>
        <v>0</v>
      </c>
      <c r="BC46" s="42">
        <f t="shared" si="32"/>
        <v>0</v>
      </c>
      <c r="BD46" s="42">
        <f t="shared" si="32"/>
        <v>0</v>
      </c>
      <c r="BE46" s="42">
        <f t="shared" si="32"/>
        <v>0</v>
      </c>
      <c r="BF46" s="42">
        <f t="shared" si="32"/>
        <v>0</v>
      </c>
      <c r="BG46" s="42">
        <f t="shared" si="32"/>
        <v>0</v>
      </c>
      <c r="BH46" s="42">
        <f t="shared" si="32"/>
        <v>0</v>
      </c>
      <c r="BI46" s="42">
        <f t="shared" si="32"/>
        <v>0</v>
      </c>
      <c r="BJ46" s="42">
        <f t="shared" si="32"/>
        <v>0</v>
      </c>
      <c r="BK46" s="42">
        <f t="shared" si="32"/>
        <v>0</v>
      </c>
      <c r="BL46" s="42">
        <f t="shared" si="32"/>
        <v>0</v>
      </c>
    </row>
    <row r="47" spans="1:64" ht="13" thickBot="1" x14ac:dyDescent="0.3">
      <c r="A47" s="40">
        <f t="shared" si="33"/>
        <v>440.19194198178593</v>
      </c>
      <c r="B47" s="40">
        <f t="shared" si="34"/>
        <v>18585.492014051997</v>
      </c>
      <c r="C47" s="41">
        <f t="shared" si="35"/>
        <v>1000000.0000000002</v>
      </c>
      <c r="D47" s="3">
        <v>0.05</v>
      </c>
      <c r="E47" s="42">
        <f t="shared" si="27"/>
        <v>24390.243902439026</v>
      </c>
      <c r="F47" s="42">
        <f t="shared" si="27"/>
        <v>23795.359904818561</v>
      </c>
      <c r="G47" s="42">
        <f t="shared" si="27"/>
        <v>23214.985272993719</v>
      </c>
      <c r="H47" s="42">
        <f t="shared" si="27"/>
        <v>928599.41091974895</v>
      </c>
      <c r="I47" s="42">
        <f t="shared" si="27"/>
        <v>0</v>
      </c>
      <c r="J47" s="42">
        <f t="shared" si="27"/>
        <v>0</v>
      </c>
      <c r="K47" s="42">
        <f t="shared" si="27"/>
        <v>0</v>
      </c>
      <c r="L47" s="42">
        <f t="shared" si="27"/>
        <v>0</v>
      </c>
      <c r="M47" s="42">
        <f t="shared" si="27"/>
        <v>0</v>
      </c>
      <c r="N47" s="42">
        <f t="shared" si="27"/>
        <v>0</v>
      </c>
      <c r="O47" s="42">
        <f t="shared" si="28"/>
        <v>0</v>
      </c>
      <c r="P47" s="42">
        <f t="shared" si="28"/>
        <v>0</v>
      </c>
      <c r="Q47" s="42">
        <f t="shared" si="28"/>
        <v>0</v>
      </c>
      <c r="R47" s="42">
        <f t="shared" si="28"/>
        <v>0</v>
      </c>
      <c r="S47" s="42">
        <f t="shared" si="28"/>
        <v>0</v>
      </c>
      <c r="T47" s="42">
        <f t="shared" si="28"/>
        <v>0</v>
      </c>
      <c r="U47" s="42">
        <f t="shared" si="28"/>
        <v>0</v>
      </c>
      <c r="V47" s="42">
        <f t="shared" si="28"/>
        <v>0</v>
      </c>
      <c r="W47" s="42">
        <f t="shared" si="28"/>
        <v>0</v>
      </c>
      <c r="X47" s="42">
        <f t="shared" si="28"/>
        <v>0</v>
      </c>
      <c r="Y47" s="42">
        <f t="shared" si="29"/>
        <v>0</v>
      </c>
      <c r="Z47" s="42">
        <f t="shared" si="29"/>
        <v>0</v>
      </c>
      <c r="AA47" s="42">
        <f t="shared" si="29"/>
        <v>0</v>
      </c>
      <c r="AB47" s="42">
        <f t="shared" si="29"/>
        <v>0</v>
      </c>
      <c r="AC47" s="42">
        <f t="shared" si="29"/>
        <v>0</v>
      </c>
      <c r="AD47" s="42">
        <f t="shared" si="29"/>
        <v>0</v>
      </c>
      <c r="AE47" s="42">
        <f t="shared" si="29"/>
        <v>0</v>
      </c>
      <c r="AF47" s="42">
        <f t="shared" si="29"/>
        <v>0</v>
      </c>
      <c r="AG47" s="42">
        <f t="shared" si="29"/>
        <v>0</v>
      </c>
      <c r="AH47" s="42">
        <f t="shared" si="29"/>
        <v>0</v>
      </c>
      <c r="AI47" s="42">
        <f t="shared" si="30"/>
        <v>0</v>
      </c>
      <c r="AJ47" s="42">
        <f t="shared" si="30"/>
        <v>0</v>
      </c>
      <c r="AK47" s="42">
        <f t="shared" si="30"/>
        <v>0</v>
      </c>
      <c r="AL47" s="42">
        <f t="shared" si="30"/>
        <v>0</v>
      </c>
      <c r="AM47" s="42">
        <f t="shared" si="30"/>
        <v>0</v>
      </c>
      <c r="AN47" s="42">
        <f t="shared" si="30"/>
        <v>0</v>
      </c>
      <c r="AO47" s="42">
        <f t="shared" si="30"/>
        <v>0</v>
      </c>
      <c r="AP47" s="42">
        <f t="shared" si="30"/>
        <v>0</v>
      </c>
      <c r="AQ47" s="42">
        <f t="shared" si="30"/>
        <v>0</v>
      </c>
      <c r="AR47" s="42">
        <f t="shared" si="30"/>
        <v>0</v>
      </c>
      <c r="AS47" s="42">
        <f t="shared" si="31"/>
        <v>0</v>
      </c>
      <c r="AT47" s="42">
        <f t="shared" si="31"/>
        <v>0</v>
      </c>
      <c r="AU47" s="42">
        <f t="shared" si="31"/>
        <v>0</v>
      </c>
      <c r="AV47" s="42">
        <f t="shared" si="31"/>
        <v>0</v>
      </c>
      <c r="AW47" s="42">
        <f t="shared" si="31"/>
        <v>0</v>
      </c>
      <c r="AX47" s="42">
        <f t="shared" si="31"/>
        <v>0</v>
      </c>
      <c r="AY47" s="42">
        <f t="shared" si="31"/>
        <v>0</v>
      </c>
      <c r="AZ47" s="42">
        <f t="shared" si="31"/>
        <v>0</v>
      </c>
      <c r="BA47" s="42">
        <f t="shared" si="31"/>
        <v>0</v>
      </c>
      <c r="BB47" s="42">
        <f t="shared" si="31"/>
        <v>0</v>
      </c>
      <c r="BC47" s="42">
        <f t="shared" si="32"/>
        <v>0</v>
      </c>
      <c r="BD47" s="42">
        <f t="shared" si="32"/>
        <v>0</v>
      </c>
      <c r="BE47" s="42">
        <f t="shared" si="32"/>
        <v>0</v>
      </c>
      <c r="BF47" s="42">
        <f t="shared" si="32"/>
        <v>0</v>
      </c>
      <c r="BG47" s="42">
        <f t="shared" si="32"/>
        <v>0</v>
      </c>
      <c r="BH47" s="42">
        <f t="shared" si="32"/>
        <v>0</v>
      </c>
      <c r="BI47" s="42">
        <f t="shared" si="32"/>
        <v>0</v>
      </c>
      <c r="BJ47" s="42">
        <f t="shared" si="32"/>
        <v>0</v>
      </c>
      <c r="BK47" s="42">
        <f t="shared" si="32"/>
        <v>0</v>
      </c>
      <c r="BL47" s="42">
        <f t="shared" si="32"/>
        <v>0</v>
      </c>
    </row>
    <row r="48" spans="1:64" ht="13" thickBot="1" x14ac:dyDescent="0.3">
      <c r="A48" s="40">
        <f t="shared" si="33"/>
        <v>427.66379433916882</v>
      </c>
      <c r="B48" s="40">
        <f t="shared" si="34"/>
        <v>18145.300072070211</v>
      </c>
      <c r="C48" s="41">
        <f t="shared" si="35"/>
        <v>981414.50798594824</v>
      </c>
      <c r="D48" s="3">
        <v>0.06</v>
      </c>
      <c r="E48" s="42">
        <f t="shared" si="27"/>
        <v>24271.844660194172</v>
      </c>
      <c r="F48" s="42">
        <f t="shared" si="27"/>
        <v>23564.897728343862</v>
      </c>
      <c r="G48" s="42">
        <f t="shared" si="27"/>
        <v>22878.541483828991</v>
      </c>
      <c r="H48" s="42">
        <f t="shared" si="27"/>
        <v>910699.22411358124</v>
      </c>
      <c r="I48" s="42">
        <f t="shared" si="27"/>
        <v>0</v>
      </c>
      <c r="J48" s="42">
        <f t="shared" si="27"/>
        <v>0</v>
      </c>
      <c r="K48" s="42">
        <f t="shared" si="27"/>
        <v>0</v>
      </c>
      <c r="L48" s="42">
        <f t="shared" si="27"/>
        <v>0</v>
      </c>
      <c r="M48" s="42">
        <f t="shared" si="27"/>
        <v>0</v>
      </c>
      <c r="N48" s="42">
        <f t="shared" si="27"/>
        <v>0</v>
      </c>
      <c r="O48" s="42">
        <f t="shared" si="28"/>
        <v>0</v>
      </c>
      <c r="P48" s="42">
        <f t="shared" si="28"/>
        <v>0</v>
      </c>
      <c r="Q48" s="42">
        <f t="shared" si="28"/>
        <v>0</v>
      </c>
      <c r="R48" s="42">
        <f t="shared" si="28"/>
        <v>0</v>
      </c>
      <c r="S48" s="42">
        <f t="shared" si="28"/>
        <v>0</v>
      </c>
      <c r="T48" s="42">
        <f t="shared" si="28"/>
        <v>0</v>
      </c>
      <c r="U48" s="42">
        <f t="shared" si="28"/>
        <v>0</v>
      </c>
      <c r="V48" s="42">
        <f t="shared" si="28"/>
        <v>0</v>
      </c>
      <c r="W48" s="42">
        <f t="shared" si="28"/>
        <v>0</v>
      </c>
      <c r="X48" s="42">
        <f t="shared" si="28"/>
        <v>0</v>
      </c>
      <c r="Y48" s="42">
        <f t="shared" si="29"/>
        <v>0</v>
      </c>
      <c r="Z48" s="42">
        <f t="shared" si="29"/>
        <v>0</v>
      </c>
      <c r="AA48" s="42">
        <f t="shared" si="29"/>
        <v>0</v>
      </c>
      <c r="AB48" s="42">
        <f t="shared" si="29"/>
        <v>0</v>
      </c>
      <c r="AC48" s="42">
        <f t="shared" si="29"/>
        <v>0</v>
      </c>
      <c r="AD48" s="42">
        <f t="shared" si="29"/>
        <v>0</v>
      </c>
      <c r="AE48" s="42">
        <f t="shared" si="29"/>
        <v>0</v>
      </c>
      <c r="AF48" s="42">
        <f t="shared" si="29"/>
        <v>0</v>
      </c>
      <c r="AG48" s="42">
        <f t="shared" si="29"/>
        <v>0</v>
      </c>
      <c r="AH48" s="42">
        <f t="shared" si="29"/>
        <v>0</v>
      </c>
      <c r="AI48" s="42">
        <f t="shared" si="30"/>
        <v>0</v>
      </c>
      <c r="AJ48" s="42">
        <f t="shared" si="30"/>
        <v>0</v>
      </c>
      <c r="AK48" s="42">
        <f t="shared" si="30"/>
        <v>0</v>
      </c>
      <c r="AL48" s="42">
        <f t="shared" si="30"/>
        <v>0</v>
      </c>
      <c r="AM48" s="42">
        <f t="shared" si="30"/>
        <v>0</v>
      </c>
      <c r="AN48" s="42">
        <f t="shared" si="30"/>
        <v>0</v>
      </c>
      <c r="AO48" s="42">
        <f t="shared" si="30"/>
        <v>0</v>
      </c>
      <c r="AP48" s="42">
        <f t="shared" si="30"/>
        <v>0</v>
      </c>
      <c r="AQ48" s="42">
        <f t="shared" si="30"/>
        <v>0</v>
      </c>
      <c r="AR48" s="42">
        <f t="shared" si="30"/>
        <v>0</v>
      </c>
      <c r="AS48" s="42">
        <f t="shared" si="31"/>
        <v>0</v>
      </c>
      <c r="AT48" s="42">
        <f t="shared" si="31"/>
        <v>0</v>
      </c>
      <c r="AU48" s="42">
        <f t="shared" si="31"/>
        <v>0</v>
      </c>
      <c r="AV48" s="42">
        <f t="shared" si="31"/>
        <v>0</v>
      </c>
      <c r="AW48" s="42">
        <f t="shared" si="31"/>
        <v>0</v>
      </c>
      <c r="AX48" s="42">
        <f t="shared" si="31"/>
        <v>0</v>
      </c>
      <c r="AY48" s="42">
        <f t="shared" si="31"/>
        <v>0</v>
      </c>
      <c r="AZ48" s="42">
        <f t="shared" si="31"/>
        <v>0</v>
      </c>
      <c r="BA48" s="42">
        <f t="shared" si="31"/>
        <v>0</v>
      </c>
      <c r="BB48" s="42">
        <f t="shared" si="31"/>
        <v>0</v>
      </c>
      <c r="BC48" s="42">
        <f t="shared" si="32"/>
        <v>0</v>
      </c>
      <c r="BD48" s="42">
        <f t="shared" si="32"/>
        <v>0</v>
      </c>
      <c r="BE48" s="42">
        <f t="shared" si="32"/>
        <v>0</v>
      </c>
      <c r="BF48" s="42">
        <f t="shared" si="32"/>
        <v>0</v>
      </c>
      <c r="BG48" s="42">
        <f t="shared" si="32"/>
        <v>0</v>
      </c>
      <c r="BH48" s="42">
        <f t="shared" si="32"/>
        <v>0</v>
      </c>
      <c r="BI48" s="42">
        <f t="shared" si="32"/>
        <v>0</v>
      </c>
      <c r="BJ48" s="42">
        <f t="shared" si="32"/>
        <v>0</v>
      </c>
      <c r="BK48" s="42">
        <f t="shared" si="32"/>
        <v>0</v>
      </c>
      <c r="BL48" s="42">
        <f t="shared" si="32"/>
        <v>0</v>
      </c>
    </row>
    <row r="49" spans="1:64" ht="13" thickBot="1" x14ac:dyDescent="0.3">
      <c r="A49" s="40">
        <f t="shared" si="33"/>
        <v>415.55068301304709</v>
      </c>
      <c r="B49" s="40">
        <f t="shared" si="34"/>
        <v>17717.636277731042</v>
      </c>
      <c r="C49" s="41">
        <f t="shared" si="35"/>
        <v>963269.20791387802</v>
      </c>
      <c r="D49" s="3">
        <v>7.0000000000000007E-2</v>
      </c>
      <c r="E49" s="42">
        <f t="shared" si="27"/>
        <v>24154.589371980677</v>
      </c>
      <c r="F49" s="42">
        <f t="shared" si="27"/>
        <v>23337.767509160076</v>
      </c>
      <c r="G49" s="42">
        <f t="shared" si="27"/>
        <v>22548.56764170056</v>
      </c>
      <c r="H49" s="42">
        <f t="shared" si="27"/>
        <v>893228.28339103668</v>
      </c>
      <c r="I49" s="42">
        <f t="shared" si="27"/>
        <v>0</v>
      </c>
      <c r="J49" s="42">
        <f t="shared" si="27"/>
        <v>0</v>
      </c>
      <c r="K49" s="42">
        <f t="shared" si="27"/>
        <v>0</v>
      </c>
      <c r="L49" s="42">
        <f t="shared" si="27"/>
        <v>0</v>
      </c>
      <c r="M49" s="42">
        <f t="shared" si="27"/>
        <v>0</v>
      </c>
      <c r="N49" s="42">
        <f t="shared" si="27"/>
        <v>0</v>
      </c>
      <c r="O49" s="42">
        <f t="shared" si="28"/>
        <v>0</v>
      </c>
      <c r="P49" s="42">
        <f t="shared" si="28"/>
        <v>0</v>
      </c>
      <c r="Q49" s="42">
        <f t="shared" si="28"/>
        <v>0</v>
      </c>
      <c r="R49" s="42">
        <f t="shared" si="28"/>
        <v>0</v>
      </c>
      <c r="S49" s="42">
        <f t="shared" si="28"/>
        <v>0</v>
      </c>
      <c r="T49" s="42">
        <f t="shared" si="28"/>
        <v>0</v>
      </c>
      <c r="U49" s="42">
        <f t="shared" si="28"/>
        <v>0</v>
      </c>
      <c r="V49" s="42">
        <f t="shared" si="28"/>
        <v>0</v>
      </c>
      <c r="W49" s="42">
        <f t="shared" si="28"/>
        <v>0</v>
      </c>
      <c r="X49" s="42">
        <f t="shared" si="28"/>
        <v>0</v>
      </c>
      <c r="Y49" s="42">
        <f t="shared" si="29"/>
        <v>0</v>
      </c>
      <c r="Z49" s="42">
        <f t="shared" si="29"/>
        <v>0</v>
      </c>
      <c r="AA49" s="42">
        <f t="shared" si="29"/>
        <v>0</v>
      </c>
      <c r="AB49" s="42">
        <f t="shared" si="29"/>
        <v>0</v>
      </c>
      <c r="AC49" s="42">
        <f t="shared" si="29"/>
        <v>0</v>
      </c>
      <c r="AD49" s="42">
        <f t="shared" si="29"/>
        <v>0</v>
      </c>
      <c r="AE49" s="42">
        <f t="shared" si="29"/>
        <v>0</v>
      </c>
      <c r="AF49" s="42">
        <f t="shared" si="29"/>
        <v>0</v>
      </c>
      <c r="AG49" s="42">
        <f t="shared" si="29"/>
        <v>0</v>
      </c>
      <c r="AH49" s="42">
        <f t="shared" si="29"/>
        <v>0</v>
      </c>
      <c r="AI49" s="42">
        <f t="shared" si="30"/>
        <v>0</v>
      </c>
      <c r="AJ49" s="42">
        <f t="shared" si="30"/>
        <v>0</v>
      </c>
      <c r="AK49" s="42">
        <f t="shared" si="30"/>
        <v>0</v>
      </c>
      <c r="AL49" s="42">
        <f t="shared" si="30"/>
        <v>0</v>
      </c>
      <c r="AM49" s="42">
        <f t="shared" si="30"/>
        <v>0</v>
      </c>
      <c r="AN49" s="42">
        <f t="shared" si="30"/>
        <v>0</v>
      </c>
      <c r="AO49" s="42">
        <f t="shared" si="30"/>
        <v>0</v>
      </c>
      <c r="AP49" s="42">
        <f t="shared" si="30"/>
        <v>0</v>
      </c>
      <c r="AQ49" s="42">
        <f t="shared" si="30"/>
        <v>0</v>
      </c>
      <c r="AR49" s="42">
        <f t="shared" si="30"/>
        <v>0</v>
      </c>
      <c r="AS49" s="42">
        <f t="shared" si="31"/>
        <v>0</v>
      </c>
      <c r="AT49" s="42">
        <f t="shared" si="31"/>
        <v>0</v>
      </c>
      <c r="AU49" s="42">
        <f t="shared" si="31"/>
        <v>0</v>
      </c>
      <c r="AV49" s="42">
        <f t="shared" si="31"/>
        <v>0</v>
      </c>
      <c r="AW49" s="42">
        <f t="shared" si="31"/>
        <v>0</v>
      </c>
      <c r="AX49" s="42">
        <f t="shared" si="31"/>
        <v>0</v>
      </c>
      <c r="AY49" s="42">
        <f t="shared" si="31"/>
        <v>0</v>
      </c>
      <c r="AZ49" s="42">
        <f t="shared" si="31"/>
        <v>0</v>
      </c>
      <c r="BA49" s="42">
        <f t="shared" si="31"/>
        <v>0</v>
      </c>
      <c r="BB49" s="42">
        <f t="shared" si="31"/>
        <v>0</v>
      </c>
      <c r="BC49" s="42">
        <f t="shared" si="32"/>
        <v>0</v>
      </c>
      <c r="BD49" s="42">
        <f t="shared" si="32"/>
        <v>0</v>
      </c>
      <c r="BE49" s="42">
        <f t="shared" si="32"/>
        <v>0</v>
      </c>
      <c r="BF49" s="42">
        <f t="shared" si="32"/>
        <v>0</v>
      </c>
      <c r="BG49" s="42">
        <f t="shared" si="32"/>
        <v>0</v>
      </c>
      <c r="BH49" s="42">
        <f t="shared" si="32"/>
        <v>0</v>
      </c>
      <c r="BI49" s="42">
        <f t="shared" si="32"/>
        <v>0</v>
      </c>
      <c r="BJ49" s="42">
        <f t="shared" si="32"/>
        <v>0</v>
      </c>
      <c r="BK49" s="42">
        <f t="shared" si="32"/>
        <v>0</v>
      </c>
      <c r="BL49" s="42">
        <f t="shared" si="32"/>
        <v>0</v>
      </c>
    </row>
    <row r="50" spans="1:64" ht="13" thickBot="1" x14ac:dyDescent="0.3">
      <c r="A50" s="40">
        <f t="shared" si="33"/>
        <v>403.83694923005532</v>
      </c>
      <c r="B50" s="40">
        <f t="shared" si="34"/>
        <v>17302.085594717995</v>
      </c>
      <c r="C50" s="41">
        <f t="shared" si="35"/>
        <v>945551.57163614698</v>
      </c>
      <c r="D50" s="3">
        <v>0.08</v>
      </c>
      <c r="E50" s="42">
        <f t="shared" si="27"/>
        <v>24038.461538461539</v>
      </c>
      <c r="F50" s="42">
        <f t="shared" si="27"/>
        <v>23113.905325443786</v>
      </c>
      <c r="G50" s="42">
        <f t="shared" si="27"/>
        <v>22224.908966772869</v>
      </c>
      <c r="H50" s="42">
        <f t="shared" si="27"/>
        <v>876174.29580546881</v>
      </c>
      <c r="I50" s="42">
        <f t="shared" si="27"/>
        <v>0</v>
      </c>
      <c r="J50" s="42">
        <f t="shared" si="27"/>
        <v>0</v>
      </c>
      <c r="K50" s="42">
        <f t="shared" si="27"/>
        <v>0</v>
      </c>
      <c r="L50" s="42">
        <f t="shared" si="27"/>
        <v>0</v>
      </c>
      <c r="M50" s="42">
        <f t="shared" si="27"/>
        <v>0</v>
      </c>
      <c r="N50" s="42">
        <f t="shared" si="27"/>
        <v>0</v>
      </c>
      <c r="O50" s="42">
        <f t="shared" si="28"/>
        <v>0</v>
      </c>
      <c r="P50" s="42">
        <f t="shared" si="28"/>
        <v>0</v>
      </c>
      <c r="Q50" s="42">
        <f t="shared" si="28"/>
        <v>0</v>
      </c>
      <c r="R50" s="42">
        <f t="shared" si="28"/>
        <v>0</v>
      </c>
      <c r="S50" s="42">
        <f t="shared" si="28"/>
        <v>0</v>
      </c>
      <c r="T50" s="42">
        <f t="shared" si="28"/>
        <v>0</v>
      </c>
      <c r="U50" s="42">
        <f t="shared" si="28"/>
        <v>0</v>
      </c>
      <c r="V50" s="42">
        <f t="shared" si="28"/>
        <v>0</v>
      </c>
      <c r="W50" s="42">
        <f t="shared" si="28"/>
        <v>0</v>
      </c>
      <c r="X50" s="42">
        <f t="shared" si="28"/>
        <v>0</v>
      </c>
      <c r="Y50" s="42">
        <f t="shared" si="29"/>
        <v>0</v>
      </c>
      <c r="Z50" s="42">
        <f t="shared" si="29"/>
        <v>0</v>
      </c>
      <c r="AA50" s="42">
        <f t="shared" si="29"/>
        <v>0</v>
      </c>
      <c r="AB50" s="42">
        <f t="shared" si="29"/>
        <v>0</v>
      </c>
      <c r="AC50" s="42">
        <f t="shared" si="29"/>
        <v>0</v>
      </c>
      <c r="AD50" s="42">
        <f t="shared" si="29"/>
        <v>0</v>
      </c>
      <c r="AE50" s="42">
        <f t="shared" si="29"/>
        <v>0</v>
      </c>
      <c r="AF50" s="42">
        <f t="shared" si="29"/>
        <v>0</v>
      </c>
      <c r="AG50" s="42">
        <f t="shared" si="29"/>
        <v>0</v>
      </c>
      <c r="AH50" s="42">
        <f t="shared" si="29"/>
        <v>0</v>
      </c>
      <c r="AI50" s="42">
        <f t="shared" si="30"/>
        <v>0</v>
      </c>
      <c r="AJ50" s="42">
        <f t="shared" si="30"/>
        <v>0</v>
      </c>
      <c r="AK50" s="42">
        <f t="shared" si="30"/>
        <v>0</v>
      </c>
      <c r="AL50" s="42">
        <f t="shared" si="30"/>
        <v>0</v>
      </c>
      <c r="AM50" s="42">
        <f t="shared" si="30"/>
        <v>0</v>
      </c>
      <c r="AN50" s="42">
        <f t="shared" si="30"/>
        <v>0</v>
      </c>
      <c r="AO50" s="42">
        <f t="shared" si="30"/>
        <v>0</v>
      </c>
      <c r="AP50" s="42">
        <f t="shared" si="30"/>
        <v>0</v>
      </c>
      <c r="AQ50" s="42">
        <f t="shared" si="30"/>
        <v>0</v>
      </c>
      <c r="AR50" s="42">
        <f t="shared" si="30"/>
        <v>0</v>
      </c>
      <c r="AS50" s="42">
        <f t="shared" si="31"/>
        <v>0</v>
      </c>
      <c r="AT50" s="42">
        <f t="shared" si="31"/>
        <v>0</v>
      </c>
      <c r="AU50" s="42">
        <f t="shared" si="31"/>
        <v>0</v>
      </c>
      <c r="AV50" s="42">
        <f t="shared" si="31"/>
        <v>0</v>
      </c>
      <c r="AW50" s="42">
        <f t="shared" si="31"/>
        <v>0</v>
      </c>
      <c r="AX50" s="42">
        <f t="shared" si="31"/>
        <v>0</v>
      </c>
      <c r="AY50" s="42">
        <f t="shared" si="31"/>
        <v>0</v>
      </c>
      <c r="AZ50" s="42">
        <f t="shared" si="31"/>
        <v>0</v>
      </c>
      <c r="BA50" s="42">
        <f t="shared" si="31"/>
        <v>0</v>
      </c>
      <c r="BB50" s="42">
        <f t="shared" si="31"/>
        <v>0</v>
      </c>
      <c r="BC50" s="42">
        <f t="shared" si="32"/>
        <v>0</v>
      </c>
      <c r="BD50" s="42">
        <f t="shared" si="32"/>
        <v>0</v>
      </c>
      <c r="BE50" s="42">
        <f t="shared" si="32"/>
        <v>0</v>
      </c>
      <c r="BF50" s="42">
        <f t="shared" si="32"/>
        <v>0</v>
      </c>
      <c r="BG50" s="42">
        <f t="shared" si="32"/>
        <v>0</v>
      </c>
      <c r="BH50" s="42">
        <f t="shared" si="32"/>
        <v>0</v>
      </c>
      <c r="BI50" s="42">
        <f t="shared" si="32"/>
        <v>0</v>
      </c>
      <c r="BJ50" s="42">
        <f t="shared" si="32"/>
        <v>0</v>
      </c>
      <c r="BK50" s="42">
        <f t="shared" si="32"/>
        <v>0</v>
      </c>
      <c r="BL50" s="42">
        <f t="shared" si="32"/>
        <v>0</v>
      </c>
    </row>
    <row r="51" spans="1:64" ht="13" thickBot="1" x14ac:dyDescent="0.3">
      <c r="A51" s="40">
        <f t="shared" si="33"/>
        <v>392.50759620242752</v>
      </c>
      <c r="B51" s="40">
        <f t="shared" si="34"/>
        <v>16898.24864548794</v>
      </c>
      <c r="C51" s="41">
        <f t="shared" si="35"/>
        <v>928249.48604142899</v>
      </c>
      <c r="D51" s="3">
        <v>0.09</v>
      </c>
      <c r="E51" s="42">
        <f t="shared" si="27"/>
        <v>23923.444976076556</v>
      </c>
      <c r="F51" s="42">
        <f t="shared" si="27"/>
        <v>22893.248780934508</v>
      </c>
      <c r="G51" s="42">
        <f t="shared" si="27"/>
        <v>21907.415101372731</v>
      </c>
      <c r="H51" s="42">
        <f t="shared" si="27"/>
        <v>859525.37718304526</v>
      </c>
      <c r="I51" s="42">
        <f t="shared" si="27"/>
        <v>0</v>
      </c>
      <c r="J51" s="42">
        <f t="shared" si="27"/>
        <v>0</v>
      </c>
      <c r="K51" s="42">
        <f t="shared" si="27"/>
        <v>0</v>
      </c>
      <c r="L51" s="42">
        <f t="shared" si="27"/>
        <v>0</v>
      </c>
      <c r="M51" s="42">
        <f t="shared" si="27"/>
        <v>0</v>
      </c>
      <c r="N51" s="42">
        <f t="shared" si="27"/>
        <v>0</v>
      </c>
      <c r="O51" s="42">
        <f t="shared" si="28"/>
        <v>0</v>
      </c>
      <c r="P51" s="42">
        <f t="shared" si="28"/>
        <v>0</v>
      </c>
      <c r="Q51" s="42">
        <f t="shared" si="28"/>
        <v>0</v>
      </c>
      <c r="R51" s="42">
        <f t="shared" si="28"/>
        <v>0</v>
      </c>
      <c r="S51" s="42">
        <f t="shared" si="28"/>
        <v>0</v>
      </c>
      <c r="T51" s="42">
        <f t="shared" si="28"/>
        <v>0</v>
      </c>
      <c r="U51" s="42">
        <f t="shared" si="28"/>
        <v>0</v>
      </c>
      <c r="V51" s="42">
        <f t="shared" si="28"/>
        <v>0</v>
      </c>
      <c r="W51" s="42">
        <f t="shared" si="28"/>
        <v>0</v>
      </c>
      <c r="X51" s="42">
        <f t="shared" si="28"/>
        <v>0</v>
      </c>
      <c r="Y51" s="42">
        <f t="shared" si="29"/>
        <v>0</v>
      </c>
      <c r="Z51" s="42">
        <f t="shared" si="29"/>
        <v>0</v>
      </c>
      <c r="AA51" s="42">
        <f t="shared" si="29"/>
        <v>0</v>
      </c>
      <c r="AB51" s="42">
        <f t="shared" si="29"/>
        <v>0</v>
      </c>
      <c r="AC51" s="42">
        <f t="shared" si="29"/>
        <v>0</v>
      </c>
      <c r="AD51" s="42">
        <f t="shared" si="29"/>
        <v>0</v>
      </c>
      <c r="AE51" s="42">
        <f t="shared" si="29"/>
        <v>0</v>
      </c>
      <c r="AF51" s="42">
        <f t="shared" si="29"/>
        <v>0</v>
      </c>
      <c r="AG51" s="42">
        <f t="shared" si="29"/>
        <v>0</v>
      </c>
      <c r="AH51" s="42">
        <f t="shared" si="29"/>
        <v>0</v>
      </c>
      <c r="AI51" s="42">
        <f t="shared" si="30"/>
        <v>0</v>
      </c>
      <c r="AJ51" s="42">
        <f t="shared" si="30"/>
        <v>0</v>
      </c>
      <c r="AK51" s="42">
        <f t="shared" si="30"/>
        <v>0</v>
      </c>
      <c r="AL51" s="42">
        <f t="shared" si="30"/>
        <v>0</v>
      </c>
      <c r="AM51" s="42">
        <f t="shared" si="30"/>
        <v>0</v>
      </c>
      <c r="AN51" s="42">
        <f t="shared" si="30"/>
        <v>0</v>
      </c>
      <c r="AO51" s="42">
        <f t="shared" si="30"/>
        <v>0</v>
      </c>
      <c r="AP51" s="42">
        <f t="shared" si="30"/>
        <v>0</v>
      </c>
      <c r="AQ51" s="42">
        <f t="shared" si="30"/>
        <v>0</v>
      </c>
      <c r="AR51" s="42">
        <f t="shared" si="30"/>
        <v>0</v>
      </c>
      <c r="AS51" s="42">
        <f t="shared" si="31"/>
        <v>0</v>
      </c>
      <c r="AT51" s="42">
        <f t="shared" si="31"/>
        <v>0</v>
      </c>
      <c r="AU51" s="42">
        <f t="shared" si="31"/>
        <v>0</v>
      </c>
      <c r="AV51" s="42">
        <f t="shared" si="31"/>
        <v>0</v>
      </c>
      <c r="AW51" s="42">
        <f t="shared" si="31"/>
        <v>0</v>
      </c>
      <c r="AX51" s="42">
        <f t="shared" si="31"/>
        <v>0</v>
      </c>
      <c r="AY51" s="42">
        <f t="shared" si="31"/>
        <v>0</v>
      </c>
      <c r="AZ51" s="42">
        <f t="shared" si="31"/>
        <v>0</v>
      </c>
      <c r="BA51" s="42">
        <f t="shared" si="31"/>
        <v>0</v>
      </c>
      <c r="BB51" s="42">
        <f t="shared" si="31"/>
        <v>0</v>
      </c>
      <c r="BC51" s="42">
        <f t="shared" si="32"/>
        <v>0</v>
      </c>
      <c r="BD51" s="42">
        <f t="shared" si="32"/>
        <v>0</v>
      </c>
      <c r="BE51" s="42">
        <f t="shared" si="32"/>
        <v>0</v>
      </c>
      <c r="BF51" s="42">
        <f t="shared" si="32"/>
        <v>0</v>
      </c>
      <c r="BG51" s="42">
        <f t="shared" si="32"/>
        <v>0</v>
      </c>
      <c r="BH51" s="42">
        <f t="shared" si="32"/>
        <v>0</v>
      </c>
      <c r="BI51" s="42">
        <f t="shared" si="32"/>
        <v>0</v>
      </c>
      <c r="BJ51" s="42">
        <f t="shared" si="32"/>
        <v>0</v>
      </c>
      <c r="BK51" s="42">
        <f t="shared" si="32"/>
        <v>0</v>
      </c>
      <c r="BL51" s="42">
        <f t="shared" si="32"/>
        <v>0</v>
      </c>
    </row>
    <row r="52" spans="1:64" ht="13" thickBot="1" x14ac:dyDescent="0.3">
      <c r="A52" s="40">
        <f t="shared" si="33"/>
        <v>381.54825814184733</v>
      </c>
      <c r="B52" s="40">
        <f t="shared" si="34"/>
        <v>16505.741049285512</v>
      </c>
      <c r="C52" s="41">
        <f t="shared" si="35"/>
        <v>911351.23739594105</v>
      </c>
      <c r="D52" s="3">
        <v>0.1</v>
      </c>
      <c r="E52" s="42">
        <f t="shared" si="27"/>
        <v>23809.523809523809</v>
      </c>
      <c r="F52" s="42">
        <f t="shared" si="27"/>
        <v>22675.736961451246</v>
      </c>
      <c r="G52" s="42">
        <f t="shared" si="27"/>
        <v>21595.939963286899</v>
      </c>
      <c r="H52" s="42">
        <f t="shared" si="27"/>
        <v>843270.03666167904</v>
      </c>
      <c r="I52" s="42">
        <f t="shared" si="27"/>
        <v>0</v>
      </c>
      <c r="J52" s="42">
        <f t="shared" si="27"/>
        <v>0</v>
      </c>
      <c r="K52" s="42">
        <f t="shared" si="27"/>
        <v>0</v>
      </c>
      <c r="L52" s="42">
        <f t="shared" si="27"/>
        <v>0</v>
      </c>
      <c r="M52" s="42">
        <f t="shared" si="27"/>
        <v>0</v>
      </c>
      <c r="N52" s="42">
        <f t="shared" si="27"/>
        <v>0</v>
      </c>
      <c r="O52" s="42">
        <f t="shared" si="28"/>
        <v>0</v>
      </c>
      <c r="P52" s="42">
        <f t="shared" si="28"/>
        <v>0</v>
      </c>
      <c r="Q52" s="42">
        <f t="shared" si="28"/>
        <v>0</v>
      </c>
      <c r="R52" s="42">
        <f t="shared" si="28"/>
        <v>0</v>
      </c>
      <c r="S52" s="42">
        <f t="shared" si="28"/>
        <v>0</v>
      </c>
      <c r="T52" s="42">
        <f t="shared" si="28"/>
        <v>0</v>
      </c>
      <c r="U52" s="42">
        <f t="shared" si="28"/>
        <v>0</v>
      </c>
      <c r="V52" s="42">
        <f t="shared" si="28"/>
        <v>0</v>
      </c>
      <c r="W52" s="42">
        <f t="shared" si="28"/>
        <v>0</v>
      </c>
      <c r="X52" s="42">
        <f t="shared" si="28"/>
        <v>0</v>
      </c>
      <c r="Y52" s="42">
        <f t="shared" si="29"/>
        <v>0</v>
      </c>
      <c r="Z52" s="42">
        <f t="shared" si="29"/>
        <v>0</v>
      </c>
      <c r="AA52" s="42">
        <f t="shared" si="29"/>
        <v>0</v>
      </c>
      <c r="AB52" s="42">
        <f t="shared" si="29"/>
        <v>0</v>
      </c>
      <c r="AC52" s="42">
        <f t="shared" si="29"/>
        <v>0</v>
      </c>
      <c r="AD52" s="42">
        <f t="shared" si="29"/>
        <v>0</v>
      </c>
      <c r="AE52" s="42">
        <f t="shared" si="29"/>
        <v>0</v>
      </c>
      <c r="AF52" s="42">
        <f t="shared" si="29"/>
        <v>0</v>
      </c>
      <c r="AG52" s="42">
        <f t="shared" si="29"/>
        <v>0</v>
      </c>
      <c r="AH52" s="42">
        <f t="shared" si="29"/>
        <v>0</v>
      </c>
      <c r="AI52" s="42">
        <f t="shared" si="30"/>
        <v>0</v>
      </c>
      <c r="AJ52" s="42">
        <f t="shared" si="30"/>
        <v>0</v>
      </c>
      <c r="AK52" s="42">
        <f t="shared" si="30"/>
        <v>0</v>
      </c>
      <c r="AL52" s="42">
        <f t="shared" si="30"/>
        <v>0</v>
      </c>
      <c r="AM52" s="42">
        <f t="shared" si="30"/>
        <v>0</v>
      </c>
      <c r="AN52" s="42">
        <f t="shared" si="30"/>
        <v>0</v>
      </c>
      <c r="AO52" s="42">
        <f t="shared" si="30"/>
        <v>0</v>
      </c>
      <c r="AP52" s="42">
        <f t="shared" si="30"/>
        <v>0</v>
      </c>
      <c r="AQ52" s="42">
        <f t="shared" si="30"/>
        <v>0</v>
      </c>
      <c r="AR52" s="42">
        <f t="shared" si="30"/>
        <v>0</v>
      </c>
      <c r="AS52" s="42">
        <f t="shared" si="31"/>
        <v>0</v>
      </c>
      <c r="AT52" s="42">
        <f t="shared" si="31"/>
        <v>0</v>
      </c>
      <c r="AU52" s="42">
        <f t="shared" si="31"/>
        <v>0</v>
      </c>
      <c r="AV52" s="42">
        <f t="shared" si="31"/>
        <v>0</v>
      </c>
      <c r="AW52" s="42">
        <f t="shared" si="31"/>
        <v>0</v>
      </c>
      <c r="AX52" s="42">
        <f t="shared" si="31"/>
        <v>0</v>
      </c>
      <c r="AY52" s="42">
        <f t="shared" si="31"/>
        <v>0</v>
      </c>
      <c r="AZ52" s="42">
        <f t="shared" si="31"/>
        <v>0</v>
      </c>
      <c r="BA52" s="42">
        <f t="shared" si="31"/>
        <v>0</v>
      </c>
      <c r="BB52" s="42">
        <f t="shared" si="31"/>
        <v>0</v>
      </c>
      <c r="BC52" s="42">
        <f t="shared" si="32"/>
        <v>0</v>
      </c>
      <c r="BD52" s="42">
        <f t="shared" si="32"/>
        <v>0</v>
      </c>
      <c r="BE52" s="42">
        <f t="shared" si="32"/>
        <v>0</v>
      </c>
      <c r="BF52" s="42">
        <f t="shared" si="32"/>
        <v>0</v>
      </c>
      <c r="BG52" s="42">
        <f t="shared" si="32"/>
        <v>0</v>
      </c>
      <c r="BH52" s="42">
        <f t="shared" si="32"/>
        <v>0</v>
      </c>
      <c r="BI52" s="42">
        <f t="shared" si="32"/>
        <v>0</v>
      </c>
      <c r="BJ52" s="42">
        <f t="shared" si="32"/>
        <v>0</v>
      </c>
      <c r="BK52" s="42">
        <f t="shared" si="32"/>
        <v>0</v>
      </c>
      <c r="BL52" s="42">
        <f t="shared" si="32"/>
        <v>0</v>
      </c>
    </row>
    <row r="53" spans="1:64" ht="13" thickBot="1" x14ac:dyDescent="0.3">
      <c r="A53" s="40">
        <f t="shared" si="33"/>
        <v>370.94517090381123</v>
      </c>
      <c r="B53" s="40">
        <f t="shared" si="34"/>
        <v>16124.192791143665</v>
      </c>
      <c r="C53" s="41">
        <f t="shared" si="35"/>
        <v>894845.49634665553</v>
      </c>
      <c r="D53" s="3">
        <v>0.11</v>
      </c>
      <c r="E53" s="42">
        <f t="shared" si="27"/>
        <v>23696.682464454978</v>
      </c>
      <c r="F53" s="42">
        <f t="shared" si="27"/>
        <v>22461.310392848321</v>
      </c>
      <c r="G53" s="42">
        <f t="shared" si="27"/>
        <v>21290.341604595567</v>
      </c>
      <c r="H53" s="42">
        <f t="shared" si="27"/>
        <v>827397.16188475664</v>
      </c>
      <c r="I53" s="42">
        <f t="shared" si="27"/>
        <v>0</v>
      </c>
      <c r="J53" s="42">
        <f t="shared" si="27"/>
        <v>0</v>
      </c>
      <c r="K53" s="42">
        <f t="shared" si="27"/>
        <v>0</v>
      </c>
      <c r="L53" s="42">
        <f t="shared" si="27"/>
        <v>0</v>
      </c>
      <c r="M53" s="42">
        <f t="shared" si="27"/>
        <v>0</v>
      </c>
      <c r="N53" s="42">
        <f t="shared" si="27"/>
        <v>0</v>
      </c>
      <c r="O53" s="42">
        <f t="shared" si="28"/>
        <v>0</v>
      </c>
      <c r="P53" s="42">
        <f t="shared" si="28"/>
        <v>0</v>
      </c>
      <c r="Q53" s="42">
        <f t="shared" si="28"/>
        <v>0</v>
      </c>
      <c r="R53" s="42">
        <f t="shared" si="28"/>
        <v>0</v>
      </c>
      <c r="S53" s="42">
        <f t="shared" si="28"/>
        <v>0</v>
      </c>
      <c r="T53" s="42">
        <f t="shared" si="28"/>
        <v>0</v>
      </c>
      <c r="U53" s="42">
        <f t="shared" si="28"/>
        <v>0</v>
      </c>
      <c r="V53" s="42">
        <f t="shared" si="28"/>
        <v>0</v>
      </c>
      <c r="W53" s="42">
        <f t="shared" si="28"/>
        <v>0</v>
      </c>
      <c r="X53" s="42">
        <f t="shared" si="28"/>
        <v>0</v>
      </c>
      <c r="Y53" s="42">
        <f t="shared" si="29"/>
        <v>0</v>
      </c>
      <c r="Z53" s="42">
        <f t="shared" si="29"/>
        <v>0</v>
      </c>
      <c r="AA53" s="42">
        <f t="shared" si="29"/>
        <v>0</v>
      </c>
      <c r="AB53" s="42">
        <f t="shared" si="29"/>
        <v>0</v>
      </c>
      <c r="AC53" s="42">
        <f t="shared" si="29"/>
        <v>0</v>
      </c>
      <c r="AD53" s="42">
        <f t="shared" si="29"/>
        <v>0</v>
      </c>
      <c r="AE53" s="42">
        <f t="shared" si="29"/>
        <v>0</v>
      </c>
      <c r="AF53" s="42">
        <f t="shared" si="29"/>
        <v>0</v>
      </c>
      <c r="AG53" s="42">
        <f t="shared" si="29"/>
        <v>0</v>
      </c>
      <c r="AH53" s="42">
        <f t="shared" si="29"/>
        <v>0</v>
      </c>
      <c r="AI53" s="42">
        <f t="shared" si="30"/>
        <v>0</v>
      </c>
      <c r="AJ53" s="42">
        <f t="shared" si="30"/>
        <v>0</v>
      </c>
      <c r="AK53" s="42">
        <f t="shared" si="30"/>
        <v>0</v>
      </c>
      <c r="AL53" s="42">
        <f t="shared" si="30"/>
        <v>0</v>
      </c>
      <c r="AM53" s="42">
        <f t="shared" si="30"/>
        <v>0</v>
      </c>
      <c r="AN53" s="42">
        <f t="shared" si="30"/>
        <v>0</v>
      </c>
      <c r="AO53" s="42">
        <f t="shared" si="30"/>
        <v>0</v>
      </c>
      <c r="AP53" s="42">
        <f t="shared" si="30"/>
        <v>0</v>
      </c>
      <c r="AQ53" s="42">
        <f t="shared" si="30"/>
        <v>0</v>
      </c>
      <c r="AR53" s="42">
        <f t="shared" si="30"/>
        <v>0</v>
      </c>
      <c r="AS53" s="42">
        <f t="shared" si="31"/>
        <v>0</v>
      </c>
      <c r="AT53" s="42">
        <f t="shared" si="31"/>
        <v>0</v>
      </c>
      <c r="AU53" s="42">
        <f t="shared" si="31"/>
        <v>0</v>
      </c>
      <c r="AV53" s="42">
        <f t="shared" si="31"/>
        <v>0</v>
      </c>
      <c r="AW53" s="42">
        <f t="shared" si="31"/>
        <v>0</v>
      </c>
      <c r="AX53" s="42">
        <f t="shared" si="31"/>
        <v>0</v>
      </c>
      <c r="AY53" s="42">
        <f t="shared" si="31"/>
        <v>0</v>
      </c>
      <c r="AZ53" s="42">
        <f t="shared" si="31"/>
        <v>0</v>
      </c>
      <c r="BA53" s="42">
        <f t="shared" si="31"/>
        <v>0</v>
      </c>
      <c r="BB53" s="42">
        <f t="shared" si="31"/>
        <v>0</v>
      </c>
      <c r="BC53" s="42">
        <f t="shared" si="32"/>
        <v>0</v>
      </c>
      <c r="BD53" s="42">
        <f t="shared" si="32"/>
        <v>0</v>
      </c>
      <c r="BE53" s="42">
        <f t="shared" si="32"/>
        <v>0</v>
      </c>
      <c r="BF53" s="42">
        <f t="shared" si="32"/>
        <v>0</v>
      </c>
      <c r="BG53" s="42">
        <f t="shared" si="32"/>
        <v>0</v>
      </c>
      <c r="BH53" s="42">
        <f t="shared" si="32"/>
        <v>0</v>
      </c>
      <c r="BI53" s="42">
        <f t="shared" si="32"/>
        <v>0</v>
      </c>
      <c r="BJ53" s="42">
        <f t="shared" si="32"/>
        <v>0</v>
      </c>
      <c r="BK53" s="42">
        <f t="shared" si="32"/>
        <v>0</v>
      </c>
      <c r="BL53" s="42">
        <f t="shared" si="32"/>
        <v>0</v>
      </c>
    </row>
    <row r="54" spans="1:64" ht="13" thickBot="1" x14ac:dyDescent="0.3">
      <c r="A54" s="40"/>
      <c r="B54" s="40">
        <f t="shared" si="34"/>
        <v>15753.247620239854</v>
      </c>
      <c r="C54" s="41">
        <f t="shared" si="35"/>
        <v>878721.30355551187</v>
      </c>
      <c r="D54" s="3">
        <v>0.12</v>
      </c>
      <c r="E54" s="42">
        <f t="shared" si="27"/>
        <v>23584.905660377357</v>
      </c>
      <c r="F54" s="42">
        <f t="shared" si="27"/>
        <v>22249.911000355994</v>
      </c>
      <c r="G54" s="42">
        <f t="shared" si="27"/>
        <v>20990.48207580754</v>
      </c>
      <c r="H54" s="42">
        <f t="shared" si="27"/>
        <v>811896.00481897092</v>
      </c>
      <c r="I54" s="42">
        <f t="shared" si="27"/>
        <v>0</v>
      </c>
      <c r="J54" s="42">
        <f t="shared" si="27"/>
        <v>0</v>
      </c>
      <c r="K54" s="42">
        <f t="shared" si="27"/>
        <v>0</v>
      </c>
      <c r="L54" s="42">
        <f t="shared" si="27"/>
        <v>0</v>
      </c>
      <c r="M54" s="42">
        <f t="shared" si="27"/>
        <v>0</v>
      </c>
      <c r="N54" s="42">
        <f t="shared" si="27"/>
        <v>0</v>
      </c>
      <c r="O54" s="42">
        <f t="shared" si="28"/>
        <v>0</v>
      </c>
      <c r="P54" s="42">
        <f t="shared" si="28"/>
        <v>0</v>
      </c>
      <c r="Q54" s="42">
        <f t="shared" si="28"/>
        <v>0</v>
      </c>
      <c r="R54" s="42">
        <f t="shared" si="28"/>
        <v>0</v>
      </c>
      <c r="S54" s="42">
        <f t="shared" si="28"/>
        <v>0</v>
      </c>
      <c r="T54" s="42">
        <f t="shared" si="28"/>
        <v>0</v>
      </c>
      <c r="U54" s="42">
        <f t="shared" si="28"/>
        <v>0</v>
      </c>
      <c r="V54" s="42">
        <f t="shared" si="28"/>
        <v>0</v>
      </c>
      <c r="W54" s="42">
        <f t="shared" si="28"/>
        <v>0</v>
      </c>
      <c r="X54" s="42">
        <f t="shared" si="28"/>
        <v>0</v>
      </c>
      <c r="Y54" s="42">
        <f t="shared" si="29"/>
        <v>0</v>
      </c>
      <c r="Z54" s="42">
        <f t="shared" si="29"/>
        <v>0</v>
      </c>
      <c r="AA54" s="42">
        <f t="shared" si="29"/>
        <v>0</v>
      </c>
      <c r="AB54" s="42">
        <f t="shared" si="29"/>
        <v>0</v>
      </c>
      <c r="AC54" s="42">
        <f t="shared" si="29"/>
        <v>0</v>
      </c>
      <c r="AD54" s="42">
        <f t="shared" si="29"/>
        <v>0</v>
      </c>
      <c r="AE54" s="42">
        <f t="shared" si="29"/>
        <v>0</v>
      </c>
      <c r="AF54" s="42">
        <f t="shared" si="29"/>
        <v>0</v>
      </c>
      <c r="AG54" s="42">
        <f t="shared" si="29"/>
        <v>0</v>
      </c>
      <c r="AH54" s="42">
        <f t="shared" si="29"/>
        <v>0</v>
      </c>
      <c r="AI54" s="42">
        <f t="shared" si="30"/>
        <v>0</v>
      </c>
      <c r="AJ54" s="42">
        <f t="shared" si="30"/>
        <v>0</v>
      </c>
      <c r="AK54" s="42">
        <f t="shared" si="30"/>
        <v>0</v>
      </c>
      <c r="AL54" s="42">
        <f t="shared" si="30"/>
        <v>0</v>
      </c>
      <c r="AM54" s="42">
        <f t="shared" si="30"/>
        <v>0</v>
      </c>
      <c r="AN54" s="42">
        <f t="shared" si="30"/>
        <v>0</v>
      </c>
      <c r="AO54" s="42">
        <f t="shared" si="30"/>
        <v>0</v>
      </c>
      <c r="AP54" s="42">
        <f t="shared" si="30"/>
        <v>0</v>
      </c>
      <c r="AQ54" s="42">
        <f t="shared" si="30"/>
        <v>0</v>
      </c>
      <c r="AR54" s="42">
        <f t="shared" si="30"/>
        <v>0</v>
      </c>
      <c r="AS54" s="42">
        <f t="shared" si="31"/>
        <v>0</v>
      </c>
      <c r="AT54" s="42">
        <f t="shared" si="31"/>
        <v>0</v>
      </c>
      <c r="AU54" s="42">
        <f t="shared" si="31"/>
        <v>0</v>
      </c>
      <c r="AV54" s="42">
        <f t="shared" si="31"/>
        <v>0</v>
      </c>
      <c r="AW54" s="42">
        <f t="shared" si="31"/>
        <v>0</v>
      </c>
      <c r="AX54" s="42">
        <f t="shared" si="31"/>
        <v>0</v>
      </c>
      <c r="AY54" s="42">
        <f t="shared" si="31"/>
        <v>0</v>
      </c>
      <c r="AZ54" s="42">
        <f t="shared" si="31"/>
        <v>0</v>
      </c>
      <c r="BA54" s="42">
        <f t="shared" si="31"/>
        <v>0</v>
      </c>
      <c r="BB54" s="42">
        <f t="shared" si="31"/>
        <v>0</v>
      </c>
      <c r="BC54" s="42">
        <f t="shared" si="32"/>
        <v>0</v>
      </c>
      <c r="BD54" s="42">
        <f t="shared" si="32"/>
        <v>0</v>
      </c>
      <c r="BE54" s="42">
        <f t="shared" si="32"/>
        <v>0</v>
      </c>
      <c r="BF54" s="42">
        <f t="shared" si="32"/>
        <v>0</v>
      </c>
      <c r="BG54" s="42">
        <f t="shared" si="32"/>
        <v>0</v>
      </c>
      <c r="BH54" s="42">
        <f t="shared" si="32"/>
        <v>0</v>
      </c>
      <c r="BI54" s="42">
        <f t="shared" si="32"/>
        <v>0</v>
      </c>
      <c r="BJ54" s="42">
        <f t="shared" si="32"/>
        <v>0</v>
      </c>
      <c r="BK54" s="42">
        <f t="shared" si="32"/>
        <v>0</v>
      </c>
      <c r="BL54" s="42">
        <f t="shared" si="32"/>
        <v>0</v>
      </c>
    </row>
    <row r="55" spans="1:64" ht="13" thickBot="1" x14ac:dyDescent="0.3">
      <c r="B55" s="40"/>
      <c r="C55" s="41">
        <f t="shared" si="35"/>
        <v>862968.05593527202</v>
      </c>
      <c r="D55" s="3">
        <v>0.13</v>
      </c>
      <c r="E55" s="42">
        <f t="shared" si="27"/>
        <v>23474.178403755868</v>
      </c>
      <c r="F55" s="42">
        <f t="shared" si="27"/>
        <v>22041.48206925434</v>
      </c>
      <c r="G55" s="42">
        <f t="shared" si="27"/>
        <v>20696.227295074499</v>
      </c>
      <c r="H55" s="42">
        <f t="shared" si="27"/>
        <v>796756.16816718737</v>
      </c>
      <c r="I55" s="42">
        <f t="shared" si="27"/>
        <v>0</v>
      </c>
      <c r="J55" s="42">
        <f t="shared" si="27"/>
        <v>0</v>
      </c>
      <c r="K55" s="42">
        <f t="shared" si="27"/>
        <v>0</v>
      </c>
      <c r="L55" s="42">
        <f t="shared" si="27"/>
        <v>0</v>
      </c>
      <c r="M55" s="42">
        <f t="shared" si="27"/>
        <v>0</v>
      </c>
      <c r="N55" s="42">
        <f t="shared" si="27"/>
        <v>0</v>
      </c>
      <c r="O55" s="42">
        <f t="shared" si="28"/>
        <v>0</v>
      </c>
      <c r="P55" s="42">
        <f t="shared" si="28"/>
        <v>0</v>
      </c>
      <c r="Q55" s="42">
        <f t="shared" si="28"/>
        <v>0</v>
      </c>
      <c r="R55" s="42">
        <f t="shared" si="28"/>
        <v>0</v>
      </c>
      <c r="S55" s="42">
        <f t="shared" si="28"/>
        <v>0</v>
      </c>
      <c r="T55" s="42">
        <f t="shared" si="28"/>
        <v>0</v>
      </c>
      <c r="U55" s="42">
        <f t="shared" si="28"/>
        <v>0</v>
      </c>
      <c r="V55" s="42">
        <f t="shared" si="28"/>
        <v>0</v>
      </c>
      <c r="W55" s="42">
        <f t="shared" si="28"/>
        <v>0</v>
      </c>
      <c r="X55" s="42">
        <f t="shared" si="28"/>
        <v>0</v>
      </c>
      <c r="Y55" s="42">
        <f t="shared" si="29"/>
        <v>0</v>
      </c>
      <c r="Z55" s="42">
        <f t="shared" si="29"/>
        <v>0</v>
      </c>
      <c r="AA55" s="42">
        <f t="shared" si="29"/>
        <v>0</v>
      </c>
      <c r="AB55" s="42">
        <f t="shared" si="29"/>
        <v>0</v>
      </c>
      <c r="AC55" s="42">
        <f t="shared" si="29"/>
        <v>0</v>
      </c>
      <c r="AD55" s="42">
        <f t="shared" si="29"/>
        <v>0</v>
      </c>
      <c r="AE55" s="42">
        <f t="shared" si="29"/>
        <v>0</v>
      </c>
      <c r="AF55" s="42">
        <f t="shared" si="29"/>
        <v>0</v>
      </c>
      <c r="AG55" s="42">
        <f t="shared" si="29"/>
        <v>0</v>
      </c>
      <c r="AH55" s="42">
        <f t="shared" si="29"/>
        <v>0</v>
      </c>
      <c r="AI55" s="42">
        <f t="shared" si="30"/>
        <v>0</v>
      </c>
      <c r="AJ55" s="42">
        <f t="shared" si="30"/>
        <v>0</v>
      </c>
      <c r="AK55" s="42">
        <f t="shared" si="30"/>
        <v>0</v>
      </c>
      <c r="AL55" s="42">
        <f t="shared" si="30"/>
        <v>0</v>
      </c>
      <c r="AM55" s="42">
        <f t="shared" si="30"/>
        <v>0</v>
      </c>
      <c r="AN55" s="42">
        <f t="shared" si="30"/>
        <v>0</v>
      </c>
      <c r="AO55" s="42">
        <f t="shared" si="30"/>
        <v>0</v>
      </c>
      <c r="AP55" s="42">
        <f t="shared" si="30"/>
        <v>0</v>
      </c>
      <c r="AQ55" s="42">
        <f t="shared" si="30"/>
        <v>0</v>
      </c>
      <c r="AR55" s="42">
        <f t="shared" si="30"/>
        <v>0</v>
      </c>
      <c r="AS55" s="42">
        <f t="shared" si="31"/>
        <v>0</v>
      </c>
      <c r="AT55" s="42">
        <f t="shared" si="31"/>
        <v>0</v>
      </c>
      <c r="AU55" s="42">
        <f t="shared" si="31"/>
        <v>0</v>
      </c>
      <c r="AV55" s="42">
        <f t="shared" si="31"/>
        <v>0</v>
      </c>
      <c r="AW55" s="42">
        <f t="shared" si="31"/>
        <v>0</v>
      </c>
      <c r="AX55" s="42">
        <f t="shared" si="31"/>
        <v>0</v>
      </c>
      <c r="AY55" s="42">
        <f t="shared" si="31"/>
        <v>0</v>
      </c>
      <c r="AZ55" s="42">
        <f t="shared" si="31"/>
        <v>0</v>
      </c>
      <c r="BA55" s="42">
        <f t="shared" si="31"/>
        <v>0</v>
      </c>
      <c r="BB55" s="42">
        <f t="shared" si="31"/>
        <v>0</v>
      </c>
      <c r="BC55" s="42">
        <f t="shared" si="32"/>
        <v>0</v>
      </c>
      <c r="BD55" s="42">
        <f t="shared" si="32"/>
        <v>0</v>
      </c>
      <c r="BE55" s="42">
        <f t="shared" si="32"/>
        <v>0</v>
      </c>
      <c r="BF55" s="42">
        <f t="shared" si="32"/>
        <v>0</v>
      </c>
      <c r="BG55" s="42">
        <f t="shared" si="32"/>
        <v>0</v>
      </c>
      <c r="BH55" s="42">
        <f t="shared" si="32"/>
        <v>0</v>
      </c>
      <c r="BI55" s="42">
        <f t="shared" si="32"/>
        <v>0</v>
      </c>
      <c r="BJ55" s="42">
        <f t="shared" si="32"/>
        <v>0</v>
      </c>
      <c r="BK55" s="42">
        <f t="shared" si="32"/>
        <v>0</v>
      </c>
      <c r="BL55" s="42">
        <f t="shared" si="32"/>
        <v>0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0"/>
  <sheetViews>
    <sheetView topLeftCell="A19" workbookViewId="0">
      <selection activeCell="H28" sqref="H28"/>
    </sheetView>
  </sheetViews>
  <sheetFormatPr defaultRowHeight="12.5" x14ac:dyDescent="0.25"/>
  <cols>
    <col min="1" max="1" width="18.81640625" customWidth="1"/>
    <col min="2" max="2" width="18.54296875" customWidth="1"/>
    <col min="3" max="3" width="14.1796875" customWidth="1"/>
    <col min="4" max="4" width="15.1796875" customWidth="1"/>
    <col min="5" max="5" width="14.81640625" customWidth="1"/>
    <col min="8" max="8" width="14.54296875" bestFit="1" customWidth="1"/>
  </cols>
  <sheetData>
    <row r="4" spans="1:8" x14ac:dyDescent="0.25">
      <c r="B4" t="s">
        <v>61</v>
      </c>
    </row>
    <row r="7" spans="1:8" ht="13" thickBot="1" x14ac:dyDescent="0.3"/>
    <row r="8" spans="1:8" x14ac:dyDescent="0.25">
      <c r="B8" s="43" t="s">
        <v>8</v>
      </c>
      <c r="C8" s="51" t="s">
        <v>0</v>
      </c>
      <c r="D8" s="51" t="s">
        <v>4</v>
      </c>
      <c r="E8" s="51" t="s">
        <v>6</v>
      </c>
      <c r="H8" s="58"/>
    </row>
    <row r="9" spans="1:8" x14ac:dyDescent="0.25">
      <c r="A9" s="5" t="s">
        <v>2</v>
      </c>
      <c r="B9" s="43" t="s">
        <v>60</v>
      </c>
      <c r="C9" s="52" t="s">
        <v>1</v>
      </c>
      <c r="D9" s="52" t="s">
        <v>5</v>
      </c>
      <c r="E9" s="52" t="s">
        <v>7</v>
      </c>
      <c r="H9" s="58"/>
    </row>
    <row r="10" spans="1:8" ht="13" x14ac:dyDescent="0.3">
      <c r="A10" s="5" t="s">
        <v>3</v>
      </c>
      <c r="B10" s="54">
        <v>0.06</v>
      </c>
      <c r="C10" s="47"/>
      <c r="D10" s="47"/>
      <c r="E10" s="47"/>
    </row>
    <row r="11" spans="1:8" x14ac:dyDescent="0.25">
      <c r="A11" s="5" t="s">
        <v>54</v>
      </c>
      <c r="B11" s="5" t="s">
        <v>59</v>
      </c>
      <c r="C11" s="46">
        <f>SUMPRODUCT(C12:C14,$B12:$B14)</f>
        <v>999999.96581070265</v>
      </c>
      <c r="D11" s="46">
        <f>SUMPRODUCT(D12:D14,$B12:$B14)</f>
        <v>999999.99999999977</v>
      </c>
      <c r="E11" s="46">
        <f>SUMPRODUCT(E12:E14,$B12:$B14)</f>
        <v>999999.99999999977</v>
      </c>
      <c r="H11" s="59"/>
    </row>
    <row r="12" spans="1:8" x14ac:dyDescent="0.25">
      <c r="A12">
        <v>1</v>
      </c>
      <c r="B12" s="2">
        <f>1/(1+$B$10)^A12</f>
        <v>0.94339622641509424</v>
      </c>
      <c r="C12" s="46">
        <v>374109.8</v>
      </c>
      <c r="D12" s="46">
        <v>60000</v>
      </c>
      <c r="E12" s="46">
        <v>0</v>
      </c>
      <c r="H12" s="56"/>
    </row>
    <row r="13" spans="1:8" x14ac:dyDescent="0.25">
      <c r="A13">
        <v>2</v>
      </c>
      <c r="B13" s="2">
        <f>1/(1+$B$10)^A13</f>
        <v>0.88999644001423983</v>
      </c>
      <c r="C13" s="46">
        <v>374109.8</v>
      </c>
      <c r="D13" s="46">
        <v>60000</v>
      </c>
      <c r="E13" s="46">
        <v>0</v>
      </c>
      <c r="H13" s="56"/>
    </row>
    <row r="14" spans="1:8" x14ac:dyDescent="0.25">
      <c r="A14">
        <v>3</v>
      </c>
      <c r="B14" s="2">
        <f>1/(1+$B$10)^A14</f>
        <v>0.8396192830323016</v>
      </c>
      <c r="C14" s="46">
        <v>374109.8</v>
      </c>
      <c r="D14" s="46">
        <v>1060000</v>
      </c>
      <c r="E14" s="46">
        <v>1191016</v>
      </c>
      <c r="H14" s="57"/>
    </row>
    <row r="15" spans="1:8" x14ac:dyDescent="0.25">
      <c r="A15" s="85" t="s">
        <v>58</v>
      </c>
      <c r="B15" s="87"/>
      <c r="C15" s="47"/>
      <c r="D15" s="47"/>
      <c r="E15" s="47"/>
    </row>
    <row r="16" spans="1:8" x14ac:dyDescent="0.25">
      <c r="A16" s="45"/>
      <c r="B16" s="53" t="s">
        <v>55</v>
      </c>
      <c r="C16" s="46">
        <f>C11</f>
        <v>999999.96581070265</v>
      </c>
      <c r="D16" s="46">
        <f>D11</f>
        <v>999999.99999999977</v>
      </c>
      <c r="E16" s="46">
        <f>E11</f>
        <v>999999.99999999977</v>
      </c>
      <c r="G16" s="55"/>
      <c r="H16" s="59"/>
    </row>
    <row r="17" spans="1:8" x14ac:dyDescent="0.25">
      <c r="A17" s="83" t="s">
        <v>9</v>
      </c>
      <c r="B17" s="84"/>
      <c r="C17" s="48">
        <f>($A$12*C12*$B$12/C11)+($A$13*C13*$B$13/C11)+($A$14*C14*$B$14/C11)</f>
        <v>1.9611760271390879</v>
      </c>
      <c r="D17" s="48">
        <f>($A$12*D12*$B$12/D11)+($A$13*D13*$B$13/D11)+($A$14*D14*$B$14/D11)</f>
        <v>2.8333926664293339</v>
      </c>
      <c r="E17" s="48">
        <f>($A$12*E12*$B$12/E11)+($A$13*E13*$B$13/E11)+($A$14*E14*$B$14/E11)</f>
        <v>2.9999999999999996</v>
      </c>
    </row>
    <row r="18" spans="1:8" x14ac:dyDescent="0.25">
      <c r="A18" s="83" t="s">
        <v>10</v>
      </c>
      <c r="B18" s="84"/>
      <c r="C18" s="48">
        <f>C17/(1+$B$10)</f>
        <v>1.850166063338762</v>
      </c>
      <c r="D18" s="48">
        <f>D17/(1+$B$10)</f>
        <v>2.6730119494616358</v>
      </c>
      <c r="E18" s="48">
        <f>E17/(1+$B$10)</f>
        <v>2.8301886792452824</v>
      </c>
    </row>
    <row r="19" spans="1:8" x14ac:dyDescent="0.25">
      <c r="A19" s="44"/>
      <c r="B19" s="5"/>
      <c r="C19" s="48"/>
      <c r="D19" s="48"/>
      <c r="E19" s="48"/>
    </row>
    <row r="20" spans="1:8" x14ac:dyDescent="0.25">
      <c r="A20" s="85" t="s">
        <v>57</v>
      </c>
      <c r="B20" s="86"/>
      <c r="C20" s="47"/>
      <c r="D20" s="47"/>
      <c r="E20" s="47"/>
    </row>
    <row r="21" spans="1:8" x14ac:dyDescent="0.25">
      <c r="A21" s="84" t="s">
        <v>14</v>
      </c>
      <c r="B21" s="84"/>
      <c r="C21" s="46">
        <v>1000000</v>
      </c>
      <c r="D21" s="46">
        <v>1000000</v>
      </c>
      <c r="E21" s="46">
        <v>1000000</v>
      </c>
      <c r="H21" s="46"/>
    </row>
    <row r="22" spans="1:8" x14ac:dyDescent="0.25">
      <c r="A22" s="5" t="s">
        <v>15</v>
      </c>
      <c r="B22" s="4">
        <f>B10</f>
        <v>0.06</v>
      </c>
      <c r="C22" s="46">
        <f>C11</f>
        <v>999999.96581070265</v>
      </c>
      <c r="D22" s="46">
        <f>D11</f>
        <v>999999.99999999977</v>
      </c>
      <c r="E22" s="46">
        <f>E11</f>
        <v>999999.99999999977</v>
      </c>
      <c r="H22" s="46"/>
    </row>
    <row r="23" spans="1:8" x14ac:dyDescent="0.25">
      <c r="A23" s="83" t="s">
        <v>16</v>
      </c>
      <c r="B23" s="84"/>
      <c r="C23" s="46">
        <f>C22-C21</f>
        <v>-3.418929735198617E-2</v>
      </c>
      <c r="D23" s="46">
        <f>D22-D21</f>
        <v>0</v>
      </c>
      <c r="E23" s="50">
        <f>E22-E21</f>
        <v>0</v>
      </c>
      <c r="H23" s="50"/>
    </row>
    <row r="24" spans="1:8" x14ac:dyDescent="0.25">
      <c r="A24" s="5"/>
      <c r="B24" s="5"/>
      <c r="C24" s="47"/>
      <c r="D24" s="47"/>
      <c r="E24" s="47"/>
    </row>
    <row r="25" spans="1:8" x14ac:dyDescent="0.25">
      <c r="A25" s="85" t="s">
        <v>56</v>
      </c>
      <c r="B25" s="86"/>
      <c r="C25" s="47"/>
      <c r="D25" s="47"/>
      <c r="E25" s="47"/>
    </row>
    <row r="26" spans="1:8" x14ac:dyDescent="0.25">
      <c r="A26" s="83" t="s">
        <v>17</v>
      </c>
      <c r="B26" s="84"/>
      <c r="C26" s="48">
        <v>1.9611760271390879</v>
      </c>
      <c r="D26" s="48">
        <v>2.8333926664293339</v>
      </c>
      <c r="E26" s="48">
        <v>3</v>
      </c>
    </row>
    <row r="27" spans="1:8" x14ac:dyDescent="0.25">
      <c r="A27" s="83" t="s">
        <v>18</v>
      </c>
      <c r="B27" s="84"/>
      <c r="C27" s="48">
        <v>1.850166063338762</v>
      </c>
      <c r="D27" s="48">
        <v>2.6730119494616358</v>
      </c>
      <c r="E27" s="48">
        <v>2.8301886792452824</v>
      </c>
    </row>
    <row r="28" spans="1:8" x14ac:dyDescent="0.25">
      <c r="A28" s="44" t="s">
        <v>11</v>
      </c>
      <c r="B28" s="4">
        <f>B10</f>
        <v>0.06</v>
      </c>
      <c r="C28" s="47"/>
      <c r="D28" s="47"/>
      <c r="E28" s="47"/>
    </row>
    <row r="29" spans="1:8" x14ac:dyDescent="0.25">
      <c r="A29" s="83" t="s">
        <v>12</v>
      </c>
      <c r="B29" s="84"/>
      <c r="C29" s="48">
        <f t="shared" ref="C29:E30" si="0">C17-C26</f>
        <v>0</v>
      </c>
      <c r="D29" s="48">
        <f t="shared" si="0"/>
        <v>0</v>
      </c>
      <c r="E29" s="48">
        <f t="shared" si="0"/>
        <v>0</v>
      </c>
    </row>
    <row r="30" spans="1:8" ht="13" thickBot="1" x14ac:dyDescent="0.3">
      <c r="A30" s="83" t="s">
        <v>13</v>
      </c>
      <c r="B30" s="84"/>
      <c r="C30" s="49">
        <f t="shared" si="0"/>
        <v>0</v>
      </c>
      <c r="D30" s="49">
        <f t="shared" si="0"/>
        <v>0</v>
      </c>
      <c r="E30" s="49">
        <f t="shared" si="0"/>
        <v>0</v>
      </c>
    </row>
  </sheetData>
  <mergeCells count="11">
    <mergeCell ref="A15:B15"/>
    <mergeCell ref="A17:B17"/>
    <mergeCell ref="A18:B18"/>
    <mergeCell ref="A21:B21"/>
    <mergeCell ref="A29:B29"/>
    <mergeCell ref="A30:B30"/>
    <mergeCell ref="A25:B25"/>
    <mergeCell ref="A20:B20"/>
    <mergeCell ref="A23:B23"/>
    <mergeCell ref="A26:B26"/>
    <mergeCell ref="A27:B27"/>
  </mergeCells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workbookViewId="0">
      <selection activeCell="D19" sqref="D19"/>
    </sheetView>
  </sheetViews>
  <sheetFormatPr defaultRowHeight="12.5" x14ac:dyDescent="0.25"/>
  <cols>
    <col min="2" max="2" width="11.26953125" customWidth="1"/>
    <col min="3" max="3" width="13.1796875" customWidth="1"/>
    <col min="4" max="4" width="12.453125" customWidth="1"/>
    <col min="7" max="7" width="12.453125" bestFit="1" customWidth="1"/>
    <col min="8" max="8" width="14.1796875" bestFit="1" customWidth="1"/>
    <col min="10" max="12" width="12.453125" bestFit="1" customWidth="1"/>
  </cols>
  <sheetData>
    <row r="1" spans="2:12" ht="13" x14ac:dyDescent="0.3">
      <c r="B1" t="s">
        <v>83</v>
      </c>
      <c r="E1" s="62">
        <v>1E-4</v>
      </c>
    </row>
    <row r="2" spans="2:12" x14ac:dyDescent="0.25">
      <c r="B2" t="s">
        <v>74</v>
      </c>
      <c r="D2" s="60">
        <v>10000000</v>
      </c>
    </row>
    <row r="3" spans="2:12" x14ac:dyDescent="0.25">
      <c r="B3" s="43"/>
      <c r="C3" s="43"/>
      <c r="D3" s="43"/>
      <c r="E3" s="43"/>
      <c r="F3" s="43"/>
      <c r="G3" s="43" t="s">
        <v>84</v>
      </c>
      <c r="H3" s="43"/>
      <c r="I3" s="43"/>
      <c r="J3" s="43"/>
      <c r="K3" s="43"/>
      <c r="L3" s="43"/>
    </row>
    <row r="4" spans="2:12" x14ac:dyDescent="0.25">
      <c r="B4" s="72" t="s">
        <v>105</v>
      </c>
      <c r="C4" s="72" t="s">
        <v>101</v>
      </c>
      <c r="D4" s="72" t="s">
        <v>102</v>
      </c>
      <c r="E4" s="72" t="s">
        <v>103</v>
      </c>
      <c r="F4" s="43"/>
      <c r="G4" s="43" t="s">
        <v>72</v>
      </c>
      <c r="H4" s="43" t="s">
        <v>75</v>
      </c>
      <c r="I4" s="43" t="s">
        <v>8</v>
      </c>
      <c r="J4" s="43" t="s">
        <v>78</v>
      </c>
      <c r="K4" s="43" t="s">
        <v>79</v>
      </c>
      <c r="L4" s="43" t="s">
        <v>81</v>
      </c>
    </row>
    <row r="5" spans="2:12" x14ac:dyDescent="0.25">
      <c r="B5" s="78" t="s">
        <v>62</v>
      </c>
      <c r="C5" s="78" t="s">
        <v>100</v>
      </c>
      <c r="D5" s="78" t="s">
        <v>53</v>
      </c>
      <c r="E5" s="78" t="s">
        <v>104</v>
      </c>
      <c r="F5" s="43" t="s">
        <v>71</v>
      </c>
      <c r="G5" s="43" t="s">
        <v>73</v>
      </c>
      <c r="H5" s="43" t="s">
        <v>76</v>
      </c>
      <c r="I5" s="43" t="s">
        <v>77</v>
      </c>
      <c r="J5" s="72" t="s">
        <v>106</v>
      </c>
      <c r="K5" s="43" t="s">
        <v>80</v>
      </c>
      <c r="L5" s="43" t="s">
        <v>82</v>
      </c>
    </row>
    <row r="6" spans="2:12" x14ac:dyDescent="0.25">
      <c r="B6" s="43" t="s">
        <v>63</v>
      </c>
      <c r="C6" s="73">
        <v>42998</v>
      </c>
      <c r="D6" s="79">
        <v>2.2499999999999999E-2</v>
      </c>
      <c r="E6" s="74">
        <f>D6</f>
        <v>2.2499999999999999E-2</v>
      </c>
      <c r="F6" s="43">
        <f>C7-C6</f>
        <v>91</v>
      </c>
      <c r="G6" s="75">
        <f>F6/360*E6*10000000</f>
        <v>56875</v>
      </c>
      <c r="H6" s="77">
        <f>1+(1*E6*F6/360)</f>
        <v>1.0056875000000001</v>
      </c>
      <c r="I6" s="76">
        <f>1/H6</f>
        <v>0.9943446647194083</v>
      </c>
      <c r="J6" s="75">
        <f>I6*G6</f>
        <v>56553.352805916344</v>
      </c>
      <c r="K6" s="75">
        <f t="shared" ref="K6:K13" si="0">F6/360*$E$1*$D$2</f>
        <v>252.7777777777778</v>
      </c>
      <c r="L6" s="75">
        <f>K6*I6</f>
        <v>251.34823469296157</v>
      </c>
    </row>
    <row r="7" spans="2:12" x14ac:dyDescent="0.25">
      <c r="B7" s="43" t="s">
        <v>64</v>
      </c>
      <c r="C7" s="73">
        <v>43089</v>
      </c>
      <c r="D7" s="80">
        <v>97.5</v>
      </c>
      <c r="E7" s="74">
        <f>(100-D7)/100</f>
        <v>2.5000000000000001E-2</v>
      </c>
      <c r="F7" s="43">
        <f t="shared" ref="F7:F13" si="1">C8-C7</f>
        <v>90</v>
      </c>
      <c r="G7" s="75">
        <f t="shared" ref="G7:G13" si="2">F7/360*E7*10000000</f>
        <v>62500</v>
      </c>
      <c r="H7" s="77">
        <f t="shared" ref="H7:H13" si="3">H6+H6*(E7*F7/360)</f>
        <v>1.0119730468750001</v>
      </c>
      <c r="I7" s="76">
        <f t="shared" ref="I7:I13" si="4">1/H7</f>
        <v>0.98816861090127528</v>
      </c>
      <c r="J7" s="75">
        <f t="shared" ref="J7:J13" si="5">I7*G7</f>
        <v>61760.538181329706</v>
      </c>
      <c r="K7" s="75">
        <f t="shared" si="0"/>
        <v>250</v>
      </c>
      <c r="L7" s="75">
        <f t="shared" ref="L7:L13" si="6">K7*I7</f>
        <v>247.04215272531883</v>
      </c>
    </row>
    <row r="8" spans="2:12" x14ac:dyDescent="0.25">
      <c r="B8" s="43" t="s">
        <v>65</v>
      </c>
      <c r="C8" s="73">
        <v>43179</v>
      </c>
      <c r="D8" s="80">
        <v>97.4</v>
      </c>
      <c r="E8" s="74">
        <f t="shared" ref="E8:E13" si="7">(100-D8)/100</f>
        <v>2.5999999999999943E-2</v>
      </c>
      <c r="F8" s="43">
        <f t="shared" si="1"/>
        <v>92</v>
      </c>
      <c r="G8" s="75">
        <f t="shared" si="2"/>
        <v>66444.444444444292</v>
      </c>
      <c r="H8" s="77">
        <f t="shared" si="3"/>
        <v>1.0186970455642361</v>
      </c>
      <c r="I8" s="76">
        <f t="shared" si="4"/>
        <v>0.98164611780739952</v>
      </c>
      <c r="J8" s="75">
        <f t="shared" si="5"/>
        <v>65224.930938758174</v>
      </c>
      <c r="K8" s="75">
        <f t="shared" si="0"/>
        <v>255.55555555555554</v>
      </c>
      <c r="L8" s="75">
        <f t="shared" si="6"/>
        <v>250.86511899522432</v>
      </c>
    </row>
    <row r="9" spans="2:12" x14ac:dyDescent="0.25">
      <c r="B9" s="43" t="s">
        <v>66</v>
      </c>
      <c r="C9" s="73">
        <v>43271</v>
      </c>
      <c r="D9" s="80">
        <v>97.2</v>
      </c>
      <c r="E9" s="74">
        <f t="shared" si="7"/>
        <v>2.7999999999999973E-2</v>
      </c>
      <c r="F9" s="43">
        <f t="shared" si="1"/>
        <v>91</v>
      </c>
      <c r="G9" s="75">
        <f t="shared" si="2"/>
        <v>70777.777777777708</v>
      </c>
      <c r="H9" s="77">
        <f t="shared" si="3"/>
        <v>1.0259071568756186</v>
      </c>
      <c r="I9" s="76">
        <f t="shared" si="4"/>
        <v>0.97474707462367416</v>
      </c>
      <c r="J9" s="75">
        <f t="shared" si="5"/>
        <v>68990.431837253316</v>
      </c>
      <c r="K9" s="75">
        <f t="shared" si="0"/>
        <v>252.7777777777778</v>
      </c>
      <c r="L9" s="75">
        <f t="shared" si="6"/>
        <v>246.39439941876211</v>
      </c>
    </row>
    <row r="10" spans="2:12" x14ac:dyDescent="0.25">
      <c r="B10" s="43" t="s">
        <v>67</v>
      </c>
      <c r="C10" s="73">
        <v>43362</v>
      </c>
      <c r="D10" s="80">
        <v>97.05</v>
      </c>
      <c r="E10" s="74">
        <f t="shared" si="7"/>
        <v>2.950000000000003E-2</v>
      </c>
      <c r="F10" s="43">
        <f t="shared" si="1"/>
        <v>91</v>
      </c>
      <c r="G10" s="75">
        <f t="shared" si="2"/>
        <v>74569.444444444511</v>
      </c>
      <c r="H10" s="77">
        <f t="shared" si="3"/>
        <v>1.0335572895495981</v>
      </c>
      <c r="I10" s="76">
        <f t="shared" si="4"/>
        <v>0.96753224045836717</v>
      </c>
      <c r="J10" s="75">
        <f t="shared" si="5"/>
        <v>72148.341653069132</v>
      </c>
      <c r="K10" s="75">
        <f t="shared" si="0"/>
        <v>252.7777777777778</v>
      </c>
      <c r="L10" s="75">
        <f t="shared" si="6"/>
        <v>244.5706496714206</v>
      </c>
    </row>
    <row r="11" spans="2:12" x14ac:dyDescent="0.25">
      <c r="B11" s="43" t="s">
        <v>68</v>
      </c>
      <c r="C11" s="73">
        <v>43453</v>
      </c>
      <c r="D11" s="80">
        <v>96.85</v>
      </c>
      <c r="E11" s="74">
        <f t="shared" si="7"/>
        <v>3.1500000000000056E-2</v>
      </c>
      <c r="F11" s="43">
        <f t="shared" si="1"/>
        <v>91</v>
      </c>
      <c r="G11" s="75">
        <f t="shared" si="2"/>
        <v>79625.000000000131</v>
      </c>
      <c r="H11" s="77">
        <f t="shared" si="3"/>
        <v>1.0417869894676368</v>
      </c>
      <c r="I11" s="76">
        <f t="shared" si="4"/>
        <v>0.95988912331397958</v>
      </c>
      <c r="J11" s="75">
        <f t="shared" si="5"/>
        <v>76431.171443875748</v>
      </c>
      <c r="K11" s="75">
        <f t="shared" si="0"/>
        <v>252.7777777777778</v>
      </c>
      <c r="L11" s="75">
        <f t="shared" si="6"/>
        <v>242.63863950436709</v>
      </c>
    </row>
    <row r="12" spans="2:12" x14ac:dyDescent="0.25">
      <c r="B12" s="43" t="s">
        <v>69</v>
      </c>
      <c r="C12" s="73">
        <v>43544</v>
      </c>
      <c r="D12" s="80">
        <v>96.6</v>
      </c>
      <c r="E12" s="74">
        <f t="shared" si="7"/>
        <v>3.4000000000000058E-2</v>
      </c>
      <c r="F12" s="43">
        <f t="shared" si="1"/>
        <v>91</v>
      </c>
      <c r="G12" s="75">
        <f t="shared" si="2"/>
        <v>85944.444444444583</v>
      </c>
      <c r="H12" s="77">
        <f t="shared" si="3"/>
        <v>1.0507405698715615</v>
      </c>
      <c r="I12" s="76">
        <f t="shared" si="4"/>
        <v>0.95170970710899283</v>
      </c>
      <c r="J12" s="75">
        <f t="shared" si="5"/>
        <v>81794.16204986746</v>
      </c>
      <c r="K12" s="75">
        <f t="shared" si="0"/>
        <v>252.7777777777778</v>
      </c>
      <c r="L12" s="75">
        <f t="shared" si="6"/>
        <v>240.57106485255099</v>
      </c>
    </row>
    <row r="13" spans="2:12" x14ac:dyDescent="0.25">
      <c r="B13" s="43" t="s">
        <v>70</v>
      </c>
      <c r="C13" s="73">
        <v>43635</v>
      </c>
      <c r="D13" s="80">
        <v>96.5</v>
      </c>
      <c r="E13" s="74">
        <f t="shared" si="7"/>
        <v>3.5000000000000003E-2</v>
      </c>
      <c r="F13" s="43">
        <f t="shared" si="1"/>
        <v>91</v>
      </c>
      <c r="G13" s="75">
        <f t="shared" si="2"/>
        <v>88472.222222222234</v>
      </c>
      <c r="H13" s="77">
        <f t="shared" si="3"/>
        <v>1.0600367051911197</v>
      </c>
      <c r="I13" s="76">
        <f t="shared" si="4"/>
        <v>0.94336356005682331</v>
      </c>
      <c r="J13" s="75">
        <f t="shared" si="5"/>
        <v>83461.470521693962</v>
      </c>
      <c r="K13" s="75">
        <f t="shared" si="0"/>
        <v>252.7777777777778</v>
      </c>
      <c r="L13" s="75">
        <f t="shared" si="6"/>
        <v>238.46134434769704</v>
      </c>
    </row>
    <row r="14" spans="2:12" ht="13" thickBot="1" x14ac:dyDescent="0.3">
      <c r="B14" s="43"/>
      <c r="C14" s="73">
        <v>43726</v>
      </c>
      <c r="D14" s="43"/>
      <c r="E14" s="43"/>
      <c r="F14" s="43"/>
      <c r="G14" s="43"/>
      <c r="H14" s="43"/>
      <c r="I14" s="43"/>
      <c r="J14" s="43"/>
      <c r="K14" s="43"/>
      <c r="L14" s="43"/>
    </row>
    <row r="15" spans="2:12" ht="13" thickBot="1" x14ac:dyDescent="0.3">
      <c r="I15" s="67" t="s">
        <v>88</v>
      </c>
      <c r="J15" s="68">
        <f>SUM(J6:J13)</f>
        <v>566364.3994317638</v>
      </c>
      <c r="K15" s="69"/>
      <c r="L15" s="70">
        <f>SUM(L6:L13)</f>
        <v>1961.8916042083024</v>
      </c>
    </row>
    <row r="16" spans="2:12" x14ac:dyDescent="0.25">
      <c r="J16" s="72" t="s">
        <v>106</v>
      </c>
      <c r="L16" s="43" t="s">
        <v>82</v>
      </c>
    </row>
    <row r="17" spans="3:10" x14ac:dyDescent="0.25">
      <c r="I17" s="31" t="s">
        <v>89</v>
      </c>
      <c r="J17" s="61">
        <f>L15-J15</f>
        <v>-564402.50782755553</v>
      </c>
    </row>
    <row r="26" spans="3:10" x14ac:dyDescent="0.25">
      <c r="C26" s="66"/>
      <c r="D26" s="1"/>
    </row>
    <row r="31" spans="3:10" x14ac:dyDescent="0.25">
      <c r="C31" s="31" t="s">
        <v>90</v>
      </c>
      <c r="D31" s="31" t="s">
        <v>99</v>
      </c>
    </row>
    <row r="32" spans="3:10" x14ac:dyDescent="0.25">
      <c r="C32" s="71" t="s">
        <v>91</v>
      </c>
      <c r="D32" s="1">
        <f t="shared" ref="D32:D39" si="8">E6</f>
        <v>2.2499999999999999E-2</v>
      </c>
    </row>
    <row r="33" spans="3:4" x14ac:dyDescent="0.25">
      <c r="C33" s="71" t="s">
        <v>92</v>
      </c>
      <c r="D33" s="1">
        <f t="shared" si="8"/>
        <v>2.5000000000000001E-2</v>
      </c>
    </row>
    <row r="34" spans="3:4" x14ac:dyDescent="0.25">
      <c r="C34" s="71" t="s">
        <v>93</v>
      </c>
      <c r="D34" s="1">
        <f t="shared" si="8"/>
        <v>2.5999999999999943E-2</v>
      </c>
    </row>
    <row r="35" spans="3:4" x14ac:dyDescent="0.25">
      <c r="C35" s="71" t="s">
        <v>94</v>
      </c>
      <c r="D35" s="1">
        <f t="shared" si="8"/>
        <v>2.7999999999999973E-2</v>
      </c>
    </row>
    <row r="36" spans="3:4" x14ac:dyDescent="0.25">
      <c r="C36" s="71" t="s">
        <v>95</v>
      </c>
      <c r="D36" s="1">
        <f t="shared" si="8"/>
        <v>2.950000000000003E-2</v>
      </c>
    </row>
    <row r="37" spans="3:4" x14ac:dyDescent="0.25">
      <c r="C37" s="71" t="s">
        <v>96</v>
      </c>
      <c r="D37" s="1">
        <f t="shared" si="8"/>
        <v>3.1500000000000056E-2</v>
      </c>
    </row>
    <row r="38" spans="3:4" x14ac:dyDescent="0.25">
      <c r="C38" s="71" t="s">
        <v>97</v>
      </c>
      <c r="D38" s="1">
        <f t="shared" si="8"/>
        <v>3.4000000000000058E-2</v>
      </c>
    </row>
    <row r="39" spans="3:4" x14ac:dyDescent="0.25">
      <c r="C39" s="71" t="s">
        <v>98</v>
      </c>
      <c r="D39" s="1">
        <f t="shared" si="8"/>
        <v>3.5000000000000003E-2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IV65536"/>
    </sheetView>
  </sheetViews>
  <sheetFormatPr defaultColWidth="9.1796875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Bond Price and Analysis</vt:lpstr>
      <vt:lpstr>Exercise</vt:lpstr>
      <vt:lpstr>SwapPrice</vt:lpstr>
      <vt:lpstr>Sheet1</vt:lpstr>
      <vt:lpstr>CR</vt:lpstr>
      <vt:lpstr>MV</vt:lpstr>
      <vt:lpstr>NOP</vt:lpstr>
      <vt:lpstr>PMT</vt:lpstr>
      <vt:lpstr>RATE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Stone</dc:creator>
  <cp:lastModifiedBy>DStone PC</cp:lastModifiedBy>
  <dcterms:created xsi:type="dcterms:W3CDTF">2006-12-12T03:43:55Z</dcterms:created>
  <dcterms:modified xsi:type="dcterms:W3CDTF">2019-08-11T14:15:08Z</dcterms:modified>
</cp:coreProperties>
</file>