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ourse\Derivates And Fixed Income\lesson 5\"/>
    </mc:Choice>
  </mc:AlternateContent>
  <xr:revisionPtr revIDLastSave="0" documentId="13_ncr:1_{B7A39D45-924E-4763-AD4C-B3FAC0D16E5C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wapPrice" sheetId="3" r:id="rId1"/>
    <sheet name="Sheet1" sheetId="4" r:id="rId2"/>
  </sheets>
  <definedNames>
    <definedName name="CR">#REF!</definedName>
    <definedName name="MV">#REF!</definedName>
    <definedName name="NOP">#REF!</definedName>
    <definedName name="PMT">#REF!</definedName>
    <definedName name="RATE">#REF!</definedName>
    <definedName name="solver_adj" localSheetId="0" hidden="1">SwapPrice!$E$1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SwapPrice!$J$17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G10" i="3" l="1"/>
  <c r="K6" i="3"/>
  <c r="K7" i="3"/>
  <c r="E7" i="3"/>
  <c r="D33" i="3" s="1"/>
  <c r="K8" i="3"/>
  <c r="E8" i="3"/>
  <c r="D34" i="3" s="1"/>
  <c r="K9" i="3"/>
  <c r="E9" i="3"/>
  <c r="D35" i="3" s="1"/>
  <c r="K10" i="3"/>
  <c r="E10" i="3"/>
  <c r="D36" i="3" s="1"/>
  <c r="K11" i="3"/>
  <c r="E11" i="3"/>
  <c r="G11" i="3" s="1"/>
  <c r="K12" i="3"/>
  <c r="E12" i="3"/>
  <c r="D38" i="3" s="1"/>
  <c r="K13" i="3"/>
  <c r="E13" i="3"/>
  <c r="D39" i="3" s="1"/>
  <c r="E6" i="3"/>
  <c r="G6" i="3" s="1"/>
  <c r="G13" i="3" l="1"/>
  <c r="G7" i="3"/>
  <c r="G8" i="3"/>
  <c r="G9" i="3"/>
  <c r="G12" i="3"/>
  <c r="D37" i="3"/>
  <c r="H6" i="3"/>
  <c r="I6" i="3" s="1"/>
  <c r="J6" i="3" s="1"/>
  <c r="D32" i="3"/>
  <c r="H7" i="3" l="1"/>
  <c r="I7" i="3" s="1"/>
  <c r="L7" i="3" s="1"/>
  <c r="L6" i="3"/>
  <c r="H8" i="3" l="1"/>
  <c r="J7" i="3"/>
  <c r="I8" i="3" l="1"/>
  <c r="H9" i="3"/>
  <c r="H10" i="3" l="1"/>
  <c r="I9" i="3"/>
  <c r="J8" i="3"/>
  <c r="L8" i="3"/>
  <c r="J9" i="3" l="1"/>
  <c r="L9" i="3"/>
  <c r="I10" i="3"/>
  <c r="H11" i="3"/>
  <c r="I11" i="3" l="1"/>
  <c r="H12" i="3"/>
  <c r="L10" i="3"/>
  <c r="J10" i="3"/>
  <c r="I12" i="3" l="1"/>
  <c r="H13" i="3"/>
  <c r="I13" i="3" s="1"/>
  <c r="L11" i="3"/>
  <c r="J11" i="3"/>
  <c r="J13" i="3" l="1"/>
  <c r="L13" i="3"/>
  <c r="J12" i="3"/>
  <c r="J15" i="3" s="1"/>
  <c r="L12" i="3"/>
  <c r="L15" i="3" l="1"/>
  <c r="J17" i="3" s="1"/>
</calcChain>
</file>

<file path=xl/sharedStrings.xml><?xml version="1.0" encoding="utf-8"?>
<sst xmlns="http://schemas.openxmlformats.org/spreadsheetml/2006/main" count="48" uniqueCount="46">
  <si>
    <t>Discount</t>
  </si>
  <si>
    <t>Price</t>
  </si>
  <si>
    <t>Calc Period</t>
  </si>
  <si>
    <t>Spot-3mo</t>
  </si>
  <si>
    <t>3 X 6</t>
  </si>
  <si>
    <t>6 X 9</t>
  </si>
  <si>
    <t>9 x 12</t>
  </si>
  <si>
    <t>12 x 15</t>
  </si>
  <si>
    <t>15 x 18</t>
  </si>
  <si>
    <t>18 x 21</t>
  </si>
  <si>
    <t>21 x 24</t>
  </si>
  <si>
    <t>Act Days</t>
  </si>
  <si>
    <t>Forward</t>
  </si>
  <si>
    <t>Cashflow</t>
  </si>
  <si>
    <t>Notional Amount</t>
  </si>
  <si>
    <t>Future Value</t>
  </si>
  <si>
    <t>$1 compounded</t>
  </si>
  <si>
    <t>Factor</t>
  </si>
  <si>
    <t>PV of</t>
  </si>
  <si>
    <t>Fixed CF</t>
  </si>
  <si>
    <t>$amt</t>
  </si>
  <si>
    <t xml:space="preserve">PV of </t>
  </si>
  <si>
    <t>Fixed</t>
  </si>
  <si>
    <t>Fixed Rate Quarterly Act/360</t>
  </si>
  <si>
    <t>Hedgeable</t>
  </si>
  <si>
    <t>Sum PVs</t>
  </si>
  <si>
    <t>NPV</t>
  </si>
  <si>
    <t>Forward Period (Start)</t>
  </si>
  <si>
    <t>Forward Rate</t>
  </si>
  <si>
    <t>Start Date</t>
  </si>
  <si>
    <t>Accrual Period</t>
  </si>
  <si>
    <t>Market</t>
  </si>
  <si>
    <t>Implied</t>
  </si>
  <si>
    <t>Rate</t>
  </si>
  <si>
    <t>3mo Accrual</t>
  </si>
  <si>
    <t>Variable</t>
  </si>
  <si>
    <t>Zero Coupon</t>
  </si>
  <si>
    <t>Varying cell E1, you can iterate to NPV = 0</t>
  </si>
  <si>
    <t>3 x 6    (Dec 1X)</t>
  </si>
  <si>
    <t>Spot x 3    (Sep '1X)</t>
  </si>
  <si>
    <t>6 x 9    (Mar '1Y)</t>
  </si>
  <si>
    <t>9 x 12    (Jun '1Y)</t>
  </si>
  <si>
    <t>12 x 15    (Sep '1Y)</t>
  </si>
  <si>
    <t>15 x 18    (Dec '1Y)</t>
  </si>
  <si>
    <t>18 x 21    (Mar '1Z)</t>
  </si>
  <si>
    <t>21 x 24    (Jun '1Z)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</si>
</sst>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* #,##0.00_-;\-* #,##0.00_-;_-* &quot;-&quot;??_-;_-@_-"/>
    <numFmt numFmtId="177" formatCode="_(&quot;$&quot;* #,##0.00_);_(&quot;$&quot;* \(#,##0.00\);_(&quot;$&quot;* &quot;-&quot;??_);_(@_)"/>
    <numFmt numFmtId="178" formatCode="0.000%"/>
    <numFmt numFmtId="179" formatCode="_(&quot;$&quot;* #,##0_);_(&quot;$&quot;* \(#,##0\);_(&quot;$&quot;* &quot;-&quot;??_);_(@_)"/>
    <numFmt numFmtId="180" formatCode="_(* #,##0.00000_);_(* \(#,##0.00000\);_(* &quot;-&quot;??_);_(@_)"/>
    <numFmt numFmtId="181" formatCode="_-* #,##0.000000_-;\-* #,##0.000000_-;_-* &quot;-&quot;??_-;_-@_-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179" fontId="0" fillId="0" borderId="0" xfId="1" applyNumberFormat="1" applyFont="1"/>
    <xf numFmtId="15" fontId="0" fillId="0" borderId="0" xfId="0" applyNumberFormat="1"/>
    <xf numFmtId="0" fontId="4" fillId="0" borderId="1" xfId="0" applyFont="1" applyBorder="1"/>
    <xf numFmtId="177" fontId="0" fillId="0" borderId="2" xfId="0" applyNumberFormat="1" applyBorder="1"/>
    <xf numFmtId="0" fontId="0" fillId="0" borderId="2" xfId="0" applyBorder="1"/>
    <xf numFmtId="177" fontId="0" fillId="0" borderId="3" xfId="0" applyNumberFormat="1" applyBorder="1"/>
    <xf numFmtId="15" fontId="4" fillId="0" borderId="0" xfId="0" applyNumberFormat="1" applyFont="1"/>
    <xf numFmtId="0" fontId="4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7" fontId="0" fillId="0" borderId="0" xfId="1" applyFon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78" fontId="3" fillId="2" borderId="0" xfId="0" applyNumberFormat="1" applyFont="1" applyFill="1"/>
  </cellXfs>
  <cellStyles count="3">
    <cellStyle name="常规" xfId="0" builtinId="0"/>
    <cellStyle name="货币" xfId="1" builtinId="4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CME Futures LIBOR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894225721784777"/>
          <c:y val="0.12745370370370374"/>
          <c:w val="0.81050218722659673"/>
          <c:h val="0.61341717701953924"/>
        </c:manualLayout>
      </c:layout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SwapPrice!$C$32:$C$39</c:f>
              <c:strCache>
                <c:ptCount val="8"/>
                <c:pt idx="0">
                  <c:v>Spot x 3    (Sep '1X)</c:v>
                </c:pt>
                <c:pt idx="1">
                  <c:v>3 x 6    (Dec 1X)</c:v>
                </c:pt>
                <c:pt idx="2">
                  <c:v>6 x 9    (Mar '1Y)</c:v>
                </c:pt>
                <c:pt idx="3">
                  <c:v>9 x 12    (Jun '1Y)</c:v>
                </c:pt>
                <c:pt idx="4">
                  <c:v>12 x 15    (Sep '1Y)</c:v>
                </c:pt>
                <c:pt idx="5">
                  <c:v>15 x 18    (Dec '1Y)</c:v>
                </c:pt>
                <c:pt idx="6">
                  <c:v>18 x 21    (Mar '1Z)</c:v>
                </c:pt>
                <c:pt idx="7">
                  <c:v>21 x 24    (Jun '1Z)</c:v>
                </c:pt>
              </c:strCache>
            </c:strRef>
          </c:cat>
          <c:val>
            <c:numRef>
              <c:f>SwapPrice!$D$32:$D$39</c:f>
              <c:numCache>
                <c:formatCode>0.00%</c:formatCode>
                <c:ptCount val="8"/>
                <c:pt idx="0">
                  <c:v>2.2499999999999999E-2</c:v>
                </c:pt>
                <c:pt idx="1">
                  <c:v>2.5000000000000001E-2</c:v>
                </c:pt>
                <c:pt idx="2">
                  <c:v>2.5999999999999943E-2</c:v>
                </c:pt>
                <c:pt idx="3">
                  <c:v>2.7999999999999973E-2</c:v>
                </c:pt>
                <c:pt idx="4">
                  <c:v>2.950000000000003E-2</c:v>
                </c:pt>
                <c:pt idx="5">
                  <c:v>3.1500000000000056E-2</c:v>
                </c:pt>
                <c:pt idx="6">
                  <c:v>3.4000000000000058E-2</c:v>
                </c:pt>
                <c:pt idx="7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A-4B8F-ABCB-AEFE242DB2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8274840"/>
        <c:axId val="328276016"/>
        <c:axId val="0"/>
      </c:bar3DChart>
      <c:catAx>
        <c:axId val="32827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3mo FWD</a:t>
                </a:r>
                <a:r>
                  <a:rPr lang="en-SG" baseline="0"/>
                  <a:t> Period </a:t>
                </a:r>
              </a:p>
              <a:p>
                <a:pPr>
                  <a:defRPr/>
                </a:pPr>
                <a:r>
                  <a:rPr lang="en-SG" baseline="0"/>
                  <a:t>(Start Mo &amp; Yr)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74338693786109755"/>
              <c:y val="0.87376200921960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276016"/>
        <c:crosses val="autoZero"/>
        <c:auto val="1"/>
        <c:lblAlgn val="ctr"/>
        <c:lblOffset val="100"/>
        <c:noMultiLvlLbl val="0"/>
      </c:catAx>
      <c:valAx>
        <c:axId val="3282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Rate per annum Act/360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27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385761</xdr:colOff>
      <xdr:row>30</xdr:row>
      <xdr:rowOff>23811</xdr:rowOff>
    </xdr:from>
    <xdr:to>
      <xdr:col>11</xdr:col>
      <xdr:colOff>762000</xdr:colOff>
      <xdr:row>48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9"/>
  <sheetViews>
    <sheetView tabSelected="1" workbookViewId="0">
      <selection activeCell="J22" sqref="J22"/>
    </sheetView>
  </sheetViews>
  <sheetFormatPr defaultRowHeight="12.5" x14ac:dyDescent="0.25"/>
  <cols>
    <col min="2" max="2" width="11.26953125" customWidth="1"/>
    <col min="3" max="3" width="13.1796875" customWidth="1"/>
    <col min="4" max="4" width="13.453125" bestFit="1" customWidth="1"/>
    <col min="7" max="7" width="12.453125" bestFit="1" customWidth="1"/>
    <col min="8" max="8" width="14.1796875" bestFit="1" customWidth="1"/>
    <col min="10" max="10" width="16" customWidth="1"/>
    <col min="11" max="11" width="14" bestFit="1" customWidth="1"/>
    <col min="12" max="12" width="15" bestFit="1" customWidth="1"/>
  </cols>
  <sheetData>
    <row r="1" spans="2:12" ht="13" x14ac:dyDescent="0.3">
      <c r="B1" t="s">
        <v>23</v>
      </c>
      <c r="E1" s="20">
        <v>2.8868281928364409E-2</v>
      </c>
    </row>
    <row r="2" spans="2:12" x14ac:dyDescent="0.25">
      <c r="B2" t="s">
        <v>14</v>
      </c>
      <c r="D2" s="4">
        <v>100000000</v>
      </c>
    </row>
    <row r="3" spans="2:12" x14ac:dyDescent="0.25">
      <c r="B3" s="3"/>
      <c r="C3" s="3"/>
      <c r="D3" s="3"/>
      <c r="E3" s="3"/>
      <c r="F3" s="3"/>
      <c r="G3" s="3" t="s">
        <v>24</v>
      </c>
      <c r="H3" s="3"/>
      <c r="I3" s="3" t="s">
        <v>36</v>
      </c>
      <c r="J3" s="3"/>
      <c r="K3" s="3"/>
      <c r="L3" s="3"/>
    </row>
    <row r="4" spans="2:12" x14ac:dyDescent="0.25">
      <c r="B4" s="11" t="s">
        <v>34</v>
      </c>
      <c r="C4" s="11" t="s">
        <v>30</v>
      </c>
      <c r="D4" s="11" t="s">
        <v>31</v>
      </c>
      <c r="E4" s="11" t="s">
        <v>32</v>
      </c>
      <c r="F4" s="3"/>
      <c r="G4" s="3" t="s">
        <v>12</v>
      </c>
      <c r="H4" s="3" t="s">
        <v>15</v>
      </c>
      <c r="I4" s="3" t="s">
        <v>0</v>
      </c>
      <c r="J4" s="3" t="s">
        <v>18</v>
      </c>
      <c r="K4" s="3" t="s">
        <v>19</v>
      </c>
      <c r="L4" s="3" t="s">
        <v>21</v>
      </c>
    </row>
    <row r="5" spans="2:12" x14ac:dyDescent="0.25">
      <c r="B5" s="17" t="s">
        <v>2</v>
      </c>
      <c r="C5" s="17" t="s">
        <v>29</v>
      </c>
      <c r="D5" s="17" t="s">
        <v>1</v>
      </c>
      <c r="E5" s="17" t="s">
        <v>33</v>
      </c>
      <c r="F5" s="17" t="s">
        <v>11</v>
      </c>
      <c r="G5" s="17" t="s">
        <v>13</v>
      </c>
      <c r="H5" s="17" t="s">
        <v>16</v>
      </c>
      <c r="I5" s="17" t="s">
        <v>17</v>
      </c>
      <c r="J5" s="17" t="s">
        <v>35</v>
      </c>
      <c r="K5" s="17" t="s">
        <v>20</v>
      </c>
      <c r="L5" s="17" t="s">
        <v>22</v>
      </c>
    </row>
    <row r="6" spans="2:12" x14ac:dyDescent="0.25">
      <c r="B6" s="3" t="s">
        <v>3</v>
      </c>
      <c r="C6" s="12">
        <v>42998</v>
      </c>
      <c r="D6" s="18">
        <v>2.2499999999999999E-2</v>
      </c>
      <c r="E6" s="13">
        <f>D6</f>
        <v>2.2499999999999999E-2</v>
      </c>
      <c r="F6" s="3">
        <f>C7-C6</f>
        <v>91</v>
      </c>
      <c r="G6" s="14">
        <f>F6/360*E6*$D$2</f>
        <v>568750</v>
      </c>
      <c r="H6" s="16">
        <f>1+(1*E6*F6/360)</f>
        <v>1.0056875000000001</v>
      </c>
      <c r="I6" s="15">
        <f>1/H6</f>
        <v>0.9943446647194083</v>
      </c>
      <c r="J6" s="14">
        <f>I6*G6</f>
        <v>565533.52805916348</v>
      </c>
      <c r="K6" s="14">
        <f t="shared" ref="K6:K13" si="0">F6/360*$E$1*$D$2</f>
        <v>729726.01541143365</v>
      </c>
      <c r="L6" s="14">
        <f>K6*I6</f>
        <v>725599.17013131175</v>
      </c>
    </row>
    <row r="7" spans="2:12" x14ac:dyDescent="0.25">
      <c r="B7" s="3" t="s">
        <v>4</v>
      </c>
      <c r="C7" s="12">
        <v>43089</v>
      </c>
      <c r="D7" s="19">
        <v>97.5</v>
      </c>
      <c r="E7" s="13">
        <f>(100-D7)/100</f>
        <v>2.5000000000000001E-2</v>
      </c>
      <c r="F7" s="3">
        <f t="shared" ref="F7:F13" si="1">C8-C7</f>
        <v>90</v>
      </c>
      <c r="G7" s="14">
        <f t="shared" ref="G7:G13" si="2">F7/360*E7*$D$2</f>
        <v>625000</v>
      </c>
      <c r="H7" s="16">
        <f t="shared" ref="H7:H13" si="3">H6+H6*(E7*F7/360)</f>
        <v>1.0119730468750001</v>
      </c>
      <c r="I7" s="15">
        <f t="shared" ref="I7:I13" si="4">1/H7</f>
        <v>0.98816861090127528</v>
      </c>
      <c r="J7" s="14">
        <f t="shared" ref="J7:J13" si="5">I7*G7</f>
        <v>617605.38181329705</v>
      </c>
      <c r="K7" s="14">
        <f t="shared" si="0"/>
        <v>721707.04820911027</v>
      </c>
      <c r="L7" s="14">
        <f t="shared" ref="L7:L13" si="6">K7*I7</f>
        <v>713168.25130645616</v>
      </c>
    </row>
    <row r="8" spans="2:12" x14ac:dyDescent="0.25">
      <c r="B8" s="3" t="s">
        <v>5</v>
      </c>
      <c r="C8" s="12">
        <v>43179</v>
      </c>
      <c r="D8" s="19">
        <v>97.4</v>
      </c>
      <c r="E8" s="13">
        <f t="shared" ref="E8:E13" si="7">(100-D8)/100</f>
        <v>2.5999999999999943E-2</v>
      </c>
      <c r="F8" s="3">
        <f t="shared" si="1"/>
        <v>92</v>
      </c>
      <c r="G8" s="14">
        <f t="shared" si="2"/>
        <v>664444.44444444298</v>
      </c>
      <c r="H8" s="16">
        <f t="shared" si="3"/>
        <v>1.0186970455642361</v>
      </c>
      <c r="I8" s="15">
        <f t="shared" si="4"/>
        <v>0.98164611780739952</v>
      </c>
      <c r="J8" s="14">
        <f t="shared" si="5"/>
        <v>652249.30938758177</v>
      </c>
      <c r="K8" s="14">
        <f t="shared" si="0"/>
        <v>737744.98261375702</v>
      </c>
      <c r="L8" s="14">
        <f t="shared" si="6"/>
        <v>724204.49811468204</v>
      </c>
    </row>
    <row r="9" spans="2:12" x14ac:dyDescent="0.25">
      <c r="B9" s="3" t="s">
        <v>6</v>
      </c>
      <c r="C9" s="12">
        <v>43271</v>
      </c>
      <c r="D9" s="19">
        <v>97.2</v>
      </c>
      <c r="E9" s="13">
        <f t="shared" si="7"/>
        <v>2.7999999999999973E-2</v>
      </c>
      <c r="F9" s="3">
        <f t="shared" si="1"/>
        <v>91</v>
      </c>
      <c r="G9" s="14">
        <f t="shared" si="2"/>
        <v>707777.77777777705</v>
      </c>
      <c r="H9" s="16">
        <f t="shared" si="3"/>
        <v>1.0259071568756186</v>
      </c>
      <c r="I9" s="15">
        <f t="shared" si="4"/>
        <v>0.97474707462367416</v>
      </c>
      <c r="J9" s="14">
        <f t="shared" si="5"/>
        <v>689904.31837253307</v>
      </c>
      <c r="K9" s="14">
        <f t="shared" si="0"/>
        <v>729726.01541143365</v>
      </c>
      <c r="L9" s="14">
        <f t="shared" si="6"/>
        <v>711298.29879908508</v>
      </c>
    </row>
    <row r="10" spans="2:12" x14ac:dyDescent="0.25">
      <c r="B10" s="3" t="s">
        <v>7</v>
      </c>
      <c r="C10" s="12">
        <v>43362</v>
      </c>
      <c r="D10" s="19">
        <v>97.05</v>
      </c>
      <c r="E10" s="13">
        <f t="shared" si="7"/>
        <v>2.950000000000003E-2</v>
      </c>
      <c r="F10" s="3">
        <f t="shared" si="1"/>
        <v>91</v>
      </c>
      <c r="G10" s="14">
        <f t="shared" si="2"/>
        <v>745694.44444444519</v>
      </c>
      <c r="H10" s="16">
        <f t="shared" si="3"/>
        <v>1.0335572895495981</v>
      </c>
      <c r="I10" s="15">
        <f t="shared" si="4"/>
        <v>0.96753224045836717</v>
      </c>
      <c r="J10" s="14">
        <f t="shared" si="5"/>
        <v>721483.41653069144</v>
      </c>
      <c r="K10" s="14">
        <f t="shared" si="0"/>
        <v>729726.01541143365</v>
      </c>
      <c r="L10" s="14">
        <f t="shared" si="6"/>
        <v>706033.44661178137</v>
      </c>
    </row>
    <row r="11" spans="2:12" x14ac:dyDescent="0.25">
      <c r="B11" s="3" t="s">
        <v>8</v>
      </c>
      <c r="C11" s="12">
        <v>43453</v>
      </c>
      <c r="D11" s="19">
        <v>96.85</v>
      </c>
      <c r="E11" s="13">
        <f t="shared" si="7"/>
        <v>3.1500000000000056E-2</v>
      </c>
      <c r="F11" s="3">
        <f t="shared" si="1"/>
        <v>91</v>
      </c>
      <c r="G11" s="14">
        <f t="shared" si="2"/>
        <v>796250.00000000128</v>
      </c>
      <c r="H11" s="16">
        <f t="shared" si="3"/>
        <v>1.0417869894676368</v>
      </c>
      <c r="I11" s="15">
        <f t="shared" si="4"/>
        <v>0.95988912331397958</v>
      </c>
      <c r="J11" s="14">
        <f t="shared" si="5"/>
        <v>764311.71443875751</v>
      </c>
      <c r="K11" s="14">
        <f t="shared" si="0"/>
        <v>729726.01541143365</v>
      </c>
      <c r="L11" s="14">
        <f t="shared" si="6"/>
        <v>700456.06519268465</v>
      </c>
    </row>
    <row r="12" spans="2:12" x14ac:dyDescent="0.25">
      <c r="B12" s="3" t="s">
        <v>9</v>
      </c>
      <c r="C12" s="12">
        <v>43544</v>
      </c>
      <c r="D12" s="19">
        <v>96.6</v>
      </c>
      <c r="E12" s="13">
        <f t="shared" si="7"/>
        <v>3.4000000000000058E-2</v>
      </c>
      <c r="F12" s="3">
        <f t="shared" si="1"/>
        <v>91</v>
      </c>
      <c r="G12" s="14">
        <f t="shared" si="2"/>
        <v>859444.44444444589</v>
      </c>
      <c r="H12" s="16">
        <f t="shared" si="3"/>
        <v>1.0507405698715615</v>
      </c>
      <c r="I12" s="15">
        <f t="shared" si="4"/>
        <v>0.95170970710899283</v>
      </c>
      <c r="J12" s="14">
        <f t="shared" si="5"/>
        <v>817941.62049867469</v>
      </c>
      <c r="K12" s="14">
        <f t="shared" si="0"/>
        <v>729726.01541143365</v>
      </c>
      <c r="L12" s="14">
        <f t="shared" si="6"/>
        <v>694487.33239702787</v>
      </c>
    </row>
    <row r="13" spans="2:12" x14ac:dyDescent="0.25">
      <c r="B13" s="3" t="s">
        <v>10</v>
      </c>
      <c r="C13" s="12">
        <v>43635</v>
      </c>
      <c r="D13" s="19">
        <v>96.5</v>
      </c>
      <c r="E13" s="13">
        <f t="shared" si="7"/>
        <v>3.5000000000000003E-2</v>
      </c>
      <c r="F13" s="3">
        <f t="shared" si="1"/>
        <v>91</v>
      </c>
      <c r="G13" s="14">
        <f t="shared" si="2"/>
        <v>884722.22222222236</v>
      </c>
      <c r="H13" s="16">
        <f t="shared" si="3"/>
        <v>1.0600367051911197</v>
      </c>
      <c r="I13" s="15">
        <f t="shared" si="4"/>
        <v>0.94336356005682331</v>
      </c>
      <c r="J13" s="14">
        <f t="shared" si="5"/>
        <v>834614.70521693968</v>
      </c>
      <c r="K13" s="14">
        <f t="shared" si="0"/>
        <v>729726.01541143365</v>
      </c>
      <c r="L13" s="14">
        <f t="shared" si="6"/>
        <v>688396.93176461034</v>
      </c>
    </row>
    <row r="14" spans="2:12" ht="13" thickBot="1" x14ac:dyDescent="0.3">
      <c r="B14" s="3"/>
      <c r="C14" s="12">
        <v>43726</v>
      </c>
      <c r="D14" s="3"/>
      <c r="E14" s="3"/>
      <c r="F14" s="3"/>
      <c r="G14" s="3"/>
      <c r="H14" s="3"/>
      <c r="I14" s="3"/>
      <c r="J14" s="3"/>
      <c r="K14" s="3"/>
      <c r="L14" s="3"/>
    </row>
    <row r="15" spans="2:12" ht="13" thickBot="1" x14ac:dyDescent="0.3">
      <c r="I15" s="6" t="s">
        <v>25</v>
      </c>
      <c r="J15" s="7">
        <f>SUM(J6:J13)</f>
        <v>5663643.9943176387</v>
      </c>
      <c r="K15" s="8"/>
      <c r="L15" s="9">
        <f>SUM(L6:L13)</f>
        <v>5663643.9943176387</v>
      </c>
    </row>
    <row r="16" spans="2:12" ht="13" thickBot="1" x14ac:dyDescent="0.3">
      <c r="J16" s="11" t="s">
        <v>35</v>
      </c>
      <c r="L16" s="3" t="s">
        <v>22</v>
      </c>
    </row>
    <row r="17" spans="3:10" ht="13" thickBot="1" x14ac:dyDescent="0.3">
      <c r="I17" s="6" t="s">
        <v>26</v>
      </c>
      <c r="J17" s="9">
        <f>L15-J15</f>
        <v>0</v>
      </c>
    </row>
    <row r="18" spans="3:10" x14ac:dyDescent="0.25">
      <c r="J18" t="s">
        <v>37</v>
      </c>
    </row>
    <row r="26" spans="3:10" x14ac:dyDescent="0.25">
      <c r="C26" s="5"/>
      <c r="D26" s="1"/>
    </row>
    <row r="31" spans="3:10" x14ac:dyDescent="0.25">
      <c r="C31" s="2" t="s">
        <v>27</v>
      </c>
      <c r="D31" s="2" t="s">
        <v>28</v>
      </c>
    </row>
    <row r="32" spans="3:10" x14ac:dyDescent="0.25">
      <c r="C32" s="10" t="s">
        <v>39</v>
      </c>
      <c r="D32" s="1">
        <f t="shared" ref="D32:D38" si="8">E6</f>
        <v>2.2499999999999999E-2</v>
      </c>
    </row>
    <row r="33" spans="3:4" x14ac:dyDescent="0.25">
      <c r="C33" s="10" t="s">
        <v>38</v>
      </c>
      <c r="D33" s="1">
        <f t="shared" si="8"/>
        <v>2.5000000000000001E-2</v>
      </c>
    </row>
    <row r="34" spans="3:4" x14ac:dyDescent="0.25">
      <c r="C34" s="10" t="s">
        <v>40</v>
      </c>
      <c r="D34" s="1">
        <f t="shared" si="8"/>
        <v>2.5999999999999943E-2</v>
      </c>
    </row>
    <row r="35" spans="3:4" x14ac:dyDescent="0.25">
      <c r="C35" s="10" t="s">
        <v>41</v>
      </c>
      <c r="D35" s="1">
        <f t="shared" si="8"/>
        <v>2.7999999999999973E-2</v>
      </c>
    </row>
    <row r="36" spans="3:4" x14ac:dyDescent="0.25">
      <c r="C36" s="10" t="s">
        <v>42</v>
      </c>
      <c r="D36" s="1">
        <f t="shared" si="8"/>
        <v>2.950000000000003E-2</v>
      </c>
    </row>
    <row r="37" spans="3:4" x14ac:dyDescent="0.25">
      <c r="C37" s="10" t="s">
        <v>43</v>
      </c>
      <c r="D37" s="1">
        <f t="shared" si="8"/>
        <v>3.1500000000000056E-2</v>
      </c>
    </row>
    <row r="38" spans="3:4" x14ac:dyDescent="0.25">
      <c r="C38" s="10" t="s">
        <v>44</v>
      </c>
      <c r="D38" s="1">
        <f t="shared" si="8"/>
        <v>3.4000000000000058E-2</v>
      </c>
    </row>
    <row r="39" spans="3:4" x14ac:dyDescent="0.25">
      <c r="C39" s="10" t="s">
        <v>45</v>
      </c>
      <c r="D39" s="1">
        <f>E13</f>
        <v>3.5000000000000003E-2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IV65536"/>
    </sheetView>
  </sheetViews>
  <sheetFormatPr defaultColWidth="9.1796875" defaultRowHeight="12.5" x14ac:dyDescent="0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SwapPrice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Stone</dc:creator>
  <cp:lastModifiedBy>zhenghaobaby</cp:lastModifiedBy>
  <cp:lastPrinted>2018-08-31T09:20:22Z</cp:lastPrinted>
  <dcterms:created xsi:type="dcterms:W3CDTF">2006-12-12T03:43:55Z</dcterms:created>
  <dcterms:modified xsi:type="dcterms:W3CDTF">2019-11-16T12:34:38Z</dcterms:modified>
</cp:coreProperties>
</file>