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es" sheetId="1" r:id="rId4"/>
    <sheet state="visible" name="Dashboard" sheetId="2" r:id="rId5"/>
    <sheet state="visible" name="Tags" sheetId="3" r:id="rId6"/>
    <sheet state="visible" name="SessionTimes" sheetId="4" r:id="rId7"/>
    <sheet state="visible" name="QueryBuilder" sheetId="5" r:id="rId8"/>
    <sheet state="visible" name="Query" sheetId="6" r:id="rId9"/>
    <sheet state="visible" name="ChartQuery" sheetId="7" r:id="rId10"/>
  </sheets>
  <definedNames>
    <definedName name="FixedTargetR">Dashboard!$I$4</definedName>
    <definedName name="DatePreset">Dashboard!$B$4</definedName>
    <definedName name="IncludeCancelled">Dashboard!$C$8</definedName>
    <definedName name="Filter4Values">QueryBuilder!$D$38:$D$1023</definedName>
    <definedName name="Filter1Values">QueryBuilder!$A$38:$A$1023</definedName>
    <definedName name="Filter5Values">QueryBuilder!$E$38:$E$1023</definedName>
    <definedName name="SessionWeekends">SessionTimes!$F$2</definedName>
    <definedName name="CustomDate">Dashboard!$C$4</definedName>
    <definedName name="Filter2Values">QueryBuilder!$B$38:$B$1023</definedName>
    <definedName name="ExcludeInvalid">Dashboard!$E$8</definedName>
    <definedName localSheetId="4" name="SelectedCurrencyFormat">QueryBuilder!$E$11</definedName>
    <definedName name="SelectedDateStart">QueryBuilder!$B$25</definedName>
    <definedName name="SelectedDateEnd">QueryBuilder!$C$25</definedName>
    <definedName name="FilterComparisons">QueryBuilder!$J$38:$J$45</definedName>
    <definedName name="FixedTarget">Dashboard!$I$3</definedName>
    <definedName name="IncludeMissed">Dashboard!$D$8</definedName>
    <definedName name="Filter3Values">QueryBuilder!$C$38:$C$1023</definedName>
    <definedName name="TestDate">Trades!$C:$C</definedName>
    <definedName name="SessionTimes">SessionTimes!$B$2:$C$992</definedName>
    <definedName name="CustomDateStart">Dashboard!$D$4</definedName>
    <definedName name="SessionWeekendsCode">SessionTimes!$F$3</definedName>
    <definedName name="QueryLimit">Dashboard!$B$8</definedName>
    <definedName name="CustomDateEnd">Dashboard!$E$4</definedName>
    <definedName name="FilterFields">QueryBuilder!$G$37:$G$1023</definedName>
  </definedNames>
  <calcPr/>
</workbook>
</file>

<file path=xl/sharedStrings.xml><?xml version="1.0" encoding="utf-8"?>
<sst xmlns="http://schemas.openxmlformats.org/spreadsheetml/2006/main" count="326" uniqueCount="179">
  <si>
    <t>RESULT</t>
  </si>
  <si>
    <t>R</t>
  </si>
  <si>
    <t>DATE</t>
  </si>
  <si>
    <t>STATUS</t>
  </si>
  <si>
    <t>PAIR</t>
  </si>
  <si>
    <t>TYPE</t>
  </si>
  <si>
    <t>BUY / SELL</t>
  </si>
  <si>
    <t>SETUP</t>
  </si>
  <si>
    <t>HTF TREND</t>
  </si>
  <si>
    <t>LTF TREND</t>
  </si>
  <si>
    <t>DAILY ENVIRONMENT</t>
  </si>
  <si>
    <t>TAGS</t>
  </si>
  <si>
    <t>SETUP DATE</t>
  </si>
  <si>
    <t>TIME</t>
  </si>
  <si>
    <t>DAY</t>
  </si>
  <si>
    <t>SESSION</t>
  </si>
  <si>
    <t>TARGET (R)</t>
  </si>
  <si>
    <t>EXIT</t>
  </si>
  <si>
    <t>MAX R</t>
  </si>
  <si>
    <t>MIN R</t>
  </si>
  <si>
    <t>CHARTS</t>
  </si>
  <si>
    <t>NOTES</t>
  </si>
  <si>
    <t>INVALID</t>
  </si>
  <si>
    <t>#</t>
  </si>
  <si>
    <t>CLOSED</t>
  </si>
  <si>
    <t>BTCPERP</t>
  </si>
  <si>
    <t>LIVE</t>
  </si>
  <si>
    <t>SELL</t>
  </si>
  <si>
    <t>3Sx</t>
  </si>
  <si>
    <t>CONSOLIDATION</t>
  </si>
  <si>
    <t>TARGET</t>
  </si>
  <si>
    <r>
      <rPr>
        <color rgb="FF1155CC"/>
        <u/>
      </rPr>
      <t>4h</t>
    </r>
    <r>
      <rPr/>
      <t xml:space="preserve">, </t>
    </r>
    <r>
      <rPr>
        <color rgb="FF1155CC"/>
        <u/>
      </rPr>
      <t>30m</t>
    </r>
    <r>
      <rPr/>
      <t xml:space="preserve">, </t>
    </r>
    <r>
      <rPr>
        <color rgb="FF1155CC"/>
        <u/>
      </rPr>
      <t>2m</t>
    </r>
  </si>
  <si>
    <t>Almost every 30m sweep in this downtrend was profitable. 
Rinse and repeat...</t>
  </si>
  <si>
    <t>ETHPERP</t>
  </si>
  <si>
    <r>
      <rPr>
        <color rgb="FF1155CC"/>
        <u/>
      </rPr>
      <t>4h</t>
    </r>
    <r>
      <rPr/>
      <t xml:space="preserve">, </t>
    </r>
    <r>
      <rPr>
        <color rgb="FF1155CC"/>
        <u/>
      </rPr>
      <t>30m</t>
    </r>
    <r>
      <rPr/>
      <t xml:space="preserve">, </t>
    </r>
    <r>
      <rPr>
        <color rgb="FF1155CC"/>
        <u/>
      </rPr>
      <t>2m</t>
    </r>
  </si>
  <si>
    <t>STOP</t>
  </si>
  <si>
    <r>
      <rPr>
        <color rgb="FF1155CC"/>
        <u/>
      </rPr>
      <t>4h</t>
    </r>
    <r>
      <rPr/>
      <t xml:space="preserve">, </t>
    </r>
    <r>
      <rPr>
        <color rgb="FF1155CC"/>
        <u/>
      </rPr>
      <t>30m</t>
    </r>
    <r>
      <rPr/>
      <t xml:space="preserve">, </t>
    </r>
    <r>
      <rPr>
        <color rgb="FF1155CC"/>
        <u/>
      </rPr>
      <t>2m</t>
    </r>
  </si>
  <si>
    <t>4H SWEEP</t>
  </si>
  <si>
    <r>
      <rPr>
        <color rgb="FF1155CC"/>
        <u/>
      </rPr>
      <t>4h</t>
    </r>
    <r>
      <rPr/>
      <t xml:space="preserve">, </t>
    </r>
    <r>
      <rPr>
        <color rgb="FF1155CC"/>
        <u/>
      </rPr>
      <t>30m</t>
    </r>
    <r>
      <rPr/>
      <t xml:space="preserve">, </t>
    </r>
    <r>
      <rPr>
        <color rgb="FF1155CC"/>
        <u/>
      </rPr>
      <t>2m</t>
    </r>
  </si>
  <si>
    <t>BACKTEST</t>
  </si>
  <si>
    <r>
      <rPr>
        <color rgb="FF1155CC"/>
        <u/>
      </rPr>
      <t>4h</t>
    </r>
    <r>
      <rPr>
        <color rgb="FF1155CC"/>
        <u/>
      </rPr>
      <t xml:space="preserve">, </t>
    </r>
    <r>
      <rPr>
        <color rgb="FF1155CC"/>
        <u/>
      </rPr>
      <t>30m</t>
    </r>
    <r>
      <rPr>
        <color rgb="FF1155CC"/>
        <u/>
      </rPr>
      <t xml:space="preserve">, </t>
    </r>
    <r>
      <rPr>
        <color rgb="FF1155CC"/>
        <u/>
      </rPr>
      <t>2m</t>
    </r>
  </si>
  <si>
    <t>CANCELLED</t>
  </si>
  <si>
    <t>BUY</t>
  </si>
  <si>
    <r>
      <rPr>
        <color rgb="FF1155CC"/>
        <u/>
      </rPr>
      <t>4h</t>
    </r>
    <r>
      <rPr>
        <color rgb="FF1155CC"/>
        <u/>
      </rPr>
      <t xml:space="preserve">, </t>
    </r>
    <r>
      <rPr>
        <color rgb="FF1155CC"/>
        <u/>
      </rPr>
      <t>30m</t>
    </r>
    <r>
      <rPr>
        <color rgb="FF1155CC"/>
        <u/>
      </rPr>
      <t xml:space="preserve">, </t>
    </r>
    <r>
      <rPr>
        <color rgb="FF1155CC"/>
        <u/>
      </rPr>
      <t>2m</t>
    </r>
  </si>
  <si>
    <t>Cancelled this idea as price looked like it had way more reasons to go down than up.
Turns out it just wanted to go up to the origin, despite the fact there are no obvious LGs to fill</t>
  </si>
  <si>
    <t>NO FILL</t>
  </si>
  <si>
    <r>
      <rPr>
        <color rgb="FF1155CC"/>
        <u/>
      </rPr>
      <t>4h</t>
    </r>
    <r>
      <rPr/>
      <t xml:space="preserve">, </t>
    </r>
    <r>
      <rPr>
        <color rgb="FF1155CC"/>
        <u/>
      </rPr>
      <t>30m</t>
    </r>
    <r>
      <rPr/>
      <t xml:space="preserve">, </t>
    </r>
    <r>
      <rPr>
        <color rgb="FF1155CC"/>
        <u/>
      </rPr>
      <t>2m</t>
    </r>
  </si>
  <si>
    <r>
      <rPr>
        <color rgb="FF1155CC"/>
        <u/>
      </rPr>
      <t>4h</t>
    </r>
    <r>
      <rPr/>
      <t xml:space="preserve">, </t>
    </r>
    <r>
      <rPr>
        <color rgb="FF1155CC"/>
        <u/>
      </rPr>
      <t>30m</t>
    </r>
    <r>
      <rPr/>
      <t xml:space="preserve">, </t>
    </r>
    <r>
      <rPr>
        <color rgb="FF1155CC"/>
        <u/>
      </rPr>
      <t>2m</t>
    </r>
  </si>
  <si>
    <t>MISSED</t>
  </si>
  <si>
    <r>
      <rPr>
        <color rgb="FF1155CC"/>
        <u/>
      </rPr>
      <t>4h</t>
    </r>
    <r>
      <rPr/>
      <t xml:space="preserve">, </t>
    </r>
    <r>
      <rPr>
        <color rgb="FF1155CC"/>
        <u/>
      </rPr>
      <t>30m</t>
    </r>
    <r>
      <rPr/>
      <t xml:space="preserve">, </t>
    </r>
    <r>
      <rPr>
        <color rgb="FF1155CC"/>
        <u/>
      </rPr>
      <t>2m</t>
    </r>
  </si>
  <si>
    <r>
      <rPr>
        <color rgb="FF1155CC"/>
        <u/>
      </rPr>
      <t>4h</t>
    </r>
    <r>
      <rPr/>
      <t xml:space="preserve">, </t>
    </r>
    <r>
      <rPr>
        <color rgb="FF1155CC"/>
        <u/>
      </rPr>
      <t>30m</t>
    </r>
    <r>
      <rPr/>
      <t xml:space="preserve">, </t>
    </r>
    <r>
      <rPr>
        <color rgb="FF1155CC"/>
        <u/>
      </rPr>
      <t>2m</t>
    </r>
  </si>
  <si>
    <r>
      <rPr>
        <color rgb="FF1155CC"/>
        <u/>
      </rPr>
      <t>4h</t>
    </r>
    <r>
      <rPr/>
      <t xml:space="preserve">, </t>
    </r>
    <r>
      <rPr>
        <color rgb="FF1155CC"/>
        <u/>
      </rPr>
      <t>15m</t>
    </r>
  </si>
  <si>
    <r>
      <rPr>
        <color rgb="FF1155CC"/>
        <u/>
      </rPr>
      <t>4h</t>
    </r>
    <r>
      <rPr/>
      <t xml:space="preserve">, </t>
    </r>
    <r>
      <rPr>
        <color rgb="FF1155CC"/>
        <u/>
      </rPr>
      <t>30m</t>
    </r>
    <r>
      <rPr/>
      <t xml:space="preserve">, </t>
    </r>
    <r>
      <rPr>
        <color rgb="FF1155CC"/>
        <u/>
      </rPr>
      <t>2m</t>
    </r>
  </si>
  <si>
    <t>30m sweep invalid? Occurred over 2 candles.</t>
  </si>
  <si>
    <r>
      <rPr>
        <color rgb="FF1155CC"/>
        <u/>
      </rPr>
      <t>4h</t>
    </r>
    <r>
      <rPr/>
      <t xml:space="preserve">, </t>
    </r>
    <r>
      <rPr>
        <color rgb="FF1155CC"/>
        <u/>
      </rPr>
      <t>30m</t>
    </r>
    <r>
      <rPr/>
      <t xml:space="preserve">, </t>
    </r>
    <r>
      <rPr>
        <color rgb="FF1155CC"/>
        <u/>
      </rPr>
      <t>2m</t>
    </r>
  </si>
  <si>
    <t>Testing out saving charts AND notes at the same time...</t>
  </si>
  <si>
    <t>TREND</t>
  </si>
  <si>
    <r>
      <rPr>
        <color rgb="FF1155CC"/>
        <u/>
      </rPr>
      <t>4h</t>
    </r>
    <r>
      <rPr/>
      <t xml:space="preserve">, </t>
    </r>
    <r>
      <rPr>
        <color rgb="FF1155CC"/>
        <u/>
      </rPr>
      <t>30m</t>
    </r>
    <r>
      <rPr/>
      <t xml:space="preserve">, </t>
    </r>
    <r>
      <rPr>
        <color rgb="FF1155CC"/>
        <u/>
      </rPr>
      <t>2m</t>
    </r>
  </si>
  <si>
    <t>USDJPY</t>
  </si>
  <si>
    <r>
      <rPr>
        <color rgb="FF1155CC"/>
        <u/>
      </rPr>
      <t>4h</t>
    </r>
    <r>
      <rPr>
        <color rgb="FF1155CC"/>
        <u/>
      </rPr>
      <t xml:space="preserve">, </t>
    </r>
    <r>
      <rPr>
        <color rgb="FF1155CC"/>
        <u/>
      </rPr>
      <t>30m</t>
    </r>
    <r>
      <rPr>
        <color rgb="FF1155CC"/>
        <u/>
      </rPr>
      <t xml:space="preserve">, </t>
    </r>
    <r>
      <rPr>
        <color rgb="FF1155CC"/>
        <u/>
      </rPr>
      <t>2m</t>
    </r>
  </si>
  <si>
    <t>Did not think taking a 4h+ 30m reversal was a good idea here in light of recent dollar strength.
4h was a sweep but had not closed yet. 30m LGEQ had not been reached.
Good decision.</t>
  </si>
  <si>
    <r>
      <rPr>
        <color rgb="FF1155CC"/>
        <u/>
      </rPr>
      <t>4h</t>
    </r>
    <r>
      <rPr/>
      <t xml:space="preserve">, </t>
    </r>
    <r>
      <rPr>
        <color rgb="FF1155CC"/>
        <u/>
      </rPr>
      <t>30m</t>
    </r>
    <r>
      <rPr/>
      <t xml:space="preserve">, </t>
    </r>
    <r>
      <rPr>
        <color rgb="FF1155CC"/>
        <u/>
      </rPr>
      <t>2m</t>
    </r>
  </si>
  <si>
    <t>Ahh what a sick trade! If only I was at the desk just a little bit earlier.
Side note - hfsp :(</t>
  </si>
  <si>
    <t>PENDING</t>
  </si>
  <si>
    <t>EURUSD</t>
  </si>
  <si>
    <r>
      <rPr>
        <color rgb="FF1155CC"/>
        <u/>
      </rPr>
      <t>4h</t>
    </r>
    <r>
      <rPr/>
      <t xml:space="preserve">, </t>
    </r>
    <r>
      <rPr>
        <color rgb="FF1155CC"/>
        <u/>
      </rPr>
      <t>30m</t>
    </r>
  </si>
  <si>
    <t>Price has rebalanced enough to the downside to push up, but once it hits the LG above, there is a strong chance of a deeper pullback to the 4h OC. 
Therefore I refined the SL to the candle bodies to try and get 3R at the high (inside range objective).</t>
  </si>
  <si>
    <t>DATE RANGE</t>
  </si>
  <si>
    <t>FIXED TARGET SETTINGS</t>
  </si>
  <si>
    <t>PERFORMANCE</t>
  </si>
  <si>
    <t>PRESET</t>
  </si>
  <si>
    <t>CUSTOM</t>
  </si>
  <si>
    <t>START</t>
  </si>
  <si>
    <t>END</t>
  </si>
  <si>
    <t>Enabled</t>
  </si>
  <si>
    <t>Wins</t>
  </si>
  <si>
    <t>This week</t>
  </si>
  <si>
    <t>Target (R)</t>
  </si>
  <si>
    <t>Losses</t>
  </si>
  <si>
    <t>OPTIONS</t>
  </si>
  <si>
    <t>TRADES</t>
  </si>
  <si>
    <t>Win streak</t>
  </si>
  <si>
    <t>LIMIT</t>
  </si>
  <si>
    <t>INC CANCELLED</t>
  </si>
  <si>
    <t>INC MISSED</t>
  </si>
  <si>
    <t>EXCLUDE INVALID</t>
  </si>
  <si>
    <t>Loss streak</t>
  </si>
  <si>
    <t>Filled</t>
  </si>
  <si>
    <t>No fill</t>
  </si>
  <si>
    <t>Avg win</t>
  </si>
  <si>
    <t>FILTERS</t>
  </si>
  <si>
    <t>Cancelled</t>
  </si>
  <si>
    <t>Expectancy</t>
  </si>
  <si>
    <t>FIELD NAME</t>
  </si>
  <si>
    <t>COMPARISON</t>
  </si>
  <si>
    <t>FIELD VALUE</t>
  </si>
  <si>
    <t>ACTIVE</t>
  </si>
  <si>
    <t>Missed</t>
  </si>
  <si>
    <t>EQUALS</t>
  </si>
  <si>
    <t>Max
Drawdown</t>
  </si>
  <si>
    <t>WEEKEND</t>
  </si>
  <si>
    <t>BIAS</t>
  </si>
  <si>
    <t>Long</t>
  </si>
  <si>
    <t>TOTAL</t>
  </si>
  <si>
    <t>Short</t>
  </si>
  <si>
    <t>MAX R (ALL TRADES)</t>
  </si>
  <si>
    <t>MIN R (WINNERS)</t>
  </si>
  <si>
    <t>TAG</t>
  </si>
  <si>
    <t>DESCRIPTION</t>
  </si>
  <si>
    <t>Setup was also a 4h sweep</t>
  </si>
  <si>
    <t>RSI</t>
  </si>
  <si>
    <t>RSI was oversold/overbought on the HTF</t>
  </si>
  <si>
    <t>RSI DIV</t>
  </si>
  <si>
    <t>RSI had a favourable divergence on the HTF</t>
  </si>
  <si>
    <t>NAME</t>
  </si>
  <si>
    <t>START TIME</t>
  </si>
  <si>
    <t>CODE</t>
  </si>
  <si>
    <t>SESSION SETTINGS</t>
  </si>
  <si>
    <t>Asia</t>
  </si>
  <si>
    <t>ASIA</t>
  </si>
  <si>
    <t>VALID AT  WEEKENDS</t>
  </si>
  <si>
    <t>London Open</t>
  </si>
  <si>
    <t>LDN OPEN</t>
  </si>
  <si>
    <t>WEEKEND CODE</t>
  </si>
  <si>
    <t>London</t>
  </si>
  <si>
    <t>-</t>
  </si>
  <si>
    <t>New York Open</t>
  </si>
  <si>
    <t>NY OPEN</t>
  </si>
  <si>
    <t>TEST TIME</t>
  </si>
  <si>
    <t>OUTPUT</t>
  </si>
  <si>
    <t>London Close</t>
  </si>
  <si>
    <t xml:space="preserve">LDN CLOSE </t>
  </si>
  <si>
    <t>NY Close</t>
  </si>
  <si>
    <t>QUERY</t>
  </si>
  <si>
    <t>OPTION</t>
  </si>
  <si>
    <t>COLUMN</t>
  </si>
  <si>
    <t>QUERY STRING</t>
  </si>
  <si>
    <t>START DATE</t>
  </si>
  <si>
    <t>END DATE</t>
  </si>
  <si>
    <t>ORDER / LIMIT</t>
  </si>
  <si>
    <t>DATE PRESET</t>
  </si>
  <si>
    <t>Custom</t>
  </si>
  <si>
    <t>All</t>
  </si>
  <si>
    <t>Today</t>
  </si>
  <si>
    <t>Yesterday</t>
  </si>
  <si>
    <t>Last 7 days</t>
  </si>
  <si>
    <t>Last 14 days</t>
  </si>
  <si>
    <t>Last 28 days</t>
  </si>
  <si>
    <t>Last week</t>
  </si>
  <si>
    <t>This month</t>
  </si>
  <si>
    <t>Last month</t>
  </si>
  <si>
    <t>This year</t>
  </si>
  <si>
    <t>Last year</t>
  </si>
  <si>
    <t>SELECTED:</t>
  </si>
  <si>
    <t>FIELD</t>
  </si>
  <si>
    <t>COL</t>
  </si>
  <si>
    <t>VALUE</t>
  </si>
  <si>
    <t>FILTER VALUES</t>
  </si>
  <si>
    <t>FILTER FIELDS</t>
  </si>
  <si>
    <t>FILTER COMPARISONS</t>
  </si>
  <si>
    <t>FILTER 1</t>
  </si>
  <si>
    <t>FILTER 2</t>
  </si>
  <si>
    <t>FILTER 3</t>
  </si>
  <si>
    <t>FILTER 4</t>
  </si>
  <si>
    <t>FILTER 5</t>
  </si>
  <si>
    <t>OPERATOR</t>
  </si>
  <si>
    <t>CONTAINS</t>
  </si>
  <si>
    <t>contains</t>
  </si>
  <si>
    <t>NOT CONTAINS</t>
  </si>
  <si>
    <t>not contains</t>
  </si>
  <si>
    <t>=</t>
  </si>
  <si>
    <t>NOT EQUALS</t>
  </si>
  <si>
    <t>!=</t>
  </si>
  <si>
    <t>&lt;=</t>
  </si>
  <si>
    <t>&lt;</t>
  </si>
  <si>
    <t>&gt;</t>
  </si>
  <si>
    <t>&gt;=</t>
  </si>
  <si>
    <t>Running total</t>
  </si>
  <si>
    <t>Drawdown</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</si>
</sst>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0.0R"/>
    <numFmt numFmtId="165" formatCode="0.00R"/>
    <numFmt numFmtId="166" formatCode="yyyy-mm-dd"/>
    <numFmt numFmtId="167" formatCode="hh:mm"/>
    <numFmt numFmtId="168" formatCode="&quot;+&quot;0.0R;&quot;-&quot;0.0R;0.0R"/>
    <numFmt numFmtId="169" formatCode="dd/MM/yyyy"/>
    <numFmt numFmtId="170" formatCode="d/m/yyyy"/>
  </numFmts>
  <fonts count="35">
    <font>
      <sz val="10.0"/>
      <color rgb="FF000000"/>
      <name val="Arial"/>
      <scheme val="minor"/>
    </font>
    <font>
      <b/>
      <color rgb="FFFFE599"/>
      <name val="Arial"/>
      <scheme val="minor"/>
    </font>
    <font>
      <b/>
      <color rgb="FFFFFFFF"/>
      <name val="Arial"/>
      <scheme val="minor"/>
    </font>
    <font>
      <b/>
      <sz val="10.0"/>
      <color rgb="FFFFFFFF"/>
      <name val="Arial"/>
      <scheme val="minor"/>
    </font>
    <font>
      <color theme="4"/>
      <name val="Arial"/>
      <scheme val="minor"/>
    </font>
    <font>
      <color theme="1"/>
      <name val="Arial"/>
      <scheme val="minor"/>
    </font>
    <font>
      <sz val="10.0"/>
      <color theme="1"/>
      <name val="Arial"/>
      <scheme val="minor"/>
    </font>
    <font>
      <color rgb="FF0B8043"/>
      <name val="Arial"/>
      <scheme val="minor"/>
    </font>
    <font>
      <color rgb="FFC53929"/>
      <name val="Arial"/>
      <scheme val="minor"/>
    </font>
    <font>
      <u/>
      <color rgb="FF0000FF"/>
    </font>
    <font>
      <u/>
      <color rgb="FF0000FF"/>
    </font>
    <font>
      <u/>
      <color rgb="FF1155CC"/>
    </font>
    <font/>
    <font>
      <b/>
      <color rgb="FFFFFFFF"/>
      <name val="Arial"/>
    </font>
    <font>
      <color rgb="FFFFFFFF"/>
      <name val="Arial"/>
      <scheme val="minor"/>
    </font>
    <font>
      <color rgb="FFFFFFFF"/>
      <name val="Arial"/>
    </font>
    <font>
      <color rgb="FF0B8043"/>
      <name val="Arial"/>
    </font>
    <font>
      <sz val="10.0"/>
      <color rgb="FFB7B7B7"/>
      <name val="Arial"/>
      <scheme val="minor"/>
    </font>
    <font>
      <color rgb="FF314C59"/>
      <name val="Arial"/>
      <scheme val="minor"/>
    </font>
    <font>
      <color rgb="FFC53929"/>
      <name val="Arial"/>
    </font>
    <font>
      <color theme="1"/>
      <name val="Arial"/>
    </font>
    <font>
      <b/>
      <sz val="8.0"/>
      <color rgb="FFFFFFFF"/>
      <name val="Arial"/>
      <scheme val="minor"/>
    </font>
    <font>
      <sz val="10.0"/>
      <color rgb="FF314C59"/>
      <name val="Arial"/>
      <scheme val="minor"/>
    </font>
    <font>
      <color rgb="FFE24A38"/>
      <name val="Arial"/>
    </font>
    <font>
      <color theme="4"/>
      <name val="Arial"/>
    </font>
    <font>
      <sz val="8.0"/>
      <color rgb="FFB7B7B7"/>
      <name val="Arial"/>
      <scheme val="minor"/>
    </font>
    <font>
      <b/>
      <color theme="4"/>
      <name val="Arial"/>
    </font>
    <font>
      <color rgb="FF006391"/>
      <name val="Arial"/>
    </font>
    <font>
      <color rgb="FF56849A"/>
      <name val="Arial"/>
      <scheme val="minor"/>
    </font>
    <font>
      <sz val="11.0"/>
      <color rgb="FFF7981D"/>
      <name val="Inconsolata"/>
    </font>
    <font>
      <color rgb="FF56849A"/>
      <name val="Arial"/>
    </font>
    <font>
      <b/>
      <color rgb="FF56849A"/>
      <name val="Arial"/>
      <scheme val="minor"/>
    </font>
    <font>
      <b/>
      <color theme="0"/>
      <name val="Arial"/>
      <scheme val="minor"/>
    </font>
    <font>
      <color rgb="FF006391"/>
      <name val="Arial"/>
      <scheme val="minor"/>
    </font>
    <font>
      <sz val="11.0"/>
      <color rgb="FF000000"/>
      <name val="Inconsolata"/>
    </font>
  </fonts>
  <fills count="10">
    <fill>
      <patternFill patternType="none"/>
    </fill>
    <fill>
      <patternFill patternType="lightGray"/>
    </fill>
    <fill>
      <patternFill patternType="solid">
        <fgColor theme="1"/>
        <bgColor theme="1"/>
      </patternFill>
    </fill>
    <fill>
      <patternFill patternType="solid">
        <fgColor rgb="FFF3F3F3"/>
        <bgColor rgb="FFF3F3F3"/>
      </patternFill>
    </fill>
    <fill>
      <patternFill patternType="solid">
        <fgColor theme="4"/>
        <bgColor theme="4"/>
      </patternFill>
    </fill>
    <fill>
      <patternFill patternType="solid">
        <fgColor rgb="FF56849A"/>
        <bgColor rgb="FF56849A"/>
      </patternFill>
    </fill>
    <fill>
      <patternFill patternType="solid">
        <fgColor rgb="FF314C59"/>
        <bgColor rgb="FF314C59"/>
      </patternFill>
    </fill>
    <fill>
      <patternFill patternType="solid">
        <fgColor rgb="FFFFF2CC"/>
        <bgColor rgb="FFFFF2CC"/>
      </patternFill>
    </fill>
    <fill>
      <patternFill patternType="solid">
        <fgColor rgb="FFFFFFFF"/>
        <bgColor rgb="FFFFFFFF"/>
      </patternFill>
    </fill>
    <fill>
      <patternFill patternType="solid">
        <fgColor rgb="FF46555D"/>
        <bgColor rgb="FF46555D"/>
      </patternFill>
    </fill>
  </fills>
  <borders count="16">
    <border/>
    <border>
      <top style="thin">
        <color rgb="FF000000"/>
      </top>
      <bottom style="thin">
        <color rgb="FF000000"/>
      </bottom>
    </border>
    <border>
      <bottom style="thin">
        <color rgb="FF000000"/>
      </bottom>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164" xfId="0" applyAlignment="1" applyBorder="1" applyFont="1" applyNumberFormat="1">
      <alignment readingOrder="0" shrinkToFit="0" wrapText="1"/>
    </xf>
    <xf borderId="1" fillId="2" fontId="2" numFmtId="0" xfId="0" applyAlignment="1" applyBorder="1" applyFont="1">
      <alignment readingOrder="0" shrinkToFit="0" wrapText="1"/>
    </xf>
    <xf borderId="1" fillId="2" fontId="3" numFmtId="0" xfId="0" applyAlignment="1" applyBorder="1" applyFont="1">
      <alignment horizontal="left" readingOrder="0" shrinkToFit="0" wrapText="1"/>
    </xf>
    <xf borderId="1" fillId="2" fontId="3" numFmtId="0" xfId="0" applyAlignment="1" applyBorder="1" applyFont="1">
      <alignment readingOrder="0" shrinkToFit="0" wrapText="1"/>
    </xf>
    <xf borderId="1" fillId="2" fontId="1" numFmtId="165" xfId="0" applyAlignment="1" applyBorder="1" applyFont="1" applyNumberFormat="1">
      <alignment readingOrder="0" shrinkToFit="0" wrapText="1"/>
    </xf>
    <xf borderId="1" fillId="2" fontId="1" numFmtId="0" xfId="0" applyAlignment="1" applyBorder="1" applyFont="1">
      <alignment readingOrder="0" shrinkToFit="0" wrapText="0"/>
    </xf>
    <xf borderId="2" fillId="2" fontId="1" numFmtId="0" xfId="0" applyAlignment="1" applyBorder="1" applyFont="1">
      <alignment readingOrder="0" shrinkToFit="0" wrapText="1"/>
    </xf>
    <xf borderId="3" fillId="2" fontId="1" numFmtId="0" xfId="0" applyAlignment="1" applyBorder="1" applyFont="1">
      <alignment readingOrder="0" shrinkToFit="0" wrapText="0"/>
    </xf>
    <xf borderId="0" fillId="3" fontId="4" numFmtId="0" xfId="0" applyFill="1" applyFont="1"/>
    <xf borderId="0" fillId="3" fontId="4" numFmtId="164" xfId="0" applyFont="1" applyNumberFormat="1"/>
    <xf borderId="0" fillId="0" fontId="5" numFmtId="166" xfId="0" applyAlignment="1" applyFont="1" applyNumberFormat="1">
      <alignment readingOrder="0"/>
    </xf>
    <xf borderId="0" fillId="0" fontId="5" numFmtId="0" xfId="0" applyAlignment="1" applyFont="1">
      <alignment readingOrder="0"/>
    </xf>
    <xf borderId="0" fillId="0" fontId="6" numFmtId="0" xfId="0" applyAlignment="1" applyFont="1">
      <alignment horizontal="left" readingOrder="0"/>
    </xf>
    <xf borderId="0" fillId="0" fontId="6" numFmtId="0" xfId="0" applyAlignment="1" applyFont="1">
      <alignment readingOrder="0"/>
    </xf>
    <xf borderId="0" fillId="0" fontId="5" numFmtId="167" xfId="0" applyAlignment="1" applyFont="1" applyNumberFormat="1">
      <alignment readingOrder="0"/>
    </xf>
    <xf borderId="0" fillId="0" fontId="5" numFmtId="164" xfId="0" applyAlignment="1" applyFont="1" applyNumberFormat="1">
      <alignment readingOrder="0"/>
    </xf>
    <xf borderId="0" fillId="0" fontId="7" numFmtId="164" xfId="0" applyAlignment="1" applyFont="1" applyNumberFormat="1">
      <alignment readingOrder="0"/>
    </xf>
    <xf borderId="0" fillId="0" fontId="8" numFmtId="165" xfId="0" applyAlignment="1" applyFont="1" applyNumberFormat="1">
      <alignment readingOrder="0"/>
    </xf>
    <xf borderId="0" fillId="0" fontId="9" numFmtId="0" xfId="0" applyAlignment="1" applyFont="1">
      <alignment readingOrder="0" shrinkToFit="0" wrapText="0"/>
    </xf>
    <xf borderId="0" fillId="0" fontId="5" numFmtId="0" xfId="0" applyAlignment="1" applyFont="1">
      <alignment readingOrder="0" shrinkToFit="0" wrapText="0"/>
    </xf>
    <xf borderId="0" fillId="0" fontId="10" numFmtId="0" xfId="0" applyAlignment="1" applyFont="1">
      <alignment readingOrder="0"/>
    </xf>
    <xf borderId="0" fillId="0" fontId="6" numFmtId="0" xfId="0" applyAlignment="1" applyFont="1">
      <alignment horizontal="left"/>
    </xf>
    <xf borderId="0" fillId="0" fontId="11" numFmtId="0" xfId="0" applyAlignment="1" applyFont="1">
      <alignment readingOrder="0" shrinkToFit="0" wrapText="0"/>
    </xf>
    <xf borderId="0" fillId="0" fontId="5" numFmtId="0" xfId="0" applyFont="1"/>
    <xf borderId="0" fillId="0" fontId="8" numFmtId="165" xfId="0" applyFont="1" applyNumberFormat="1"/>
    <xf borderId="0" fillId="0" fontId="6" numFmtId="0" xfId="0" applyFont="1"/>
    <xf borderId="0" fillId="0" fontId="5" numFmtId="164" xfId="0" applyFont="1" applyNumberFormat="1"/>
    <xf borderId="0" fillId="0" fontId="5" numFmtId="0" xfId="0" applyAlignment="1" applyFont="1">
      <alignment shrinkToFit="0" wrapText="0"/>
    </xf>
    <xf borderId="0" fillId="0" fontId="7" numFmtId="164" xfId="0" applyFont="1" applyNumberFormat="1"/>
    <xf borderId="0" fillId="0" fontId="5" numFmtId="0" xfId="0" applyFont="1"/>
    <xf borderId="4" fillId="2" fontId="3" numFmtId="0" xfId="0" applyAlignment="1" applyBorder="1" applyFont="1">
      <alignment horizontal="center" readingOrder="0"/>
    </xf>
    <xf borderId="5" fillId="2" fontId="3" numFmtId="0" xfId="0" applyAlignment="1" applyBorder="1" applyFont="1">
      <alignment horizontal="center" readingOrder="0"/>
    </xf>
    <xf borderId="6" fillId="2" fontId="3" numFmtId="0" xfId="0" applyAlignment="1" applyBorder="1" applyFont="1">
      <alignment horizontal="center" readingOrder="0"/>
    </xf>
    <xf borderId="7" fillId="2" fontId="3" numFmtId="0" xfId="0" applyAlignment="1" applyBorder="1" applyFont="1">
      <alignment horizontal="center" readingOrder="0"/>
    </xf>
    <xf borderId="3" fillId="4" fontId="3" numFmtId="0" xfId="0" applyAlignment="1" applyBorder="1" applyFill="1" applyFont="1">
      <alignment horizontal="center" readingOrder="0"/>
    </xf>
    <xf borderId="1" fillId="0" fontId="12" numFmtId="0" xfId="0" applyBorder="1" applyFont="1"/>
    <xf borderId="8" fillId="0" fontId="12" numFmtId="0" xfId="0" applyBorder="1" applyFont="1"/>
    <xf borderId="9" fillId="2" fontId="3" numFmtId="0" xfId="0" applyAlignment="1" applyBorder="1" applyFont="1">
      <alignment horizontal="center" readingOrder="0"/>
    </xf>
    <xf borderId="3" fillId="5" fontId="2" numFmtId="0" xfId="0" applyAlignment="1" applyBorder="1" applyFill="1" applyFont="1">
      <alignment horizontal="center" readingOrder="0"/>
    </xf>
    <xf borderId="3" fillId="5" fontId="13" numFmtId="0" xfId="0" applyAlignment="1" applyBorder="1" applyFont="1">
      <alignment horizontal="center" readingOrder="0" vertical="bottom"/>
    </xf>
    <xf borderId="7" fillId="5" fontId="3" numFmtId="0" xfId="0" applyAlignment="1" applyBorder="1" applyFont="1">
      <alignment horizontal="center" readingOrder="0"/>
    </xf>
    <xf borderId="0" fillId="5" fontId="3" numFmtId="0" xfId="0" applyAlignment="1" applyFont="1">
      <alignment horizontal="center" readingOrder="0"/>
    </xf>
    <xf borderId="9" fillId="5" fontId="3" numFmtId="0" xfId="0" applyAlignment="1" applyBorder="1" applyFont="1">
      <alignment horizontal="center" readingOrder="0"/>
    </xf>
    <xf borderId="10" fillId="2" fontId="14" numFmtId="0" xfId="0" applyAlignment="1" applyBorder="1" applyFont="1">
      <alignment horizontal="center" readingOrder="0"/>
    </xf>
    <xf borderId="9" fillId="0" fontId="5" numFmtId="0" xfId="0" applyAlignment="1" applyBorder="1" applyFont="1">
      <alignment readingOrder="0"/>
    </xf>
    <xf borderId="7" fillId="6" fontId="15" numFmtId="0" xfId="0" applyAlignment="1" applyBorder="1" applyFill="1" applyFont="1">
      <alignment horizontal="center" readingOrder="0" vertical="bottom"/>
    </xf>
    <xf borderId="9" fillId="3" fontId="16" numFmtId="0" xfId="0" applyAlignment="1" applyBorder="1" applyFont="1">
      <alignment horizontal="center" readingOrder="0" vertical="bottom"/>
    </xf>
    <xf borderId="11" fillId="7" fontId="6" numFmtId="0" xfId="0" applyAlignment="1" applyBorder="1" applyFill="1" applyFont="1">
      <alignment horizontal="center" readingOrder="0"/>
    </xf>
    <xf borderId="1" fillId="3" fontId="17" numFmtId="0" xfId="0" applyAlignment="1" applyBorder="1" applyFont="1">
      <alignment horizontal="center" readingOrder="0"/>
    </xf>
    <xf borderId="12" fillId="2" fontId="14" numFmtId="0" xfId="0" applyAlignment="1" applyBorder="1" applyFont="1">
      <alignment horizontal="center" readingOrder="0"/>
    </xf>
    <xf borderId="13" fillId="0" fontId="18" numFmtId="164" xfId="0" applyAlignment="1" applyBorder="1" applyFont="1" applyNumberFormat="1">
      <alignment horizontal="center" readingOrder="0"/>
    </xf>
    <xf borderId="9" fillId="3" fontId="19" numFmtId="0" xfId="0" applyAlignment="1" applyBorder="1" applyFont="1">
      <alignment horizontal="center" readingOrder="0" vertical="bottom"/>
    </xf>
    <xf borderId="0" fillId="2" fontId="3" numFmtId="0" xfId="0" applyAlignment="1" applyFont="1">
      <alignment horizontal="center" readingOrder="0"/>
    </xf>
    <xf borderId="9" fillId="3" fontId="20" numFmtId="0" xfId="0" applyAlignment="1" applyBorder="1" applyFont="1">
      <alignment horizontal="center" readingOrder="0" vertical="bottom"/>
    </xf>
    <xf borderId="0" fillId="0" fontId="5" numFmtId="10" xfId="0" applyFont="1" applyNumberFormat="1"/>
    <xf borderId="4" fillId="4" fontId="2" numFmtId="0" xfId="0" applyAlignment="1" applyBorder="1" applyFont="1">
      <alignment horizontal="center" readingOrder="0"/>
    </xf>
    <xf borderId="5" fillId="0" fontId="12" numFmtId="0" xfId="0" applyBorder="1" applyFont="1"/>
    <xf borderId="6" fillId="0" fontId="12" numFmtId="0" xfId="0" applyBorder="1" applyFont="1"/>
    <xf borderId="0" fillId="8" fontId="5" numFmtId="0" xfId="0" applyFill="1" applyFont="1"/>
    <xf borderId="4" fillId="5" fontId="13" numFmtId="0" xfId="0" applyAlignment="1" applyBorder="1" applyFont="1">
      <alignment horizontal="center" readingOrder="0" vertical="bottom"/>
    </xf>
    <xf borderId="4" fillId="5" fontId="3" numFmtId="0" xfId="0" applyAlignment="1" applyBorder="1" applyFont="1">
      <alignment horizontal="center" readingOrder="0"/>
    </xf>
    <xf borderId="5" fillId="5" fontId="21" numFmtId="0" xfId="0" applyAlignment="1" applyBorder="1" applyFont="1">
      <alignment horizontal="center" readingOrder="0"/>
    </xf>
    <xf borderId="6" fillId="5" fontId="21" numFmtId="0" xfId="0" applyAlignment="1" applyBorder="1" applyFont="1">
      <alignment horizontal="center" readingOrder="0"/>
    </xf>
    <xf borderId="4" fillId="6" fontId="15" numFmtId="0" xfId="0" applyAlignment="1" applyBorder="1" applyFont="1">
      <alignment horizontal="center" readingOrder="0" vertical="bottom"/>
    </xf>
    <xf borderId="10" fillId="3" fontId="20" numFmtId="0" xfId="0" applyAlignment="1" applyBorder="1" applyFont="1">
      <alignment horizontal="center" readingOrder="0" vertical="bottom"/>
    </xf>
    <xf borderId="11" fillId="3" fontId="22" numFmtId="0" xfId="0" applyAlignment="1" applyBorder="1" applyFont="1">
      <alignment horizontal="center" readingOrder="0"/>
    </xf>
    <xf borderId="11" fillId="3" fontId="17" numFmtId="0" xfId="0" applyAlignment="1" applyBorder="1" applyFont="1">
      <alignment horizontal="center" readingOrder="0"/>
    </xf>
    <xf borderId="14" fillId="3" fontId="20" numFmtId="0" xfId="0" applyAlignment="1" applyBorder="1" applyFont="1">
      <alignment horizontal="center" readingOrder="0" vertical="bottom"/>
    </xf>
    <xf borderId="9" fillId="3" fontId="23" numFmtId="168" xfId="0" applyAlignment="1" applyBorder="1" applyFont="1" applyNumberFormat="1">
      <alignment horizontal="center" readingOrder="0" vertical="bottom"/>
    </xf>
    <xf borderId="0" fillId="9" fontId="5" numFmtId="0" xfId="0" applyFill="1" applyFont="1"/>
    <xf borderId="9" fillId="3" fontId="24" numFmtId="168" xfId="0" applyAlignment="1" applyBorder="1" applyFont="1" applyNumberFormat="1">
      <alignment horizontal="center" readingOrder="0" vertical="bottom"/>
    </xf>
    <xf borderId="4" fillId="4" fontId="3" numFmtId="0" xfId="0" applyAlignment="1" applyBorder="1" applyFont="1">
      <alignment horizontal="center" readingOrder="0"/>
    </xf>
    <xf borderId="15" fillId="5" fontId="3" numFmtId="0" xfId="0" applyAlignment="1" applyBorder="1" applyFont="1">
      <alignment horizontal="center" readingOrder="0"/>
    </xf>
    <xf borderId="2" fillId="5" fontId="3" numFmtId="0" xfId="0" applyAlignment="1" applyBorder="1" applyFont="1">
      <alignment horizontal="center" readingOrder="0"/>
    </xf>
    <xf borderId="13" fillId="5" fontId="3" numFmtId="0" xfId="0" applyAlignment="1" applyBorder="1" applyFont="1">
      <alignment horizontal="center" readingOrder="0"/>
    </xf>
    <xf borderId="9" fillId="3" fontId="20" numFmtId="168" xfId="0" applyAlignment="1" applyBorder="1" applyFont="1" applyNumberFormat="1">
      <alignment horizontal="center" readingOrder="0" vertical="bottom"/>
    </xf>
    <xf borderId="15" fillId="3" fontId="25" numFmtId="0" xfId="0" applyAlignment="1" applyBorder="1" applyFont="1">
      <alignment horizontal="center" readingOrder="0"/>
    </xf>
    <xf borderId="2" fillId="3" fontId="25" numFmtId="0" xfId="0" applyAlignment="1" applyBorder="1" applyFont="1">
      <alignment horizontal="center" readingOrder="0"/>
    </xf>
    <xf borderId="13" fillId="3" fontId="17" numFmtId="0" xfId="0" applyAlignment="1" applyBorder="1" applyFont="1">
      <alignment readingOrder="0"/>
    </xf>
    <xf borderId="15" fillId="6" fontId="15" numFmtId="0" xfId="0" applyAlignment="1" applyBorder="1" applyFont="1">
      <alignment horizontal="center" readingOrder="0" vertical="bottom"/>
    </xf>
    <xf borderId="12" fillId="3" fontId="20" numFmtId="0" xfId="0" applyAlignment="1" applyBorder="1" applyFont="1">
      <alignment horizontal="center" readingOrder="0" vertical="bottom"/>
    </xf>
    <xf borderId="7" fillId="6" fontId="15" numFmtId="0" xfId="0" applyAlignment="1" applyBorder="1" applyFont="1">
      <alignment horizontal="center" readingOrder="0" shrinkToFit="0" vertical="center" wrapText="1"/>
    </xf>
    <xf borderId="9" fillId="3" fontId="19" numFmtId="168" xfId="0" applyAlignment="1" applyBorder="1" applyFont="1" applyNumberFormat="1">
      <alignment horizontal="center" readingOrder="0" vertical="center"/>
    </xf>
    <xf borderId="3" fillId="3" fontId="25" numFmtId="0" xfId="0" applyAlignment="1" applyBorder="1" applyFont="1">
      <alignment horizontal="center" readingOrder="0"/>
    </xf>
    <xf borderId="1" fillId="3" fontId="25" numFmtId="0" xfId="0" applyAlignment="1" applyBorder="1" applyFont="1">
      <alignment horizontal="center" readingOrder="0"/>
    </xf>
    <xf borderId="8" fillId="3" fontId="17" numFmtId="0" xfId="0" applyAlignment="1" applyBorder="1" applyFont="1">
      <alignment readingOrder="0"/>
    </xf>
    <xf borderId="7" fillId="0" fontId="12" numFmtId="0" xfId="0" applyBorder="1" applyFont="1"/>
    <xf borderId="9" fillId="0" fontId="12" numFmtId="0" xfId="0" applyBorder="1" applyFont="1"/>
    <xf borderId="10" fillId="6" fontId="15" numFmtId="0" xfId="0" applyAlignment="1" applyBorder="1" applyFont="1">
      <alignment horizontal="center" readingOrder="0" vertical="bottom"/>
    </xf>
    <xf borderId="4" fillId="6" fontId="13" numFmtId="0" xfId="0" applyAlignment="1" applyBorder="1" applyFont="1">
      <alignment horizontal="center" readingOrder="0" vertical="center"/>
    </xf>
    <xf borderId="6" fillId="3" fontId="26" numFmtId="168" xfId="0" applyAlignment="1" applyBorder="1" applyFont="1" applyNumberFormat="1">
      <alignment horizontal="center" readingOrder="0" vertical="center"/>
    </xf>
    <xf borderId="12" fillId="6" fontId="15" numFmtId="0" xfId="0" applyAlignment="1" applyBorder="1" applyFont="1">
      <alignment horizontal="center" readingOrder="0" vertical="bottom"/>
    </xf>
    <xf borderId="13" fillId="3" fontId="19" numFmtId="0" xfId="0" applyAlignment="1" applyBorder="1" applyFont="1">
      <alignment horizontal="center" readingOrder="0" vertical="bottom"/>
    </xf>
    <xf borderId="15" fillId="0" fontId="12" numFmtId="0" xfId="0" applyBorder="1" applyFont="1"/>
    <xf borderId="13" fillId="0" fontId="12" numFmtId="0" xfId="0" applyBorder="1" applyFont="1"/>
    <xf borderId="15" fillId="2" fontId="3" numFmtId="0" xfId="0" applyAlignment="1" applyBorder="1" applyFont="1">
      <alignment horizontal="center" readingOrder="0"/>
    </xf>
    <xf borderId="2" fillId="2" fontId="3" numFmtId="0" xfId="0" applyAlignment="1" applyBorder="1" applyFont="1">
      <alignment horizontal="center" readingOrder="0"/>
    </xf>
    <xf borderId="13" fillId="2" fontId="3" numFmtId="0" xfId="0" applyAlignment="1" applyBorder="1" applyFont="1">
      <alignment horizontal="center" readingOrder="0"/>
    </xf>
    <xf borderId="7" fillId="3" fontId="20" numFmtId="164" xfId="0" applyAlignment="1" applyBorder="1" applyFont="1" applyNumberFormat="1">
      <alignment horizontal="center" vertical="bottom"/>
    </xf>
    <xf borderId="0" fillId="3" fontId="20" numFmtId="0" xfId="0" applyAlignment="1" applyFont="1">
      <alignment vertical="bottom"/>
    </xf>
    <xf borderId="9" fillId="3" fontId="20" numFmtId="10" xfId="0" applyAlignment="1" applyBorder="1" applyFont="1" applyNumberFormat="1">
      <alignment horizontal="center" vertical="bottom"/>
    </xf>
    <xf borderId="15" fillId="3" fontId="20" numFmtId="164" xfId="0" applyAlignment="1" applyBorder="1" applyFont="1" applyNumberFormat="1">
      <alignment horizontal="center" vertical="bottom"/>
    </xf>
    <xf borderId="2" fillId="3" fontId="20" numFmtId="0" xfId="0" applyAlignment="1" applyBorder="1" applyFont="1">
      <alignment vertical="bottom"/>
    </xf>
    <xf borderId="2" fillId="0" fontId="12" numFmtId="0" xfId="0" applyBorder="1" applyFont="1"/>
    <xf borderId="13" fillId="3" fontId="20" numFmtId="10" xfId="0" applyAlignment="1" applyBorder="1" applyFont="1" applyNumberFormat="1">
      <alignment horizontal="center" vertical="bottom"/>
    </xf>
    <xf borderId="7" fillId="3" fontId="20" numFmtId="165" xfId="0" applyAlignment="1" applyBorder="1" applyFont="1" applyNumberFormat="1">
      <alignment horizontal="center" readingOrder="0" vertical="bottom"/>
    </xf>
    <xf borderId="15" fillId="3" fontId="20" numFmtId="165" xfId="0" applyAlignment="1" applyBorder="1" applyFont="1" applyNumberFormat="1">
      <alignment horizontal="center" readingOrder="0" vertical="bottom"/>
    </xf>
    <xf borderId="0" fillId="0" fontId="5" numFmtId="165" xfId="0" applyFont="1" applyNumberFormat="1"/>
    <xf borderId="0" fillId="5" fontId="2" numFmtId="0" xfId="0" applyAlignment="1" applyFont="1">
      <alignment readingOrder="0"/>
    </xf>
    <xf borderId="4" fillId="5" fontId="13" numFmtId="0" xfId="0" applyAlignment="1" applyBorder="1" applyFont="1">
      <alignment readingOrder="0" vertical="bottom"/>
    </xf>
    <xf borderId="5" fillId="5" fontId="13" numFmtId="0" xfId="0" applyAlignment="1" applyBorder="1" applyFont="1">
      <alignment readingOrder="0" vertical="bottom"/>
    </xf>
    <xf borderId="6" fillId="5" fontId="13" numFmtId="0" xfId="0" applyAlignment="1" applyBorder="1" applyFont="1">
      <alignment vertical="bottom"/>
    </xf>
    <xf borderId="4" fillId="5" fontId="2" numFmtId="0" xfId="0" applyAlignment="1" applyBorder="1" applyFont="1">
      <alignment horizontal="center" readingOrder="0"/>
    </xf>
    <xf borderId="7" fillId="0" fontId="20" numFmtId="0" xfId="0" applyAlignment="1" applyBorder="1" applyFont="1">
      <alignment readingOrder="0" vertical="bottom"/>
    </xf>
    <xf borderId="0" fillId="0" fontId="20" numFmtId="167" xfId="0" applyAlignment="1" applyFont="1" applyNumberFormat="1">
      <alignment horizontal="right" readingOrder="0" vertical="bottom"/>
    </xf>
    <xf borderId="9" fillId="0" fontId="20" numFmtId="0" xfId="0" applyAlignment="1" applyBorder="1" applyFont="1">
      <alignment readingOrder="0" vertical="bottom"/>
    </xf>
    <xf borderId="10" fillId="2" fontId="2" numFmtId="0" xfId="0" applyAlignment="1" applyBorder="1" applyFont="1">
      <alignment horizontal="center" readingOrder="0"/>
    </xf>
    <xf borderId="6" fillId="0" fontId="5" numFmtId="0" xfId="0" applyAlignment="1" applyBorder="1" applyFont="1">
      <alignment readingOrder="0"/>
    </xf>
    <xf borderId="7" fillId="0" fontId="20" numFmtId="0" xfId="0" applyAlignment="1" applyBorder="1" applyFont="1">
      <alignment vertical="bottom"/>
    </xf>
    <xf borderId="0" fillId="0" fontId="20" numFmtId="167" xfId="0" applyAlignment="1" applyFont="1" applyNumberFormat="1">
      <alignment horizontal="right" vertical="bottom"/>
    </xf>
    <xf borderId="12" fillId="2" fontId="2" numFmtId="0" xfId="0" applyAlignment="1" applyBorder="1" applyFont="1">
      <alignment horizontal="center" readingOrder="0"/>
    </xf>
    <xf borderId="13" fillId="0" fontId="5" numFmtId="0" xfId="0" applyAlignment="1" applyBorder="1" applyFont="1">
      <alignment horizontal="center" readingOrder="0"/>
    </xf>
    <xf borderId="8" fillId="5" fontId="13" numFmtId="0" xfId="0" applyAlignment="1" applyBorder="1" applyFont="1">
      <alignment horizontal="center" vertical="bottom"/>
    </xf>
    <xf borderId="15" fillId="0" fontId="20" numFmtId="167" xfId="0" applyAlignment="1" applyBorder="1" applyFont="1" applyNumberFormat="1">
      <alignment horizontal="center" readingOrder="0" vertical="bottom"/>
    </xf>
    <xf borderId="13" fillId="3" fontId="27" numFmtId="0" xfId="0" applyAlignment="1" applyBorder="1" applyFont="1">
      <alignment horizontal="center" vertical="bottom"/>
    </xf>
    <xf borderId="9" fillId="0" fontId="5" numFmtId="0" xfId="0" applyBorder="1" applyFont="1"/>
    <xf borderId="0" fillId="2" fontId="2" numFmtId="0" xfId="0" applyAlignment="1" applyFont="1">
      <alignment readingOrder="0" vertical="center"/>
    </xf>
    <xf borderId="0" fillId="3" fontId="28" numFmtId="0" xfId="0" applyAlignment="1" applyFont="1">
      <alignment readingOrder="0" shrinkToFit="0" vertical="center" wrapText="0"/>
    </xf>
    <xf borderId="3" fillId="4" fontId="2" numFmtId="0" xfId="0" applyAlignment="1" applyBorder="1" applyFont="1">
      <alignment horizontal="center" readingOrder="0"/>
    </xf>
    <xf borderId="1" fillId="4" fontId="2" numFmtId="0" xfId="0" applyAlignment="1" applyBorder="1" applyFont="1">
      <alignment horizontal="center" readingOrder="0"/>
    </xf>
    <xf borderId="4" fillId="5" fontId="2" numFmtId="0" xfId="0" applyAlignment="1" applyBorder="1" applyFont="1">
      <alignment readingOrder="0"/>
    </xf>
    <xf borderId="0" fillId="3" fontId="5" numFmtId="0" xfId="0" applyFont="1"/>
    <xf borderId="5" fillId="3" fontId="28" numFmtId="0" xfId="0" applyAlignment="1" applyBorder="1" applyFont="1">
      <alignment readingOrder="0"/>
    </xf>
    <xf borderId="7" fillId="5" fontId="2" numFmtId="0" xfId="0" applyAlignment="1" applyBorder="1" applyFont="1">
      <alignment readingOrder="0"/>
    </xf>
    <xf borderId="0" fillId="3" fontId="28" numFmtId="0" xfId="0" applyFont="1"/>
    <xf borderId="0" fillId="3" fontId="5" numFmtId="0" xfId="0" applyAlignment="1" applyFont="1">
      <alignment readingOrder="0"/>
    </xf>
    <xf borderId="0" fillId="3" fontId="28" numFmtId="0" xfId="0" applyAlignment="1" applyFont="1">
      <alignment readingOrder="0"/>
    </xf>
    <xf borderId="15" fillId="5" fontId="2" numFmtId="0" xfId="0" applyAlignment="1" applyBorder="1" applyFont="1">
      <alignment readingOrder="0"/>
    </xf>
    <xf borderId="2" fillId="3" fontId="5" numFmtId="0" xfId="0" applyBorder="1" applyFont="1"/>
    <xf borderId="2" fillId="3" fontId="28" numFmtId="0" xfId="0" applyAlignment="1" applyBorder="1" applyFont="1">
      <alignment readingOrder="0"/>
    </xf>
    <xf borderId="8" fillId="4" fontId="2" numFmtId="0" xfId="0" applyAlignment="1" applyBorder="1" applyFont="1">
      <alignment horizontal="center" readingOrder="0"/>
    </xf>
    <xf borderId="7" fillId="0" fontId="5" numFmtId="0" xfId="0" applyAlignment="1" applyBorder="1" applyFont="1">
      <alignment readingOrder="0"/>
    </xf>
    <xf borderId="0" fillId="3" fontId="28" numFmtId="166" xfId="0" applyFont="1" applyNumberFormat="1"/>
    <xf borderId="9" fillId="3" fontId="28" numFmtId="166" xfId="0" applyBorder="1" applyFont="1" applyNumberFormat="1"/>
    <xf borderId="9" fillId="3" fontId="28" numFmtId="0" xfId="0" applyBorder="1" applyFont="1"/>
    <xf borderId="0" fillId="3" fontId="28" numFmtId="14" xfId="0" applyFont="1" applyNumberFormat="1"/>
    <xf borderId="9" fillId="3" fontId="28" numFmtId="14" xfId="0" applyBorder="1" applyFont="1" applyNumberFormat="1"/>
    <xf borderId="0" fillId="8" fontId="29" numFmtId="0" xfId="0" applyAlignment="1" applyFont="1">
      <alignment readingOrder="0"/>
    </xf>
    <xf borderId="7" fillId="0" fontId="20" numFmtId="0" xfId="0" applyAlignment="1" applyBorder="1" applyFont="1">
      <alignment vertical="bottom"/>
    </xf>
    <xf borderId="0" fillId="3" fontId="30" numFmtId="14" xfId="0" applyAlignment="1" applyFont="1" applyNumberFormat="1">
      <alignment horizontal="right" vertical="bottom"/>
    </xf>
    <xf borderId="9" fillId="3" fontId="30" numFmtId="14" xfId="0" applyAlignment="1" applyBorder="1" applyFont="1" applyNumberFormat="1">
      <alignment horizontal="right" vertical="bottom"/>
    </xf>
    <xf borderId="0" fillId="3" fontId="28" numFmtId="169" xfId="0" applyAlignment="1" applyFont="1" applyNumberFormat="1">
      <alignment readingOrder="0"/>
    </xf>
    <xf borderId="9" fillId="3" fontId="28" numFmtId="170" xfId="0" applyAlignment="1" applyBorder="1" applyFont="1" applyNumberFormat="1">
      <alignment readingOrder="0"/>
    </xf>
    <xf borderId="15" fillId="0" fontId="5" numFmtId="0" xfId="0" applyAlignment="1" applyBorder="1" applyFont="1">
      <alignment readingOrder="0"/>
    </xf>
    <xf borderId="2" fillId="3" fontId="28" numFmtId="169" xfId="0" applyAlignment="1" applyBorder="1" applyFont="1" applyNumberFormat="1">
      <alignment readingOrder="0"/>
    </xf>
    <xf borderId="13" fillId="3" fontId="28" numFmtId="14" xfId="0" applyBorder="1" applyFont="1" applyNumberFormat="1"/>
    <xf borderId="15" fillId="2" fontId="5" numFmtId="0" xfId="0" applyAlignment="1" applyBorder="1" applyFont="1">
      <alignment readingOrder="0"/>
    </xf>
    <xf borderId="2" fillId="2" fontId="28" numFmtId="169" xfId="0" applyAlignment="1" applyBorder="1" applyFont="1" applyNumberFormat="1">
      <alignment readingOrder="0"/>
    </xf>
    <xf borderId="13" fillId="2" fontId="28" numFmtId="0" xfId="0" applyBorder="1" applyFont="1"/>
    <xf borderId="3" fillId="4" fontId="2" numFmtId="0" xfId="0" applyAlignment="1" applyBorder="1" applyFont="1">
      <alignment readingOrder="0"/>
    </xf>
    <xf borderId="1" fillId="3" fontId="31" numFmtId="169" xfId="0" applyBorder="1" applyFont="1" applyNumberFormat="1"/>
    <xf borderId="8" fillId="3" fontId="31" numFmtId="169" xfId="0" applyBorder="1" applyFont="1" applyNumberFormat="1"/>
    <xf borderId="0" fillId="0" fontId="5" numFmtId="0" xfId="0" applyAlignment="1" applyFont="1">
      <alignment horizontal="center" readingOrder="0"/>
    </xf>
    <xf borderId="5" fillId="5" fontId="2" numFmtId="0" xfId="0" applyAlignment="1" applyBorder="1" applyFont="1">
      <alignment horizontal="center" readingOrder="0"/>
    </xf>
    <xf borderId="4" fillId="3" fontId="28" numFmtId="0" xfId="0" applyAlignment="1" applyBorder="1" applyFont="1">
      <alignment horizontal="center"/>
    </xf>
    <xf borderId="5" fillId="3" fontId="28" numFmtId="0" xfId="0" applyAlignment="1" applyBorder="1" applyFont="1">
      <alignment horizontal="center"/>
    </xf>
    <xf borderId="5" fillId="3" fontId="28" numFmtId="0" xfId="0" applyBorder="1" applyFont="1"/>
    <xf borderId="7" fillId="3" fontId="28" numFmtId="0" xfId="0" applyAlignment="1" applyBorder="1" applyFont="1">
      <alignment horizontal="center"/>
    </xf>
    <xf borderId="0" fillId="3" fontId="28" numFmtId="0" xfId="0" applyAlignment="1" applyFont="1">
      <alignment horizontal="center"/>
    </xf>
    <xf borderId="15" fillId="3" fontId="28" numFmtId="0" xfId="0" applyAlignment="1" applyBorder="1" applyFont="1">
      <alignment horizontal="center"/>
    </xf>
    <xf borderId="2" fillId="3" fontId="28" numFmtId="0" xfId="0" applyAlignment="1" applyBorder="1" applyFont="1">
      <alignment horizontal="center"/>
    </xf>
    <xf borderId="2" fillId="3" fontId="28" numFmtId="0" xfId="0" applyBorder="1" applyFont="1"/>
    <xf borderId="4" fillId="4" fontId="32" numFmtId="0" xfId="0" applyAlignment="1" applyBorder="1" applyFont="1">
      <alignment readingOrder="0"/>
    </xf>
    <xf borderId="6" fillId="4" fontId="32" numFmtId="0" xfId="0" applyBorder="1" applyFont="1"/>
    <xf borderId="7" fillId="5" fontId="2" numFmtId="0" xfId="0" applyAlignment="1" applyBorder="1" applyFont="1">
      <alignment horizontal="center" readingOrder="0"/>
    </xf>
    <xf borderId="0" fillId="5" fontId="2" numFmtId="0" xfId="0" applyAlignment="1" applyFont="1">
      <alignment horizontal="center" readingOrder="0"/>
    </xf>
    <xf borderId="9" fillId="5" fontId="2" numFmtId="0" xfId="0" applyAlignment="1" applyBorder="1" applyFont="1">
      <alignment horizontal="center" readingOrder="0"/>
    </xf>
    <xf borderId="7" fillId="3" fontId="4" numFmtId="0" xfId="0" applyBorder="1" applyFont="1"/>
    <xf borderId="9" fillId="3" fontId="4" numFmtId="0" xfId="0" applyBorder="1" applyFont="1"/>
    <xf borderId="8" fillId="5" fontId="2" numFmtId="0" xfId="0" applyAlignment="1" applyBorder="1" applyFont="1">
      <alignment horizontal="center" readingOrder="0"/>
    </xf>
    <xf borderId="7" fillId="0" fontId="5" numFmtId="0" xfId="0" applyBorder="1" applyFont="1"/>
    <xf borderId="9" fillId="3" fontId="28" numFmtId="0" xfId="0" applyAlignment="1" applyBorder="1" applyFont="1">
      <alignment readingOrder="0"/>
    </xf>
    <xf borderId="9" fillId="3" fontId="33" numFmtId="0" xfId="0" applyAlignment="1" applyBorder="1" applyFont="1">
      <alignment readingOrder="0"/>
    </xf>
    <xf quotePrefix="1" borderId="9" fillId="3" fontId="28" numFmtId="0" xfId="0" applyAlignment="1" applyBorder="1" applyFont="1">
      <alignment readingOrder="0"/>
    </xf>
    <xf borderId="13" fillId="3" fontId="28" numFmtId="0" xfId="0" applyAlignment="1" applyBorder="1" applyFont="1">
      <alignment readingOrder="0"/>
    </xf>
    <xf borderId="7" fillId="3" fontId="4" numFmtId="164" xfId="0" applyBorder="1" applyFont="1" applyNumberFormat="1"/>
    <xf borderId="7" fillId="3" fontId="4" numFmtId="165" xfId="0" applyBorder="1" applyFont="1" applyNumberFormat="1"/>
    <xf borderId="7" fillId="3" fontId="5" numFmtId="0" xfId="0" applyBorder="1" applyFont="1"/>
    <xf borderId="9" fillId="3" fontId="5" numFmtId="0" xfId="0" applyBorder="1" applyFont="1"/>
    <xf borderId="0" fillId="0" fontId="5" numFmtId="164" xfId="0" applyFont="1" applyNumberFormat="1"/>
    <xf borderId="0" fillId="0" fontId="5" numFmtId="166" xfId="0" applyFont="1" applyNumberFormat="1"/>
    <xf borderId="0" fillId="0" fontId="5" numFmtId="167" xfId="0" applyFont="1" applyNumberFormat="1"/>
    <xf borderId="0" fillId="0" fontId="5" numFmtId="165" xfId="0" applyFont="1" applyNumberFormat="1"/>
    <xf borderId="0" fillId="0" fontId="5" numFmtId="165" xfId="0" applyAlignment="1" applyFont="1" applyNumberFormat="1">
      <alignment readingOrder="0"/>
    </xf>
    <xf borderId="0" fillId="8" fontId="34" numFmtId="0" xfId="0" applyFont="1"/>
    <xf borderId="0" fillId="3" fontId="4" numFmtId="165" xfId="0" applyFont="1" applyNumberFormat="1"/>
  </cellXfs>
  <cellStyles count="1">
    <cellStyle xfId="0" name="Normal" builtinId="0"/>
  </cellStyles>
  <dxfs count="12">
    <dxf>
      <font>
        <strike/>
        <color rgb="FF999999"/>
      </font>
      <fill>
        <patternFill patternType="none"/>
      </fill>
      <border/>
    </dxf>
    <dxf>
      <font/>
      <fill>
        <patternFill patternType="solid">
          <fgColor rgb="FFFCE8B2"/>
          <bgColor rgb="FFFCE8B2"/>
        </patternFill>
      </fill>
      <border/>
    </dxf>
    <dxf>
      <font/>
      <fill>
        <patternFill patternType="solid">
          <fgColor rgb="FFF4C7C3"/>
          <bgColor rgb="FFF4C7C3"/>
        </patternFill>
      </fill>
      <border/>
    </dxf>
    <dxf>
      <font>
        <color rgb="FF0B8043"/>
      </font>
      <fill>
        <patternFill patternType="none"/>
      </fill>
      <border/>
    </dxf>
    <dxf>
      <font>
        <color rgb="FFC53929"/>
      </font>
      <fill>
        <patternFill patternType="none"/>
      </fill>
      <border/>
    </dxf>
    <dxf>
      <font>
        <color theme="7"/>
      </font>
      <fill>
        <patternFill patternType="none"/>
      </fill>
      <border/>
    </dxf>
    <dxf>
      <font>
        <color theme="5"/>
      </font>
      <fill>
        <patternFill patternType="none"/>
      </fill>
      <border/>
    </dxf>
    <dxf>
      <font>
        <color rgb="FFF09300"/>
      </font>
      <fill>
        <patternFill patternType="none"/>
      </fill>
      <border/>
    </dxf>
    <dxf>
      <font>
        <color rgb="FF314C59"/>
      </font>
      <fill>
        <patternFill patternType="solid">
          <fgColor rgb="FFFFF2CC"/>
          <bgColor rgb="FFFFF2CC"/>
        </patternFill>
      </fill>
      <border/>
    </dxf>
    <dxf>
      <font>
        <color rgb="FFB7B7B7"/>
      </font>
      <fill>
        <patternFill patternType="solid">
          <fgColor rgb="FFF3F3F3"/>
          <bgColor rgb="FFF3F3F3"/>
        </patternFill>
      </fill>
      <border/>
    </dxf>
    <dxf>
      <font>
        <color theme="1"/>
      </font>
      <fill>
        <patternFill patternType="solid">
          <fgColor rgb="FFFFF2CC"/>
          <bgColor rgb="FFFFF2CC"/>
        </patternFill>
      </fill>
      <border/>
    </dxf>
    <dxf>
      <font/>
      <fill>
        <patternFill patternType="solid">
          <fgColor rgb="FFFFF2CC"/>
          <bgColor rgb="FFFFF2CC"/>
        </patternFill>
      </fill>
      <border/>
    </dxf>
  </dxfs>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909EA5"/>
                </a:solidFill>
                <a:latin typeface="+mn-lt"/>
              </a:defRPr>
            </a:pPr>
            <a:r>
              <a:rPr b="0">
                <a:solidFill>
                  <a:srgbClr val="909EA5"/>
                </a:solidFill>
                <a:latin typeface="+mn-lt"/>
              </a:rPr>
              <a:t>Running total (R)</a:t>
            </a:r>
          </a:p>
        </c:rich>
      </c:tx>
      <c:overlay val="0"/>
    </c:title>
    <c:plotArea>
      <c:layout/>
      <c:areaChart>
        <c:grouping val="stacked"/>
        <c:ser>
          <c:idx val="0"/>
          <c:order val="0"/>
          <c:tx>
            <c:strRef>
              <c:f>ChartQuery!$D$1</c:f>
            </c:strRef>
          </c:tx>
          <c:spPr>
            <a:solidFill>
              <a:srgbClr val="006391">
                <a:alpha val="30000"/>
              </a:srgbClr>
            </a:solidFill>
            <a:ln cmpd="sng">
              <a:solidFill>
                <a:srgbClr val="006391"/>
              </a:solidFill>
            </a:ln>
          </c:spPr>
          <c:val>
            <c:numRef>
              <c:f>ChartQuery!$D$2:$D$1000</c:f>
              <c:numCache/>
            </c:numRef>
          </c:val>
        </c:ser>
        <c:axId val="356545221"/>
        <c:axId val="2004567809"/>
      </c:areaChart>
      <c:catAx>
        <c:axId val="356545221"/>
        <c:scaling>
          <c:orientation val="minMax"/>
        </c:scaling>
        <c:delete val="0"/>
        <c:axPos val="b"/>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spPr/>
        <c:txPr>
          <a:bodyPr/>
          <a:lstStyle/>
          <a:p>
            <a:pPr lvl="0">
              <a:defRPr b="0">
                <a:solidFill>
                  <a:srgbClr val="314C59"/>
                </a:solidFill>
                <a:latin typeface="+mn-lt"/>
              </a:defRPr>
            </a:pPr>
          </a:p>
        </c:txPr>
        <c:crossAx val="2004567809"/>
      </c:catAx>
      <c:valAx>
        <c:axId val="20045678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314C59"/>
                    </a:solidFill>
                    <a:latin typeface="+mn-lt"/>
                  </a:defRPr>
                </a:pPr>
                <a:r>
                  <a:rPr b="0">
                    <a:solidFill>
                      <a:srgbClr val="314C59"/>
                    </a:solidFill>
                    <a:latin typeface="+mn-lt"/>
                  </a:rPr>
                  <a:t/>
                </a:r>
              </a:p>
            </c:rich>
          </c:tx>
          <c:overlay val="0"/>
        </c:title>
        <c:numFmt formatCode="General" sourceLinked="1"/>
        <c:majorTickMark val="none"/>
        <c:minorTickMark val="none"/>
        <c:tickLblPos val="nextTo"/>
        <c:spPr>
          <a:ln/>
        </c:spPr>
        <c:txPr>
          <a:bodyPr/>
          <a:lstStyle/>
          <a:p>
            <a:pPr lvl="0">
              <a:defRPr b="0">
                <a:solidFill>
                  <a:srgbClr val="314C59"/>
                </a:solidFill>
                <a:latin typeface="+mn-lt"/>
              </a:defRPr>
            </a:pPr>
          </a:p>
        </c:txPr>
        <c:crossAx val="356545221"/>
      </c:valAx>
    </c:plotArea>
    <c:legend>
      <c:legendPos val="r"/>
      <c:overlay val="0"/>
      <c:txPr>
        <a:bodyPr/>
        <a:lstStyle/>
        <a:p>
          <a:pPr lvl="0">
            <a:defRPr b="0">
              <a:solidFill>
                <a:srgbClr val="465E6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spPr>
              <a:solidFill>
                <a:schemeClr val="accent4"/>
              </a:solidFill>
            </c:spPr>
          </c:dPt>
          <c:dPt>
            <c:idx val="1"/>
            <c:spPr>
              <a:solidFill>
                <a:schemeClr val="accent2"/>
              </a:solidFill>
            </c:spPr>
          </c:dPt>
          <c:dLbls>
            <c:showLegendKey val="0"/>
            <c:showVal val="0"/>
            <c:showCatName val="0"/>
            <c:showSerName val="0"/>
            <c:showPercent val="0"/>
            <c:showBubbleSize val="0"/>
            <c:showLeaderLines val="1"/>
          </c:dLbls>
          <c:cat>
            <c:strRef>
              <c:f>Dashboard!$K$3:$K$4</c:f>
            </c:strRef>
          </c:cat>
          <c:val>
            <c:numRef>
              <c:f>Dashboard!$L$3:$L$4</c:f>
              <c:numCache/>
            </c:numRef>
          </c:val>
        </c:ser>
        <c:dLbls>
          <c:showLegendKey val="0"/>
          <c:showVal val="0"/>
          <c:showCatName val="0"/>
          <c:showSerName val="0"/>
          <c:showPercent val="0"/>
          <c:showBubbleSize val="0"/>
        </c:dLbls>
        <c:holeSize val="75"/>
      </c:doughnutChart>
    </c:plotArea>
    <c:legend>
      <c:legendPos val="r"/>
      <c:overlay val="0"/>
      <c:txPr>
        <a:bodyPr/>
        <a:lstStyle/>
        <a:p>
          <a:pPr lvl="0">
            <a:defRPr b="0">
              <a:solidFill>
                <a:srgbClr val="465E6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spPr>
              <a:solidFill>
                <a:schemeClr val="accent1"/>
              </a:solidFill>
            </c:spPr>
          </c:dPt>
          <c:dPt>
            <c:idx val="1"/>
            <c:spPr>
              <a:solidFill>
                <a:schemeClr val="accent3"/>
              </a:solidFill>
            </c:spPr>
          </c:dPt>
          <c:dLbls>
            <c:showLegendKey val="0"/>
            <c:showVal val="0"/>
            <c:showCatName val="0"/>
            <c:showSerName val="0"/>
            <c:showPercent val="0"/>
            <c:showBubbleSize val="0"/>
            <c:showLeaderLines val="1"/>
          </c:dLbls>
          <c:cat>
            <c:strRef>
              <c:f>Dashboard!$H$8:$H$9</c:f>
            </c:strRef>
          </c:cat>
          <c:val>
            <c:numRef>
              <c:f>Dashboard!$I$8:$I$9</c:f>
              <c:numCache/>
            </c:numRef>
          </c:val>
        </c:ser>
        <c:dLbls>
          <c:showLegendKey val="0"/>
          <c:showVal val="0"/>
          <c:showCatName val="0"/>
          <c:showSerName val="0"/>
          <c:showPercent val="0"/>
          <c:showBubbleSize val="0"/>
        </c:dLbls>
        <c:holeSize val="75"/>
      </c:doughnutChart>
    </c:plotArea>
    <c:legend>
      <c:legendPos val="r"/>
      <c:overlay val="0"/>
      <c:txPr>
        <a:bodyPr/>
        <a:lstStyle/>
        <a:p>
          <a:pPr lvl="0">
            <a:defRPr b="0">
              <a:solidFill>
                <a:srgbClr val="465E6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123825</xdr:colOff>
      <xdr:row>18</xdr:row>
      <xdr:rowOff>9525</xdr:rowOff>
    </xdr:from>
    <xdr:ext cx="9839325" cy="49149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171450</xdr:colOff>
      <xdr:row>3</xdr:row>
      <xdr:rowOff>114300</xdr:rowOff>
    </xdr:from>
    <xdr:ext cx="2781300" cy="18383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15</xdr:col>
      <xdr:colOff>57150</xdr:colOff>
      <xdr:row>3</xdr:row>
      <xdr:rowOff>123825</xdr:rowOff>
    </xdr:from>
    <xdr:ext cx="2781300" cy="18192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314C59"/>
      </a:dk1>
      <a:lt1>
        <a:srgbClr val="FFFFFF"/>
      </a:lt1>
      <a:dk2>
        <a:srgbClr val="314C59"/>
      </a:dk2>
      <a:lt2>
        <a:srgbClr val="FFFFFF"/>
      </a:lt2>
      <a:accent1>
        <a:srgbClr val="006391"/>
      </a:accent1>
      <a:accent2>
        <a:srgbClr val="E24A38"/>
      </a:accent2>
      <a:accent3>
        <a:srgbClr val="FEB929"/>
      </a:accent3>
      <a:accent4>
        <a:srgbClr val="28998B"/>
      </a:accent4>
      <a:accent5>
        <a:srgbClr val="C0DE00"/>
      </a:accent5>
      <a:accent6>
        <a:srgbClr val="F5959C"/>
      </a:accent6>
      <a:hlink>
        <a:srgbClr val="B15DBA"/>
      </a:hlink>
      <a:folHlink>
        <a:srgbClr val="B15DBA"/>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tradingview.com/x/hveMXek6/" TargetMode="External"/><Relationship Id="rId10" Type="http://schemas.openxmlformats.org/officeDocument/2006/relationships/hyperlink" Target="https://www.tradingview.com/x/pq0cBgIT/" TargetMode="External"/><Relationship Id="rId13" Type="http://schemas.openxmlformats.org/officeDocument/2006/relationships/hyperlink" Target="https://www.tradingview.com/x/ngo7IaUZ/" TargetMode="External"/><Relationship Id="rId12" Type="http://schemas.openxmlformats.org/officeDocument/2006/relationships/hyperlink" Target="https://www.tradingview.com/x/BQAr1UxQ/" TargetMode="External"/><Relationship Id="rId1" Type="http://schemas.openxmlformats.org/officeDocument/2006/relationships/hyperlink" Target="https://www.tradingview.com/x/fMarb2pY/" TargetMode="External"/><Relationship Id="rId2" Type="http://schemas.openxmlformats.org/officeDocument/2006/relationships/hyperlink" Target="https://www.tradingview.com/x/2PSUkOb8/" TargetMode="External"/><Relationship Id="rId3" Type="http://schemas.openxmlformats.org/officeDocument/2006/relationships/hyperlink" Target="https://www.tradingview.com/x/ZUrgViMH/" TargetMode="External"/><Relationship Id="rId4" Type="http://schemas.openxmlformats.org/officeDocument/2006/relationships/hyperlink" Target="https://www.tradingview.com/x/4YcMsn8I/" TargetMode="External"/><Relationship Id="rId9" Type="http://schemas.openxmlformats.org/officeDocument/2006/relationships/hyperlink" Target="https://www.tradingview.com/x/VVB1Knzn/" TargetMode="External"/><Relationship Id="rId15" Type="http://schemas.openxmlformats.org/officeDocument/2006/relationships/hyperlink" Target="https://www.tradingview.com/x/GxQeFtJn/" TargetMode="External"/><Relationship Id="rId14" Type="http://schemas.openxmlformats.org/officeDocument/2006/relationships/hyperlink" Target="https://www.tradingview.com/x/FIhw7dpN/" TargetMode="External"/><Relationship Id="rId17" Type="http://schemas.openxmlformats.org/officeDocument/2006/relationships/hyperlink" Target="https://www.tradingview.com/x/CjFUYEE8/" TargetMode="External"/><Relationship Id="rId16" Type="http://schemas.openxmlformats.org/officeDocument/2006/relationships/hyperlink" Target="https://www.tradingview.com/x/ViZJSz10/" TargetMode="External"/><Relationship Id="rId5" Type="http://schemas.openxmlformats.org/officeDocument/2006/relationships/hyperlink" Target="https://www.tradingview.com/x/v537lovg/" TargetMode="External"/><Relationship Id="rId6" Type="http://schemas.openxmlformats.org/officeDocument/2006/relationships/hyperlink" Target="https://www.tradingview.com/x/eM8nSqlw/" TargetMode="External"/><Relationship Id="rId18" Type="http://schemas.openxmlformats.org/officeDocument/2006/relationships/drawing" Target="../drawings/drawing1.xml"/><Relationship Id="rId7" Type="http://schemas.openxmlformats.org/officeDocument/2006/relationships/hyperlink" Target="https://www.tradingview.com/x/rl9YVIdn/" TargetMode="External"/><Relationship Id="rId8" Type="http://schemas.openxmlformats.org/officeDocument/2006/relationships/hyperlink" Target="https://www.tradingview.com/x/nP31x1z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5.13"/>
    <col customWidth="1" min="3" max="3" width="9.63"/>
    <col customWidth="1" min="4" max="4" width="13.25"/>
    <col customWidth="1" min="5" max="5" width="11.13"/>
    <col customWidth="1" min="6" max="6" width="12.0"/>
    <col customWidth="1" min="7" max="8" width="7.0"/>
    <col customWidth="1" min="9" max="9" width="8.63"/>
    <col customWidth="1" min="10" max="10" width="8.13"/>
    <col customWidth="1" min="11" max="11" width="16.5"/>
    <col customWidth="1" min="12" max="12" width="17.0"/>
    <col customWidth="1" min="13" max="13" width="9.5"/>
    <col customWidth="1" min="14" max="14" width="5.0"/>
    <col customWidth="1" min="15" max="15" width="4.5"/>
    <col customWidth="1" min="16" max="16" width="9.88"/>
    <col customWidth="1" min="17" max="17" width="7.88"/>
    <col customWidth="1" min="18" max="18" width="9.88"/>
    <col customWidth="1" min="19" max="20" width="6.38"/>
    <col customWidth="1" min="21" max="21" width="10.25"/>
    <col customWidth="1" min="22" max="22" width="24.25"/>
    <col customWidth="1" min="23" max="23" width="7.63"/>
    <col customWidth="1" min="24" max="24" width="1.75"/>
  </cols>
  <sheetData>
    <row r="1">
      <c r="A1" s="1" t="s">
        <v>0</v>
      </c>
      <c r="B1" s="2" t="s">
        <v>1</v>
      </c>
      <c r="C1" s="1" t="s">
        <v>2</v>
      </c>
      <c r="D1" s="1" t="s">
        <v>3</v>
      </c>
      <c r="E1" s="1" t="s">
        <v>4</v>
      </c>
      <c r="F1" s="3" t="s">
        <v>5</v>
      </c>
      <c r="G1" s="1" t="s">
        <v>6</v>
      </c>
      <c r="H1" s="1" t="s">
        <v>7</v>
      </c>
      <c r="I1" s="4" t="s">
        <v>8</v>
      </c>
      <c r="J1" s="4" t="s">
        <v>9</v>
      </c>
      <c r="K1" s="5" t="s">
        <v>10</v>
      </c>
      <c r="L1" s="5" t="s">
        <v>11</v>
      </c>
      <c r="M1" s="1" t="s">
        <v>12</v>
      </c>
      <c r="N1" s="1" t="s">
        <v>13</v>
      </c>
      <c r="O1" s="1" t="s">
        <v>14</v>
      </c>
      <c r="P1" s="1" t="s">
        <v>15</v>
      </c>
      <c r="Q1" s="2" t="s">
        <v>16</v>
      </c>
      <c r="R1" s="1" t="s">
        <v>17</v>
      </c>
      <c r="S1" s="2" t="s">
        <v>18</v>
      </c>
      <c r="T1" s="6" t="s">
        <v>19</v>
      </c>
      <c r="U1" s="7" t="s">
        <v>20</v>
      </c>
      <c r="V1" s="7" t="s">
        <v>21</v>
      </c>
      <c r="W1" s="8" t="s">
        <v>22</v>
      </c>
      <c r="X1" s="9" t="s">
        <v>23</v>
      </c>
    </row>
    <row r="2" ht="15.75" customHeight="1">
      <c r="A2" s="10" t="str">
        <f t="shared" ref="A2:A996" si="1">IF(LEN($B2), IF($B2 = 0, "BE", IF($B2 &lt; 0, "LOSS", IF($B2 &gt; 0, "WIN", ""))), "")</f>
        <v>WIN</v>
      </c>
      <c r="B2" s="11">
        <f>IF(OR($D2 = "CLOSED", AND($D2 = "CANCELLED", IncludeCancelled), AND($D2 = "MISSED", IncludeMissed)), IF(FixedTarget, IF(S2 &gt;= FixedTargetR, FixedTargetR, -1), IF($R2 = "TARGET", Q2, IF($R2 = "BE", 0, IF($R2 = "STOP", -1, "")))), "")</f>
        <v>3</v>
      </c>
      <c r="C2" s="12"/>
      <c r="D2" s="13" t="s">
        <v>24</v>
      </c>
      <c r="E2" s="13" t="s">
        <v>25</v>
      </c>
      <c r="F2" s="13" t="s">
        <v>26</v>
      </c>
      <c r="G2" s="13" t="s">
        <v>27</v>
      </c>
      <c r="H2" s="13" t="s">
        <v>28</v>
      </c>
      <c r="I2" s="14" t="b">
        <v>1</v>
      </c>
      <c r="J2" s="14" t="b">
        <v>1</v>
      </c>
      <c r="K2" s="15" t="s">
        <v>29</v>
      </c>
      <c r="L2" s="15"/>
      <c r="M2" s="12">
        <v>44365.0</v>
      </c>
      <c r="N2" s="16">
        <v>0.2847222222222222</v>
      </c>
      <c r="O2" s="10" t="str">
        <f t="shared" ref="O2:O996" si="2">IF(LEN(M2), TEXT(M2, "ddd"), )</f>
        <v>Fri</v>
      </c>
      <c r="P2" s="10" t="str">
        <f>IF(AND(LEN(M2), SessionWeekends = false, OR(WEEKDAY(M2) = 1, WEEKDAY(M2) = 7)), SessionWeekendsCode, IF(LEN(N2), VLOOKUP(N2, SessionTimes, 2), ""))</f>
        <v>LDN OPEN</v>
      </c>
      <c r="Q2" s="17">
        <v>3.0</v>
      </c>
      <c r="R2" s="13" t="s">
        <v>30</v>
      </c>
      <c r="S2" s="18">
        <v>10.0</v>
      </c>
      <c r="T2" s="19">
        <v>-0.5</v>
      </c>
      <c r="U2" s="20" t="s">
        <v>31</v>
      </c>
      <c r="V2" s="21" t="s">
        <v>32</v>
      </c>
      <c r="W2" s="13" t="b">
        <v>0</v>
      </c>
      <c r="X2" s="10">
        <f>IF(LEN(M2), SUBTOTAL(103, M2), "")</f>
        <v>1</v>
      </c>
    </row>
    <row r="3" ht="15.75" customHeight="1">
      <c r="A3" s="10" t="str">
        <f t="shared" si="1"/>
        <v>WIN</v>
      </c>
      <c r="B3" s="11">
        <f>IF(OR($D3 = "CLOSED", AND($D3 = "CANCELLED", IncludeCancelled), AND($D3 = "MISSED", IncludeMissed)), IF(FixedTarget, IF(S3 &gt;= FixedTargetR, FixedTargetR, -1), IF($R3 = "TARGET", Q3, IF($R3 = "BE", 0, IF($R3 = "STOP", -1, "")))), "")</f>
        <v>3</v>
      </c>
      <c r="C3" s="12"/>
      <c r="D3" s="13" t="s">
        <v>24</v>
      </c>
      <c r="E3" s="13" t="s">
        <v>33</v>
      </c>
      <c r="F3" s="13" t="s">
        <v>26</v>
      </c>
      <c r="G3" s="13" t="s">
        <v>27</v>
      </c>
      <c r="H3" s="13" t="s">
        <v>28</v>
      </c>
      <c r="I3" s="14" t="b">
        <v>1</v>
      </c>
      <c r="J3" s="14" t="b">
        <v>1</v>
      </c>
      <c r="K3" s="15" t="s">
        <v>29</v>
      </c>
      <c r="L3" s="15"/>
      <c r="M3" s="12">
        <v>44365.0</v>
      </c>
      <c r="N3" s="16">
        <v>0.2847222222222222</v>
      </c>
      <c r="O3" s="10" t="str">
        <f t="shared" si="2"/>
        <v>Fri</v>
      </c>
      <c r="P3" s="10" t="str">
        <f>IF(AND(LEN(M3), SessionWeekends = false, OR(WEEKDAY(M3) = 1, WEEKDAY(M3) = 7)), SessionWeekendsCode, IF(LEN(N3), VLOOKUP(N3, SessionTimes, 2), ""))</f>
        <v>LDN OPEN</v>
      </c>
      <c r="Q3" s="17">
        <v>3.0</v>
      </c>
      <c r="R3" s="13" t="s">
        <v>30</v>
      </c>
      <c r="S3" s="18">
        <v>10.0</v>
      </c>
      <c r="T3" s="19">
        <v>-0.25</v>
      </c>
      <c r="U3" s="20" t="s">
        <v>34</v>
      </c>
      <c r="V3" s="21"/>
      <c r="W3" s="13" t="b">
        <v>0</v>
      </c>
      <c r="X3" s="10" t="str">
        <f t="shared" ref="X3:X996" si="3">IF(LEN(C3), SUBTOTAL(103, C3), "")</f>
        <v/>
      </c>
    </row>
    <row r="4" ht="15.75" customHeight="1">
      <c r="A4" s="10" t="str">
        <f t="shared" si="1"/>
        <v>LOSS</v>
      </c>
      <c r="B4" s="11">
        <f>IF(OR($D4 = "CLOSED", AND($D4 = "CANCELLED", IncludeCancelled), AND($D4 = "MISSED", IncludeMissed)), IF(FixedTarget, IF(S4 &gt;= FixedTargetR, FixedTargetR, -1), IF($R4 = "TARGET", Q4, IF($R4 = "BE", 0, IF($R4 = "STOP", -1, "")))), "")</f>
        <v>-1</v>
      </c>
      <c r="C4" s="12">
        <v>44366.0</v>
      </c>
      <c r="D4" s="13" t="s">
        <v>24</v>
      </c>
      <c r="E4" s="13" t="s">
        <v>25</v>
      </c>
      <c r="F4" s="13" t="s">
        <v>26</v>
      </c>
      <c r="G4" s="13" t="s">
        <v>27</v>
      </c>
      <c r="H4" s="13" t="s">
        <v>28</v>
      </c>
      <c r="I4" s="14" t="b">
        <v>1</v>
      </c>
      <c r="J4" s="14" t="b">
        <v>1</v>
      </c>
      <c r="K4" s="15" t="s">
        <v>29</v>
      </c>
      <c r="L4" s="15"/>
      <c r="M4" s="12">
        <v>44366.0</v>
      </c>
      <c r="N4" s="16">
        <v>0.4513888888888889</v>
      </c>
      <c r="O4" s="10" t="str">
        <f t="shared" si="2"/>
        <v>Sat</v>
      </c>
      <c r="P4" s="10" t="str">
        <f>IF(AND(LEN(M4), SessionWeekends = false, OR(WEEKDAY(M4) = 1, WEEKDAY(M4) = 7)), SessionWeekendsCode, IF(LEN(N4), VLOOKUP(N4, SessionTimes, 2), ""))</f>
        <v>WEEKEND</v>
      </c>
      <c r="Q4" s="17">
        <v>3.0</v>
      </c>
      <c r="R4" s="13" t="s">
        <v>35</v>
      </c>
      <c r="S4" s="18">
        <v>1.0</v>
      </c>
      <c r="T4" s="19">
        <v>-1.0</v>
      </c>
      <c r="U4" s="20" t="s">
        <v>36</v>
      </c>
      <c r="V4" s="21"/>
      <c r="W4" s="13" t="b">
        <v>0</v>
      </c>
      <c r="X4" s="10">
        <f t="shared" si="3"/>
        <v>1</v>
      </c>
    </row>
    <row r="5" ht="15.75" customHeight="1">
      <c r="A5" s="10" t="str">
        <f t="shared" si="1"/>
        <v>WIN</v>
      </c>
      <c r="B5" s="11">
        <f>IF(OR($D5 = "CLOSED", AND($D5 = "CANCELLED", IncludeCancelled), AND($D5 = "MISSED", IncludeMissed)), IF(FixedTarget, IF(S5 &gt;= FixedTargetR, FixedTargetR, -1), IF($R5 = "TARGET", Q5, IF($R5 = "BE", 0, IF($R5 = "STOP", -1, "")))), "")</f>
        <v>6</v>
      </c>
      <c r="C5" s="12">
        <v>44366.0</v>
      </c>
      <c r="D5" s="13" t="s">
        <v>24</v>
      </c>
      <c r="E5" s="13" t="s">
        <v>25</v>
      </c>
      <c r="F5" s="13" t="s">
        <v>26</v>
      </c>
      <c r="G5" s="13" t="s">
        <v>27</v>
      </c>
      <c r="H5" s="13" t="s">
        <v>28</v>
      </c>
      <c r="I5" s="14" t="b">
        <v>1</v>
      </c>
      <c r="J5" s="14" t="b">
        <v>1</v>
      </c>
      <c r="K5" s="15" t="s">
        <v>29</v>
      </c>
      <c r="L5" s="15" t="s">
        <v>37</v>
      </c>
      <c r="M5" s="12">
        <v>44366.0</v>
      </c>
      <c r="N5" s="16">
        <v>0.5694444444444444</v>
      </c>
      <c r="O5" s="10" t="str">
        <f t="shared" si="2"/>
        <v>Sat</v>
      </c>
      <c r="P5" s="10" t="str">
        <f>IF(AND(LEN(M5), SessionWeekends = false, OR(WEEKDAY(M5) = 1, WEEKDAY(M5) = 7)), SessionWeekendsCode, IF(LEN(N5), VLOOKUP(N5, SessionTimes, 2), ""))</f>
        <v>WEEKEND</v>
      </c>
      <c r="Q5" s="17">
        <v>6.0</v>
      </c>
      <c r="R5" s="13" t="s">
        <v>30</v>
      </c>
      <c r="S5" s="18">
        <v>10.0</v>
      </c>
      <c r="T5" s="19">
        <v>-0.75</v>
      </c>
      <c r="U5" s="22" t="s">
        <v>38</v>
      </c>
      <c r="V5" s="21"/>
      <c r="W5" s="13" t="b">
        <v>0</v>
      </c>
      <c r="X5" s="10">
        <f t="shared" si="3"/>
        <v>1</v>
      </c>
    </row>
    <row r="6" ht="15.75" customHeight="1">
      <c r="A6" s="10" t="str">
        <f t="shared" si="1"/>
        <v>WIN</v>
      </c>
      <c r="B6" s="11">
        <f>IF(OR($D6 = "CLOSED", AND($D6 = "CANCELLED", IncludeCancelled), AND($D6 = "MISSED", IncludeMissed)), IF(FixedTarget, IF(S6 &gt;= FixedTargetR, FixedTargetR, -1), IF($R6 = "TARGET", Q6, IF($R6 = "BE", 0, IF($R6 = "STOP", -1, "")))), "")</f>
        <v>3</v>
      </c>
      <c r="C6" s="12">
        <v>44368.0</v>
      </c>
      <c r="D6" s="13" t="s">
        <v>24</v>
      </c>
      <c r="E6" s="13" t="s">
        <v>33</v>
      </c>
      <c r="F6" s="13" t="s">
        <v>39</v>
      </c>
      <c r="G6" s="13" t="s">
        <v>27</v>
      </c>
      <c r="H6" s="13" t="s">
        <v>28</v>
      </c>
      <c r="I6" s="23" t="b">
        <v>0</v>
      </c>
      <c r="J6" s="23" t="b">
        <v>0</v>
      </c>
      <c r="K6" s="15" t="s">
        <v>29</v>
      </c>
      <c r="L6" s="15"/>
      <c r="M6" s="12">
        <v>44348.0</v>
      </c>
      <c r="N6" s="16">
        <v>0.28125</v>
      </c>
      <c r="O6" s="10" t="str">
        <f t="shared" si="2"/>
        <v>Tue</v>
      </c>
      <c r="P6" s="10" t="str">
        <f>IF(AND(LEN(M6), SessionWeekends = false, OR(WEEKDAY(M6) = 1, WEEKDAY(M6) = 7)), SessionWeekendsCode, IF(LEN(N6), VLOOKUP(N6, SessionTimes, 2), ""))</f>
        <v>LDN OPEN</v>
      </c>
      <c r="Q6" s="17">
        <v>3.0</v>
      </c>
      <c r="R6" s="13" t="s">
        <v>30</v>
      </c>
      <c r="S6" s="18">
        <v>7.0</v>
      </c>
      <c r="T6" s="19">
        <v>0.0</v>
      </c>
      <c r="U6" s="24" t="s">
        <v>40</v>
      </c>
      <c r="V6" s="21"/>
      <c r="W6" s="25" t="b">
        <v>0</v>
      </c>
      <c r="X6" s="10">
        <f t="shared" si="3"/>
        <v>1</v>
      </c>
    </row>
    <row r="7" ht="15.75" customHeight="1">
      <c r="A7" s="10" t="str">
        <f t="shared" si="1"/>
        <v/>
      </c>
      <c r="B7" s="11" t="str">
        <f>IF(OR($D7 = "CLOSED", AND($D7 = "CANCELLED", IncludeCancelled), AND($D7 = "MISSED", IncludeMissed)), IF(FixedTarget, IF(S7 &gt;= FixedTargetR, FixedTargetR, -1), IF($R7 = "TARGET", Q7, IF($R7 = "BE", 0, IF($R7 = "STOP", -1, "")))), "")</f>
        <v/>
      </c>
      <c r="C7" s="12">
        <v>44368.0</v>
      </c>
      <c r="D7" s="13" t="s">
        <v>41</v>
      </c>
      <c r="E7" s="13" t="s">
        <v>33</v>
      </c>
      <c r="F7" s="13" t="s">
        <v>39</v>
      </c>
      <c r="G7" s="13" t="s">
        <v>42</v>
      </c>
      <c r="H7" s="13" t="s">
        <v>28</v>
      </c>
      <c r="I7" s="14" t="b">
        <v>1</v>
      </c>
      <c r="J7" s="14" t="b">
        <v>0</v>
      </c>
      <c r="K7" s="15" t="s">
        <v>29</v>
      </c>
      <c r="L7" s="15"/>
      <c r="M7" s="12">
        <v>44348.0</v>
      </c>
      <c r="N7" s="16">
        <v>0.5833333333333334</v>
      </c>
      <c r="O7" s="10" t="str">
        <f t="shared" si="2"/>
        <v>Tue</v>
      </c>
      <c r="P7" s="10" t="str">
        <f>IF(AND(LEN(M7), SessionWeekends = false, OR(WEEKDAY(M7) = 1, WEEKDAY(M7) = 7)), SessionWeekendsCode, IF(LEN(N7), VLOOKUP(N7, SessionTimes, 2), ""))</f>
        <v>NY OPEN</v>
      </c>
      <c r="Q7" s="17">
        <v>3.0</v>
      </c>
      <c r="R7" s="13" t="s">
        <v>30</v>
      </c>
      <c r="S7" s="18">
        <v>6.0</v>
      </c>
      <c r="T7" s="19">
        <v>-0.75</v>
      </c>
      <c r="U7" s="24" t="s">
        <v>43</v>
      </c>
      <c r="V7" s="21" t="s">
        <v>44</v>
      </c>
      <c r="W7" s="13" t="b">
        <v>0</v>
      </c>
      <c r="X7" s="10">
        <f t="shared" si="3"/>
        <v>1</v>
      </c>
    </row>
    <row r="8" ht="15.75" customHeight="1">
      <c r="A8" s="10" t="str">
        <f t="shared" si="1"/>
        <v/>
      </c>
      <c r="B8" s="11" t="str">
        <f>IF(OR($D8 = "CLOSED", AND($D8 = "CANCELLED", IncludeCancelled), AND($D8 = "MISSED", IncludeMissed)), IF(FixedTarget, IF(S8 &gt;= FixedTargetR, FixedTargetR, -1), IF($R8 = "TARGET", Q8, IF($R8 = "BE", 0, IF($R8 = "STOP", -1, "")))), "")</f>
        <v/>
      </c>
      <c r="C8" s="12">
        <v>44368.0</v>
      </c>
      <c r="D8" s="13" t="s">
        <v>45</v>
      </c>
      <c r="E8" s="13" t="s">
        <v>33</v>
      </c>
      <c r="F8" s="13" t="s">
        <v>39</v>
      </c>
      <c r="G8" s="13" t="s">
        <v>27</v>
      </c>
      <c r="H8" s="13" t="s">
        <v>28</v>
      </c>
      <c r="I8" s="23" t="b">
        <v>0</v>
      </c>
      <c r="J8" s="23" t="b">
        <v>0</v>
      </c>
      <c r="K8" s="15" t="s">
        <v>29</v>
      </c>
      <c r="L8" s="15"/>
      <c r="M8" s="12">
        <v>44349.0</v>
      </c>
      <c r="N8" s="16">
        <v>0.7291666666666666</v>
      </c>
      <c r="O8" s="10" t="str">
        <f t="shared" si="2"/>
        <v>Wed</v>
      </c>
      <c r="P8" s="10" t="str">
        <f>IF(AND(LEN(M8), SessionWeekends = false, OR(WEEKDAY(M8) = 1, WEEKDAY(M8) = 7)), SessionWeekendsCode, IF(LEN(N8), VLOOKUP(N8, SessionTimes, 2), ""))</f>
        <v>-</v>
      </c>
      <c r="Q8" s="17"/>
      <c r="R8" s="25"/>
      <c r="S8" s="18"/>
      <c r="T8" s="26"/>
      <c r="U8" s="20" t="s">
        <v>46</v>
      </c>
      <c r="V8" s="21"/>
      <c r="W8" s="25" t="b">
        <v>0</v>
      </c>
      <c r="X8" s="10">
        <f t="shared" si="3"/>
        <v>1</v>
      </c>
    </row>
    <row r="9" ht="15.75" customHeight="1">
      <c r="A9" s="10" t="str">
        <f t="shared" si="1"/>
        <v>LOSS</v>
      </c>
      <c r="B9" s="11">
        <f>IF(OR($D9 = "CLOSED", AND($D9 = "CANCELLED", IncludeCancelled), AND($D9 = "MISSED", IncludeMissed)), IF(FixedTarget, IF(S9 &gt;= FixedTargetR, FixedTargetR, -1), IF($R9 = "TARGET", Q9, IF($R9 = "BE", 0, IF($R9 = "STOP", -1, "")))), "")</f>
        <v>-1</v>
      </c>
      <c r="C9" s="12">
        <v>44368.0</v>
      </c>
      <c r="D9" s="13" t="s">
        <v>24</v>
      </c>
      <c r="E9" s="13" t="s">
        <v>33</v>
      </c>
      <c r="F9" s="13" t="s">
        <v>39</v>
      </c>
      <c r="G9" s="13" t="s">
        <v>42</v>
      </c>
      <c r="H9" s="13" t="s">
        <v>28</v>
      </c>
      <c r="I9" s="14" t="b">
        <v>1</v>
      </c>
      <c r="J9" s="23" t="b">
        <v>0</v>
      </c>
      <c r="K9" s="15" t="s">
        <v>29</v>
      </c>
      <c r="L9" s="15"/>
      <c r="M9" s="12">
        <v>44350.0</v>
      </c>
      <c r="N9" s="16">
        <v>0.010416666666666666</v>
      </c>
      <c r="O9" s="10" t="str">
        <f t="shared" si="2"/>
        <v>Thu</v>
      </c>
      <c r="P9" s="10" t="str">
        <f>IF(AND(LEN(M9), SessionWeekends = false, OR(WEEKDAY(M9) = 1, WEEKDAY(M9) = 7)), SessionWeekendsCode, IF(LEN(N9), VLOOKUP(N9, SessionTimes, 2), ""))</f>
        <v>ASIA</v>
      </c>
      <c r="Q9" s="17">
        <v>3.0</v>
      </c>
      <c r="R9" s="13" t="s">
        <v>35</v>
      </c>
      <c r="S9" s="18">
        <v>1.0</v>
      </c>
      <c r="T9" s="19">
        <v>-1.0</v>
      </c>
      <c r="U9" s="20" t="s">
        <v>47</v>
      </c>
      <c r="V9" s="21"/>
      <c r="W9" s="25" t="b">
        <v>0</v>
      </c>
      <c r="X9" s="10">
        <f t="shared" si="3"/>
        <v>1</v>
      </c>
    </row>
    <row r="10" ht="15.75" customHeight="1">
      <c r="A10" s="10" t="str">
        <f t="shared" si="1"/>
        <v/>
      </c>
      <c r="B10" s="11" t="str">
        <f>IF(OR($D10 = "CLOSED", AND($D10 = "CANCELLED", IncludeCancelled), AND($D10 = "MISSED", IncludeMissed)), IF(FixedTarget, IF(S10 &gt;= FixedTargetR, FixedTargetR, -1), IF($R10 = "TARGET", Q10, IF($R10 = "BE", 0, IF($R10 = "STOP", -1, "")))), "")</f>
        <v/>
      </c>
      <c r="C10" s="12">
        <v>44368.0</v>
      </c>
      <c r="D10" s="13" t="s">
        <v>48</v>
      </c>
      <c r="E10" s="13" t="s">
        <v>33</v>
      </c>
      <c r="F10" s="13" t="s">
        <v>39</v>
      </c>
      <c r="G10" s="13" t="s">
        <v>42</v>
      </c>
      <c r="H10" s="13" t="s">
        <v>28</v>
      </c>
      <c r="I10" s="14" t="b">
        <v>1</v>
      </c>
      <c r="J10" s="14" t="b">
        <v>1</v>
      </c>
      <c r="K10" s="15" t="s">
        <v>29</v>
      </c>
      <c r="L10" s="27"/>
      <c r="M10" s="12">
        <v>44350.0</v>
      </c>
      <c r="N10" s="16">
        <v>0.14027777777777778</v>
      </c>
      <c r="O10" s="10" t="str">
        <f t="shared" si="2"/>
        <v>Thu</v>
      </c>
      <c r="P10" s="10" t="str">
        <f>IF(AND(LEN(M10), SessionWeekends = false, OR(WEEKDAY(M10) = 1, WEEKDAY(M10) = 7)), SessionWeekendsCode, IF(LEN(N10), VLOOKUP(N10, SessionTimes, 2), ""))</f>
        <v>ASIA</v>
      </c>
      <c r="Q10" s="17">
        <v>3.0</v>
      </c>
      <c r="R10" s="13" t="s">
        <v>30</v>
      </c>
      <c r="S10" s="18">
        <v>10.0</v>
      </c>
      <c r="T10" s="19">
        <v>-0.25</v>
      </c>
      <c r="U10" s="20" t="s">
        <v>49</v>
      </c>
      <c r="V10" s="21"/>
      <c r="W10" s="25" t="b">
        <v>0</v>
      </c>
      <c r="X10" s="10">
        <f t="shared" si="3"/>
        <v>1</v>
      </c>
    </row>
    <row r="11" ht="15.75" customHeight="1">
      <c r="A11" s="10" t="str">
        <f t="shared" si="1"/>
        <v>LOSS</v>
      </c>
      <c r="B11" s="11">
        <f>IF(OR($D11 = "CLOSED", AND($D11 = "CANCELLED", IncludeCancelled), AND($D11 = "MISSED", IncludeMissed)), IF(FixedTarget, IF(S11 &gt;= FixedTargetR, FixedTargetR, -1), IF($R11 = "TARGET", Q11, IF($R11 = "BE", 0, IF($R11 = "STOP", -1, "")))), "")</f>
        <v>-1</v>
      </c>
      <c r="C11" s="12">
        <v>44368.0</v>
      </c>
      <c r="D11" s="13" t="s">
        <v>24</v>
      </c>
      <c r="E11" s="13" t="s">
        <v>33</v>
      </c>
      <c r="F11" s="13" t="s">
        <v>39</v>
      </c>
      <c r="G11" s="13" t="s">
        <v>27</v>
      </c>
      <c r="H11" s="13" t="s">
        <v>28</v>
      </c>
      <c r="I11" s="23" t="b">
        <v>0</v>
      </c>
      <c r="J11" s="23" t="b">
        <v>0</v>
      </c>
      <c r="K11" s="15" t="s">
        <v>29</v>
      </c>
      <c r="L11" s="27"/>
      <c r="M11" s="12">
        <v>44350.0</v>
      </c>
      <c r="N11" s="16">
        <v>0.40694444444444444</v>
      </c>
      <c r="O11" s="10" t="str">
        <f t="shared" si="2"/>
        <v>Thu</v>
      </c>
      <c r="P11" s="10" t="str">
        <f>IF(AND(LEN(M11), SessionWeekends = false, OR(WEEKDAY(M11) = 1, WEEKDAY(M11) = 7)), SessionWeekendsCode, IF(LEN(N11), VLOOKUP(N11, SessionTimes, 2), ""))</f>
        <v>-</v>
      </c>
      <c r="Q11" s="28"/>
      <c r="R11" s="13" t="s">
        <v>35</v>
      </c>
      <c r="S11" s="18">
        <v>0.0</v>
      </c>
      <c r="T11" s="19">
        <v>-1.0</v>
      </c>
      <c r="U11" s="20" t="s">
        <v>50</v>
      </c>
      <c r="V11" s="29"/>
      <c r="W11" s="25" t="b">
        <v>0</v>
      </c>
      <c r="X11" s="10">
        <f t="shared" si="3"/>
        <v>1</v>
      </c>
    </row>
    <row r="12" ht="15.75" customHeight="1">
      <c r="A12" s="10" t="str">
        <f t="shared" si="1"/>
        <v>WIN</v>
      </c>
      <c r="B12" s="11">
        <f>IF(OR($D12 = "CLOSED", AND($D12 = "CANCELLED", IncludeCancelled), AND($D12 = "MISSED", IncludeMissed)), IF(FixedTarget, IF(S12 &gt;= FixedTargetR, FixedTargetR, -1), IF($R12 = "TARGET", Q12, IF($R12 = "BE", 0, IF($R12 = "STOP", -1, "")))), "")</f>
        <v>2.5</v>
      </c>
      <c r="C12" s="12">
        <v>44368.0</v>
      </c>
      <c r="D12" s="13" t="s">
        <v>24</v>
      </c>
      <c r="E12" s="13" t="s">
        <v>33</v>
      </c>
      <c r="F12" s="13" t="s">
        <v>39</v>
      </c>
      <c r="G12" s="13" t="s">
        <v>27</v>
      </c>
      <c r="H12" s="13" t="s">
        <v>28</v>
      </c>
      <c r="I12" s="23" t="b">
        <v>0</v>
      </c>
      <c r="J12" s="23" t="b">
        <v>0</v>
      </c>
      <c r="K12" s="15" t="s">
        <v>29</v>
      </c>
      <c r="L12" s="15" t="s">
        <v>37</v>
      </c>
      <c r="M12" s="12">
        <v>44350.0</v>
      </c>
      <c r="N12" s="16">
        <v>0.53125</v>
      </c>
      <c r="O12" s="10" t="str">
        <f t="shared" si="2"/>
        <v>Thu</v>
      </c>
      <c r="P12" s="10" t="str">
        <f>IF(AND(LEN(M12), SessionWeekends = false, OR(WEEKDAY(M12) = 1, WEEKDAY(M12) = 7)), SessionWeekendsCode, IF(LEN(N12), VLOOKUP(N12, SessionTimes, 2), ""))</f>
        <v>NY OPEN</v>
      </c>
      <c r="Q12" s="17">
        <v>2.5</v>
      </c>
      <c r="R12" s="13" t="s">
        <v>30</v>
      </c>
      <c r="S12" s="18">
        <v>6.0</v>
      </c>
      <c r="T12" s="19">
        <v>-0.5</v>
      </c>
      <c r="U12" s="20" t="s">
        <v>51</v>
      </c>
      <c r="V12" s="21"/>
      <c r="W12" s="25" t="b">
        <v>0</v>
      </c>
      <c r="X12" s="10">
        <f t="shared" si="3"/>
        <v>1</v>
      </c>
    </row>
    <row r="13" ht="15.75" customHeight="1">
      <c r="A13" s="10" t="str">
        <f t="shared" si="1"/>
        <v/>
      </c>
      <c r="B13" s="11" t="str">
        <f>IF(OR($D13 = "CLOSED", AND($D13 = "CANCELLED", IncludeCancelled), AND($D13 = "MISSED", IncludeMissed)), IF(FixedTarget, IF(S13 &gt;= FixedTargetR, FixedTargetR, -1), IF($R13 = "TARGET", Q13, IF($R13 = "BE", 0, IF($R13 = "STOP", -1, "")))), "")</f>
        <v/>
      </c>
      <c r="C13" s="12">
        <v>44368.0</v>
      </c>
      <c r="D13" s="13" t="s">
        <v>45</v>
      </c>
      <c r="E13" s="13" t="s">
        <v>33</v>
      </c>
      <c r="F13" s="13" t="s">
        <v>39</v>
      </c>
      <c r="G13" s="13" t="s">
        <v>27</v>
      </c>
      <c r="H13" s="13" t="s">
        <v>28</v>
      </c>
      <c r="I13" s="14" t="b">
        <v>1</v>
      </c>
      <c r="J13" s="14" t="b">
        <v>1</v>
      </c>
      <c r="K13" s="15" t="s">
        <v>29</v>
      </c>
      <c r="L13" s="27"/>
      <c r="M13" s="12">
        <v>44351.0</v>
      </c>
      <c r="N13" s="16">
        <v>0.4965277777777778</v>
      </c>
      <c r="O13" s="10" t="str">
        <f t="shared" si="2"/>
        <v>Fri</v>
      </c>
      <c r="P13" s="10" t="str">
        <f>IF(AND(LEN(M13), SessionWeekends = false, OR(WEEKDAY(M13) = 1, WEEKDAY(M13) = 7)), SessionWeekendsCode, IF(LEN(N13), VLOOKUP(N13, SessionTimes, 2), ""))</f>
        <v>-</v>
      </c>
      <c r="Q13" s="28"/>
      <c r="R13" s="25"/>
      <c r="S13" s="30"/>
      <c r="T13" s="26"/>
      <c r="U13" s="20" t="s">
        <v>52</v>
      </c>
      <c r="V13" s="21" t="s">
        <v>53</v>
      </c>
      <c r="W13" s="13" t="b">
        <v>1</v>
      </c>
      <c r="X13" s="10">
        <f t="shared" si="3"/>
        <v>1</v>
      </c>
    </row>
    <row r="14" ht="15.75" customHeight="1">
      <c r="A14" s="10" t="str">
        <f t="shared" si="1"/>
        <v>LOSS</v>
      </c>
      <c r="B14" s="11">
        <f>IF(OR($D14 = "CLOSED", AND($D14 = "CANCELLED", IncludeCancelled), AND($D14 = "MISSED", IncludeMissed)), IF(FixedTarget, IF(S14 &gt;= FixedTargetR, FixedTargetR, -1), IF($R14 = "TARGET", Q14, IF($R14 = "BE", 0, IF($R14 = "STOP", -1, "")))), "")</f>
        <v>-1</v>
      </c>
      <c r="C14" s="12">
        <v>44368.0</v>
      </c>
      <c r="D14" s="13" t="s">
        <v>24</v>
      </c>
      <c r="E14" s="13" t="s">
        <v>33</v>
      </c>
      <c r="F14" s="13" t="s">
        <v>39</v>
      </c>
      <c r="G14" s="13" t="s">
        <v>27</v>
      </c>
      <c r="H14" s="13" t="s">
        <v>28</v>
      </c>
      <c r="I14" s="14" t="b">
        <v>1</v>
      </c>
      <c r="J14" s="14" t="b">
        <v>1</v>
      </c>
      <c r="K14" s="15" t="s">
        <v>29</v>
      </c>
      <c r="L14" s="27"/>
      <c r="M14" s="12">
        <v>44351.0</v>
      </c>
      <c r="N14" s="16">
        <v>0.6319444444444444</v>
      </c>
      <c r="O14" s="10" t="str">
        <f t="shared" si="2"/>
        <v>Fri</v>
      </c>
      <c r="P14" s="10" t="str">
        <f>IF(AND(LEN(M14), SessionWeekends = false, OR(WEEKDAY(M14) = 1, WEEKDAY(M14) = 7)), SessionWeekendsCode, IF(LEN(N14), VLOOKUP(N14, SessionTimes, 2), ""))</f>
        <v>LDN CLOSE </v>
      </c>
      <c r="Q14" s="17">
        <v>3.0</v>
      </c>
      <c r="R14" s="13" t="s">
        <v>35</v>
      </c>
      <c r="S14" s="18">
        <v>0.0</v>
      </c>
      <c r="T14" s="19">
        <v>-1.0</v>
      </c>
      <c r="U14" s="20" t="s">
        <v>54</v>
      </c>
      <c r="V14" s="21" t="s">
        <v>55</v>
      </c>
      <c r="W14" s="13" t="b">
        <v>0</v>
      </c>
      <c r="X14" s="10">
        <f t="shared" si="3"/>
        <v>1</v>
      </c>
    </row>
    <row r="15" ht="15.75" customHeight="1">
      <c r="A15" s="10" t="str">
        <f t="shared" si="1"/>
        <v/>
      </c>
      <c r="B15" s="11" t="str">
        <f>IF(OR($D15 = "CLOSED", AND($D15 = "CANCELLED", IncludeCancelled), AND($D15 = "MISSED", IncludeMissed)), IF(FixedTarget, IF(S15 &gt;= FixedTargetR, FixedTargetR, -1), IF($R15 = "TARGET", Q15, IF($R15 = "BE", 0, IF($R15 = "STOP", -1, "")))), "")</f>
        <v/>
      </c>
      <c r="C15" s="12">
        <v>44369.0</v>
      </c>
      <c r="D15" s="13" t="s">
        <v>45</v>
      </c>
      <c r="E15" s="13" t="s">
        <v>33</v>
      </c>
      <c r="F15" s="13" t="s">
        <v>26</v>
      </c>
      <c r="G15" s="13" t="s">
        <v>27</v>
      </c>
      <c r="H15" s="13" t="s">
        <v>28</v>
      </c>
      <c r="I15" s="14" t="b">
        <v>1</v>
      </c>
      <c r="J15" s="14" t="b">
        <v>1</v>
      </c>
      <c r="K15" s="15" t="s">
        <v>56</v>
      </c>
      <c r="L15" s="27"/>
      <c r="M15" s="12">
        <v>44369.0</v>
      </c>
      <c r="N15" s="16">
        <v>0.2708333333333333</v>
      </c>
      <c r="O15" s="10" t="str">
        <f t="shared" si="2"/>
        <v>Tue</v>
      </c>
      <c r="P15" s="10" t="str">
        <f>IF(AND(LEN(M15), SessionWeekends = false, OR(WEEKDAY(M15) = 1, WEEKDAY(M15) = 7)), SessionWeekendsCode, IF(LEN(N15), VLOOKUP(N15, SessionTimes, 2), ""))</f>
        <v>LDN OPEN</v>
      </c>
      <c r="Q15" s="17">
        <v>6.0</v>
      </c>
      <c r="R15" s="25"/>
      <c r="S15" s="30"/>
      <c r="T15" s="26"/>
      <c r="U15" s="20" t="s">
        <v>57</v>
      </c>
      <c r="V15" s="29"/>
      <c r="W15" s="25" t="b">
        <v>0</v>
      </c>
      <c r="X15" s="10">
        <f t="shared" si="3"/>
        <v>1</v>
      </c>
    </row>
    <row r="16" ht="15.75" customHeight="1">
      <c r="A16" s="10" t="str">
        <f t="shared" si="1"/>
        <v/>
      </c>
      <c r="B16" s="11" t="str">
        <f>IF(OR($D16 = "CLOSED", AND($D16 = "CANCELLED", IncludeCancelled), AND($D16 = "MISSED", IncludeMissed)), IF(FixedTarget, IF(S16 &gt;= FixedTargetR, FixedTargetR, -1), IF($R16 = "TARGET", Q16, IF($R16 = "BE", 0, IF($R16 = "STOP", -1, "")))), "")</f>
        <v/>
      </c>
      <c r="C16" s="12">
        <v>44369.0</v>
      </c>
      <c r="D16" s="13" t="s">
        <v>41</v>
      </c>
      <c r="E16" s="13" t="s">
        <v>58</v>
      </c>
      <c r="F16" s="13" t="s">
        <v>26</v>
      </c>
      <c r="G16" s="13" t="s">
        <v>27</v>
      </c>
      <c r="H16" s="13" t="s">
        <v>28</v>
      </c>
      <c r="I16" s="14" t="b">
        <v>0</v>
      </c>
      <c r="J16" s="14" t="b">
        <v>0</v>
      </c>
      <c r="K16" s="15" t="s">
        <v>56</v>
      </c>
      <c r="L16" s="15" t="s">
        <v>37</v>
      </c>
      <c r="M16" s="12">
        <v>44369.0</v>
      </c>
      <c r="N16" s="16">
        <v>0.3333333333333333</v>
      </c>
      <c r="O16" s="10" t="str">
        <f t="shared" si="2"/>
        <v>Tue</v>
      </c>
      <c r="P16" s="10" t="str">
        <f>IF(AND(LEN(M16), SessionWeekends = false, OR(WEEKDAY(M16) = 1, WEEKDAY(M16) = 7)), SessionWeekendsCode, IF(LEN(N16), VLOOKUP(N16, SessionTimes, 2), ""))</f>
        <v>LDN OPEN</v>
      </c>
      <c r="Q16" s="17">
        <v>0.5</v>
      </c>
      <c r="R16" s="13" t="s">
        <v>35</v>
      </c>
      <c r="S16" s="18">
        <v>1.0</v>
      </c>
      <c r="T16" s="19">
        <v>-1.0</v>
      </c>
      <c r="U16" s="24" t="s">
        <v>59</v>
      </c>
      <c r="V16" s="21" t="s">
        <v>60</v>
      </c>
      <c r="W16" s="25" t="b">
        <v>0</v>
      </c>
      <c r="X16" s="10">
        <f t="shared" si="3"/>
        <v>1</v>
      </c>
    </row>
    <row r="17" ht="15.75" customHeight="1">
      <c r="A17" s="10" t="str">
        <f t="shared" si="1"/>
        <v/>
      </c>
      <c r="B17" s="11" t="str">
        <f>IF(OR($D17 = "CLOSED", AND($D17 = "CANCELLED", IncludeCancelled), AND($D17 = "MISSED", IncludeMissed)), IF(FixedTarget, IF(S17 &gt;= FixedTargetR, FixedTargetR, -1), IF($R17 = "TARGET", Q17, IF($R17 = "BE", 0, IF($R17 = "STOP", -1, "")))), "")</f>
        <v/>
      </c>
      <c r="C17" s="12">
        <v>44369.0</v>
      </c>
      <c r="D17" s="13" t="s">
        <v>48</v>
      </c>
      <c r="E17" s="13" t="s">
        <v>25</v>
      </c>
      <c r="F17" s="13" t="s">
        <v>26</v>
      </c>
      <c r="G17" s="13" t="s">
        <v>27</v>
      </c>
      <c r="H17" s="13" t="s">
        <v>28</v>
      </c>
      <c r="I17" s="14" t="b">
        <v>1</v>
      </c>
      <c r="J17" s="14" t="b">
        <v>1</v>
      </c>
      <c r="K17" s="15" t="s">
        <v>56</v>
      </c>
      <c r="L17" s="27"/>
      <c r="M17" s="12">
        <v>44369.0</v>
      </c>
      <c r="N17" s="16">
        <v>0.3125</v>
      </c>
      <c r="O17" s="10" t="str">
        <f t="shared" si="2"/>
        <v>Tue</v>
      </c>
      <c r="P17" s="10" t="str">
        <f>IF(AND(LEN(M17), SessionWeekends = false, OR(WEEKDAY(M17) = 1, WEEKDAY(M17) = 7)), SessionWeekendsCode, IF(LEN(N17), VLOOKUP(N17, SessionTimes, 2), ""))</f>
        <v>LDN OPEN</v>
      </c>
      <c r="Q17" s="17">
        <v>6.0</v>
      </c>
      <c r="R17" s="13" t="s">
        <v>30</v>
      </c>
      <c r="S17" s="18">
        <v>10.0</v>
      </c>
      <c r="T17" s="19">
        <v>0.0</v>
      </c>
      <c r="U17" s="20" t="s">
        <v>61</v>
      </c>
      <c r="V17" s="21" t="s">
        <v>62</v>
      </c>
      <c r="W17" s="25" t="b">
        <v>0</v>
      </c>
      <c r="X17" s="10">
        <f t="shared" si="3"/>
        <v>1</v>
      </c>
    </row>
    <row r="18" ht="15.75" customHeight="1">
      <c r="A18" s="10" t="str">
        <f t="shared" si="1"/>
        <v/>
      </c>
      <c r="B18" s="11" t="str">
        <f>IF(OR($D18 = "CLOSED", AND($D18 = "CANCELLED", IncludeCancelled), AND($D18 = "MISSED", IncludeMissed)), IF(FixedTarget, IF(S18 &gt;= FixedTargetR, FixedTargetR, -1), IF($R18 = "TARGET", Q18, IF($R18 = "BE", 0, IF($R18 = "STOP", -1, "")))), "")</f>
        <v/>
      </c>
      <c r="C18" s="12">
        <v>44370.0</v>
      </c>
      <c r="D18" s="13" t="s">
        <v>63</v>
      </c>
      <c r="E18" s="13" t="s">
        <v>64</v>
      </c>
      <c r="F18" s="13" t="s">
        <v>26</v>
      </c>
      <c r="G18" s="13" t="s">
        <v>42</v>
      </c>
      <c r="H18" s="13" t="s">
        <v>28</v>
      </c>
      <c r="I18" s="14" t="b">
        <v>1</v>
      </c>
      <c r="J18" s="14" t="b">
        <v>1</v>
      </c>
      <c r="K18" s="15" t="s">
        <v>29</v>
      </c>
      <c r="L18" s="27"/>
      <c r="M18" s="12">
        <v>44370.0</v>
      </c>
      <c r="N18" s="16">
        <v>0.3541666666666667</v>
      </c>
      <c r="O18" s="10" t="str">
        <f t="shared" si="2"/>
        <v>Wed</v>
      </c>
      <c r="P18" s="10" t="str">
        <f>IF(AND(LEN(M18), SessionWeekends = false, OR(WEEKDAY(M18) = 1, WEEKDAY(M18) = 7)), SessionWeekendsCode, IF(LEN(N18), VLOOKUP(N18, SessionTimes, 2), ""))</f>
        <v>LDN OPEN</v>
      </c>
      <c r="Q18" s="28"/>
      <c r="R18" s="25"/>
      <c r="S18" s="30"/>
      <c r="T18" s="26"/>
      <c r="U18" s="20" t="s">
        <v>65</v>
      </c>
      <c r="V18" s="21" t="s">
        <v>66</v>
      </c>
      <c r="W18" s="25" t="b">
        <v>0</v>
      </c>
      <c r="X18" s="10">
        <f t="shared" si="3"/>
        <v>1</v>
      </c>
    </row>
    <row r="19" ht="15.75" customHeight="1">
      <c r="A19" s="10" t="str">
        <f t="shared" si="1"/>
        <v/>
      </c>
      <c r="B19" s="11" t="str">
        <f>IF(OR($D19 = "CLOSED", AND($D19 = "CANCELLED", IncludeCancelled), AND($D19 = "MISSED", IncludeMissed)), IF(FixedTarget, IF(S19 &gt;= FixedTargetR, FixedTargetR, -1), IF($R19 = "TARGET", Q19, IF($R19 = "BE", 0, IF($R19 = "STOP", -1, "")))), "")</f>
        <v/>
      </c>
      <c r="C19" s="12"/>
      <c r="D19" s="25"/>
      <c r="E19" s="25"/>
      <c r="F19" s="25"/>
      <c r="G19" s="25"/>
      <c r="H19" s="25"/>
      <c r="I19" s="23"/>
      <c r="J19" s="23"/>
      <c r="K19" s="27"/>
      <c r="L19" s="27"/>
      <c r="M19" s="25"/>
      <c r="N19" s="31"/>
      <c r="O19" s="10" t="str">
        <f t="shared" si="2"/>
        <v/>
      </c>
      <c r="P19" s="10" t="str">
        <f>IF(AND(LEN(M19), SessionWeekends = false, OR(WEEKDAY(M19) = 1, WEEKDAY(M19) = 7)), SessionWeekendsCode, IF(LEN(N19), VLOOKUP(N19, SessionTimes, 2), ""))</f>
        <v/>
      </c>
      <c r="Q19" s="28"/>
      <c r="R19" s="25"/>
      <c r="S19" s="30"/>
      <c r="T19" s="26"/>
      <c r="U19" s="29"/>
      <c r="V19" s="29"/>
      <c r="W19" s="25" t="b">
        <v>0</v>
      </c>
      <c r="X19" s="10" t="str">
        <f t="shared" si="3"/>
        <v/>
      </c>
    </row>
    <row r="20" ht="15.75" customHeight="1">
      <c r="A20" s="10" t="str">
        <f t="shared" si="1"/>
        <v/>
      </c>
      <c r="B20" s="11" t="str">
        <f>IF(OR($D20 = "CLOSED", AND($D20 = "CANCELLED", IncludeCancelled), AND($D20 = "MISSED", IncludeMissed)), IF(FixedTarget, IF(S20 &gt;= FixedTargetR, FixedTargetR, -1), IF($R20 = "TARGET", Q20, IF($R20 = "BE", 0, IF($R20 = "STOP", -1, "")))), "")</f>
        <v/>
      </c>
      <c r="C20" s="25"/>
      <c r="D20" s="25"/>
      <c r="E20" s="25"/>
      <c r="F20" s="25"/>
      <c r="G20" s="25"/>
      <c r="H20" s="25"/>
      <c r="I20" s="23"/>
      <c r="J20" s="23"/>
      <c r="K20" s="27"/>
      <c r="L20" s="27"/>
      <c r="M20" s="25"/>
      <c r="N20" s="31"/>
      <c r="O20" s="10" t="str">
        <f t="shared" si="2"/>
        <v/>
      </c>
      <c r="P20" s="10" t="str">
        <f>IF(AND(LEN(M20), SessionWeekends = false, OR(WEEKDAY(M20) = 1, WEEKDAY(M20) = 7)), SessionWeekendsCode, IF(LEN(N20), VLOOKUP(N20, SessionTimes, 2), ""))</f>
        <v/>
      </c>
      <c r="Q20" s="28"/>
      <c r="R20" s="25"/>
      <c r="S20" s="30"/>
      <c r="T20" s="26"/>
      <c r="U20" s="29"/>
      <c r="V20" s="29"/>
      <c r="W20" s="25" t="b">
        <v>0</v>
      </c>
      <c r="X20" s="10" t="str">
        <f t="shared" si="3"/>
        <v/>
      </c>
    </row>
    <row r="21" ht="15.75" customHeight="1">
      <c r="A21" s="10" t="str">
        <f t="shared" si="1"/>
        <v/>
      </c>
      <c r="B21" s="11" t="str">
        <f>IF(OR($D21 = "CLOSED", AND($D21 = "CANCELLED", IncludeCancelled), AND($D21 = "MISSED", IncludeMissed)), IF(FixedTarget, IF(S21 &gt;= FixedTargetR, FixedTargetR, -1), IF($R21 = "TARGET", Q21, IF($R21 = "BE", 0, IF($R21 = "STOP", -1, "")))), "")</f>
        <v/>
      </c>
      <c r="C21" s="25"/>
      <c r="D21" s="25"/>
      <c r="E21" s="25"/>
      <c r="F21" s="25"/>
      <c r="G21" s="25"/>
      <c r="H21" s="25"/>
      <c r="I21" s="23"/>
      <c r="J21" s="23"/>
      <c r="K21" s="27"/>
      <c r="L21" s="27"/>
      <c r="M21" s="25"/>
      <c r="N21" s="31"/>
      <c r="O21" s="10" t="str">
        <f t="shared" si="2"/>
        <v/>
      </c>
      <c r="P21" s="10" t="str">
        <f>IF(AND(LEN(M21), SessionWeekends = false, OR(WEEKDAY(M21) = 1, WEEKDAY(M21) = 7)), SessionWeekendsCode, IF(LEN(N21), VLOOKUP(N21, SessionTimes, 2), ""))</f>
        <v/>
      </c>
      <c r="Q21" s="17"/>
      <c r="R21" s="25"/>
      <c r="S21" s="18"/>
      <c r="T21" s="19"/>
      <c r="U21" s="29"/>
      <c r="V21" s="29"/>
      <c r="W21" s="25" t="b">
        <v>0</v>
      </c>
      <c r="X21" s="10" t="str">
        <f t="shared" si="3"/>
        <v/>
      </c>
    </row>
    <row r="22" ht="15.75" customHeight="1">
      <c r="A22" s="10" t="str">
        <f t="shared" si="1"/>
        <v/>
      </c>
      <c r="B22" s="11" t="str">
        <f>IF(OR($D22 = "CLOSED", AND($D22 = "CANCELLED", IncludeCancelled), AND($D22 = "MISSED", IncludeMissed)), IF(FixedTarget, IF(S22 &gt;= FixedTargetR, FixedTargetR, -1), IF($R22 = "TARGET", Q22, IF($R22 = "BE", 0, IF($R22 = "STOP", -1, "")))), "")</f>
        <v/>
      </c>
      <c r="C22" s="25"/>
      <c r="D22" s="25"/>
      <c r="E22" s="25"/>
      <c r="F22" s="25"/>
      <c r="G22" s="25"/>
      <c r="H22" s="25"/>
      <c r="I22" s="23"/>
      <c r="J22" s="23"/>
      <c r="K22" s="27"/>
      <c r="L22" s="27"/>
      <c r="M22" s="25"/>
      <c r="N22" s="31"/>
      <c r="O22" s="10" t="str">
        <f t="shared" si="2"/>
        <v/>
      </c>
      <c r="P22" s="10" t="str">
        <f>IF(AND(LEN(M22), SessionWeekends = false, OR(WEEKDAY(M22) = 1, WEEKDAY(M22) = 7)), SessionWeekendsCode, IF(LEN(N22), VLOOKUP(N22, SessionTimes, 2), ""))</f>
        <v/>
      </c>
      <c r="Q22" s="28"/>
      <c r="R22" s="25"/>
      <c r="S22" s="30"/>
      <c r="T22" s="26"/>
      <c r="U22" s="29"/>
      <c r="V22" s="29"/>
      <c r="W22" s="25" t="b">
        <v>0</v>
      </c>
      <c r="X22" s="10" t="str">
        <f t="shared" si="3"/>
        <v/>
      </c>
    </row>
    <row r="23" ht="15.75" customHeight="1">
      <c r="A23" s="10" t="str">
        <f t="shared" si="1"/>
        <v/>
      </c>
      <c r="B23" s="11" t="str">
        <f>IF(OR($D23 = "CLOSED", AND($D23 = "CANCELLED", IncludeCancelled), AND($D23 = "MISSED", IncludeMissed)), IF(FixedTarget, IF(S23 &gt;= FixedTargetR, FixedTargetR, -1), IF($R23 = "TARGET", Q23, IF($R23 = "BE", 0, IF($R23 = "STOP", -1, "")))), "")</f>
        <v/>
      </c>
      <c r="C23" s="25"/>
      <c r="D23" s="25"/>
      <c r="E23" s="25"/>
      <c r="F23" s="25"/>
      <c r="G23" s="25"/>
      <c r="H23" s="25"/>
      <c r="I23" s="23"/>
      <c r="J23" s="23"/>
      <c r="K23" s="27"/>
      <c r="L23" s="27"/>
      <c r="M23" s="25"/>
      <c r="N23" s="31"/>
      <c r="O23" s="10" t="str">
        <f t="shared" si="2"/>
        <v/>
      </c>
      <c r="P23" s="10" t="str">
        <f>IF(AND(LEN(M23), SessionWeekends = false, OR(WEEKDAY(M23) = 1, WEEKDAY(M23) = 7)), SessionWeekendsCode, IF(LEN(N23), VLOOKUP(N23, SessionTimes, 2), ""))</f>
        <v/>
      </c>
      <c r="Q23" s="28"/>
      <c r="R23" s="25"/>
      <c r="S23" s="30"/>
      <c r="T23" s="26"/>
      <c r="U23" s="29"/>
      <c r="V23" s="29"/>
      <c r="W23" s="25" t="b">
        <v>0</v>
      </c>
      <c r="X23" s="10" t="str">
        <f t="shared" si="3"/>
        <v/>
      </c>
    </row>
    <row r="24" ht="15.75" customHeight="1">
      <c r="A24" s="10" t="str">
        <f t="shared" si="1"/>
        <v/>
      </c>
      <c r="B24" s="11" t="str">
        <f>IF(OR($D24 = "CLOSED", AND($D24 = "CANCELLED", IncludeCancelled), AND($D24 = "MISSED", IncludeMissed)), IF(FixedTarget, IF(S24 &gt;= FixedTargetR, FixedTargetR, -1), IF($R24 = "TARGET", Q24, IF($R24 = "BE", 0, IF($R24 = "STOP", -1, "")))), "")</f>
        <v/>
      </c>
      <c r="C24" s="25"/>
      <c r="D24" s="25"/>
      <c r="E24" s="25"/>
      <c r="F24" s="25"/>
      <c r="G24" s="25"/>
      <c r="H24" s="25"/>
      <c r="I24" s="23"/>
      <c r="J24" s="23"/>
      <c r="K24" s="27"/>
      <c r="L24" s="27"/>
      <c r="M24" s="25"/>
      <c r="N24" s="31"/>
      <c r="O24" s="10" t="str">
        <f t="shared" si="2"/>
        <v/>
      </c>
      <c r="P24" s="10" t="str">
        <f>IF(AND(LEN(M24), SessionWeekends = false, OR(WEEKDAY(M24) = 1, WEEKDAY(M24) = 7)), SessionWeekendsCode, IF(LEN(N24), VLOOKUP(N24, SessionTimes, 2), ""))</f>
        <v/>
      </c>
      <c r="Q24" s="28"/>
      <c r="R24" s="25"/>
      <c r="S24" s="30"/>
      <c r="T24" s="26"/>
      <c r="U24" s="29"/>
      <c r="V24" s="29"/>
      <c r="W24" s="25" t="b">
        <v>0</v>
      </c>
      <c r="X24" s="10" t="str">
        <f t="shared" si="3"/>
        <v/>
      </c>
    </row>
    <row r="25" ht="15.75" customHeight="1">
      <c r="A25" s="10" t="str">
        <f t="shared" si="1"/>
        <v/>
      </c>
      <c r="B25" s="11" t="str">
        <f>IF(OR($D25 = "CLOSED", AND($D25 = "CANCELLED", IncludeCancelled), AND($D25 = "MISSED", IncludeMissed)), IF(FixedTarget, IF(S25 &gt;= FixedTargetR, FixedTargetR, -1), IF($R25 = "TARGET", Q25, IF($R25 = "BE", 0, IF($R25 = "STOP", -1, "")))), "")</f>
        <v/>
      </c>
      <c r="C25" s="25"/>
      <c r="D25" s="25"/>
      <c r="E25" s="25"/>
      <c r="F25" s="25"/>
      <c r="G25" s="25"/>
      <c r="H25" s="25"/>
      <c r="I25" s="23"/>
      <c r="J25" s="23"/>
      <c r="K25" s="27"/>
      <c r="L25" s="27"/>
      <c r="M25" s="25"/>
      <c r="N25" s="31"/>
      <c r="O25" s="10" t="str">
        <f t="shared" si="2"/>
        <v/>
      </c>
      <c r="P25" s="10" t="str">
        <f>IF(AND(LEN(M25), SessionWeekends = false, OR(WEEKDAY(M25) = 1, WEEKDAY(M25) = 7)), SessionWeekendsCode, IF(LEN(N25), VLOOKUP(N25, SessionTimes, 2), ""))</f>
        <v/>
      </c>
      <c r="Q25" s="28"/>
      <c r="R25" s="25"/>
      <c r="S25" s="30"/>
      <c r="T25" s="26"/>
      <c r="U25" s="29"/>
      <c r="V25" s="29"/>
      <c r="W25" s="25" t="b">
        <v>0</v>
      </c>
      <c r="X25" s="10" t="str">
        <f t="shared" si="3"/>
        <v/>
      </c>
    </row>
    <row r="26" ht="15.75" customHeight="1">
      <c r="A26" s="10" t="str">
        <f t="shared" si="1"/>
        <v/>
      </c>
      <c r="B26" s="11" t="str">
        <f>IF(OR($D26 = "CLOSED", AND($D26 = "CANCELLED", IncludeCancelled), AND($D26 = "MISSED", IncludeMissed)), IF(FixedTarget, IF(S26 &gt;= FixedTargetR, FixedTargetR, -1), IF($R26 = "TARGET", Q26, IF($R26 = "BE", 0, IF($R26 = "STOP", -1, "")))), "")</f>
        <v/>
      </c>
      <c r="C26" s="25"/>
      <c r="D26" s="25"/>
      <c r="E26" s="25"/>
      <c r="F26" s="25"/>
      <c r="G26" s="25"/>
      <c r="H26" s="25"/>
      <c r="I26" s="23"/>
      <c r="J26" s="23"/>
      <c r="K26" s="27"/>
      <c r="L26" s="27"/>
      <c r="M26" s="25"/>
      <c r="N26" s="31"/>
      <c r="O26" s="10" t="str">
        <f t="shared" si="2"/>
        <v/>
      </c>
      <c r="P26" s="10" t="str">
        <f>IF(AND(LEN(M26), SessionWeekends = false, OR(WEEKDAY(M26) = 1, WEEKDAY(M26) = 7)), SessionWeekendsCode, IF(LEN(N26), VLOOKUP(N26, SessionTimes, 2), ""))</f>
        <v/>
      </c>
      <c r="Q26" s="28"/>
      <c r="R26" s="25"/>
      <c r="S26" s="30"/>
      <c r="T26" s="26"/>
      <c r="U26" s="29"/>
      <c r="V26" s="29"/>
      <c r="W26" s="25" t="b">
        <v>0</v>
      </c>
      <c r="X26" s="10" t="str">
        <f t="shared" si="3"/>
        <v/>
      </c>
    </row>
    <row r="27" ht="15.75" customHeight="1">
      <c r="A27" s="10" t="str">
        <f t="shared" si="1"/>
        <v/>
      </c>
      <c r="B27" s="11" t="str">
        <f>IF(OR($D27 = "CLOSED", AND($D27 = "CANCELLED", IncludeCancelled), AND($D27 = "MISSED", IncludeMissed)), IF(FixedTarget, IF(S27 &gt;= FixedTargetR, FixedTargetR, -1), IF($R27 = "TARGET", Q27, IF($R27 = "BE", 0, IF($R27 = "STOP", -1, "")))), "")</f>
        <v/>
      </c>
      <c r="C27" s="25"/>
      <c r="D27" s="25"/>
      <c r="E27" s="25"/>
      <c r="F27" s="25"/>
      <c r="G27" s="25"/>
      <c r="H27" s="25"/>
      <c r="I27" s="23"/>
      <c r="J27" s="23"/>
      <c r="K27" s="27"/>
      <c r="L27" s="27"/>
      <c r="M27" s="25"/>
      <c r="N27" s="31"/>
      <c r="O27" s="10" t="str">
        <f t="shared" si="2"/>
        <v/>
      </c>
      <c r="P27" s="10" t="str">
        <f>IF(AND(LEN(M27), SessionWeekends = false, OR(WEEKDAY(M27) = 1, WEEKDAY(M27) = 7)), SessionWeekendsCode, IF(LEN(N27), VLOOKUP(N27, SessionTimes, 2), ""))</f>
        <v/>
      </c>
      <c r="Q27" s="28"/>
      <c r="R27" s="25"/>
      <c r="S27" s="30"/>
      <c r="T27" s="26"/>
      <c r="U27" s="29"/>
      <c r="V27" s="29"/>
      <c r="W27" s="25" t="b">
        <v>0</v>
      </c>
      <c r="X27" s="10" t="str">
        <f t="shared" si="3"/>
        <v/>
      </c>
    </row>
    <row r="28" ht="15.75" customHeight="1">
      <c r="A28" s="10" t="str">
        <f t="shared" si="1"/>
        <v/>
      </c>
      <c r="B28" s="11" t="str">
        <f>IF(OR($D28 = "CLOSED", AND($D28 = "CANCELLED", IncludeCancelled), AND($D28 = "MISSED", IncludeMissed)), IF(FixedTarget, IF(S28 &gt;= FixedTargetR, FixedTargetR, -1), IF($R28 = "TARGET", Q28, IF($R28 = "BE", 0, IF($R28 = "STOP", -1, "")))), "")</f>
        <v/>
      </c>
      <c r="C28" s="25"/>
      <c r="D28" s="25"/>
      <c r="E28" s="25"/>
      <c r="F28" s="25"/>
      <c r="G28" s="25"/>
      <c r="H28" s="25"/>
      <c r="I28" s="23"/>
      <c r="J28" s="23"/>
      <c r="K28" s="27"/>
      <c r="L28" s="27"/>
      <c r="M28" s="25"/>
      <c r="N28" s="31"/>
      <c r="O28" s="10" t="str">
        <f t="shared" si="2"/>
        <v/>
      </c>
      <c r="P28" s="10" t="str">
        <f>IF(AND(LEN(M28), SessionWeekends = false, OR(WEEKDAY(M28) = 1, WEEKDAY(M28) = 7)), SessionWeekendsCode, IF(LEN(N28), VLOOKUP(N28, SessionTimes, 2), ""))</f>
        <v/>
      </c>
      <c r="Q28" s="28"/>
      <c r="R28" s="25"/>
      <c r="S28" s="30"/>
      <c r="T28" s="26"/>
      <c r="U28" s="29"/>
      <c r="V28" s="29"/>
      <c r="W28" s="25" t="b">
        <v>0</v>
      </c>
      <c r="X28" s="10" t="str">
        <f t="shared" si="3"/>
        <v/>
      </c>
    </row>
    <row r="29" ht="15.75" customHeight="1">
      <c r="A29" s="10" t="str">
        <f t="shared" si="1"/>
        <v/>
      </c>
      <c r="B29" s="11" t="str">
        <f>IF(OR($D29 = "CLOSED", AND($D29 = "CANCELLED", IncludeCancelled), AND($D29 = "MISSED", IncludeMissed)), IF(FixedTarget, IF(S29 &gt;= FixedTargetR, FixedTargetR, -1), IF($R29 = "TARGET", Q29, IF($R29 = "BE", 0, IF($R29 = "STOP", -1, "")))), "")</f>
        <v/>
      </c>
      <c r="C29" s="25"/>
      <c r="D29" s="25"/>
      <c r="E29" s="25"/>
      <c r="F29" s="25"/>
      <c r="G29" s="25"/>
      <c r="H29" s="25"/>
      <c r="I29" s="23"/>
      <c r="J29" s="23"/>
      <c r="K29" s="27"/>
      <c r="L29" s="27"/>
      <c r="M29" s="25"/>
      <c r="N29" s="31"/>
      <c r="O29" s="10" t="str">
        <f t="shared" si="2"/>
        <v/>
      </c>
      <c r="P29" s="10" t="str">
        <f>IF(AND(LEN(M29), SessionWeekends = false, OR(WEEKDAY(M29) = 1, WEEKDAY(M29) = 7)), SessionWeekendsCode, IF(LEN(N29), VLOOKUP(N29, SessionTimes, 2), ""))</f>
        <v/>
      </c>
      <c r="Q29" s="28"/>
      <c r="R29" s="25"/>
      <c r="S29" s="30"/>
      <c r="T29" s="26"/>
      <c r="U29" s="29"/>
      <c r="V29" s="29"/>
      <c r="W29" s="25" t="b">
        <v>0</v>
      </c>
      <c r="X29" s="10" t="str">
        <f t="shared" si="3"/>
        <v/>
      </c>
    </row>
    <row r="30" ht="15.75" customHeight="1">
      <c r="A30" s="10" t="str">
        <f t="shared" si="1"/>
        <v/>
      </c>
      <c r="B30" s="11" t="str">
        <f>IF(OR($D30 = "CLOSED", AND($D30 = "CANCELLED", IncludeCancelled), AND($D30 = "MISSED", IncludeMissed)), IF(FixedTarget, IF(S30 &gt;= FixedTargetR, FixedTargetR, -1), IF($R30 = "TARGET", Q30, IF($R30 = "BE", 0, IF($R30 = "STOP", -1, "")))), "")</f>
        <v/>
      </c>
      <c r="C30" s="25"/>
      <c r="D30" s="25"/>
      <c r="E30" s="25"/>
      <c r="F30" s="25"/>
      <c r="G30" s="25"/>
      <c r="H30" s="25"/>
      <c r="I30" s="23"/>
      <c r="J30" s="23"/>
      <c r="K30" s="27"/>
      <c r="L30" s="27"/>
      <c r="M30" s="25"/>
      <c r="N30" s="31"/>
      <c r="O30" s="10" t="str">
        <f t="shared" si="2"/>
        <v/>
      </c>
      <c r="P30" s="10" t="str">
        <f>IF(AND(LEN(M30), SessionWeekends = false, OR(WEEKDAY(M30) = 1, WEEKDAY(M30) = 7)), SessionWeekendsCode, IF(LEN(N30), VLOOKUP(N30, SessionTimes, 2), ""))</f>
        <v/>
      </c>
      <c r="Q30" s="28"/>
      <c r="R30" s="25"/>
      <c r="S30" s="30"/>
      <c r="T30" s="26"/>
      <c r="U30" s="29"/>
      <c r="V30" s="29"/>
      <c r="W30" s="25" t="b">
        <v>0</v>
      </c>
      <c r="X30" s="10" t="str">
        <f t="shared" si="3"/>
        <v/>
      </c>
    </row>
    <row r="31" ht="15.75" customHeight="1">
      <c r="A31" s="10" t="str">
        <f t="shared" si="1"/>
        <v/>
      </c>
      <c r="B31" s="11" t="str">
        <f>IF(OR($D31 = "CLOSED", AND($D31 = "CANCELLED", IncludeCancelled), AND($D31 = "MISSED", IncludeMissed)), IF(FixedTarget, IF(S31 &gt;= FixedTargetR, FixedTargetR, -1), IF($R31 = "TARGET", Q31, IF($R31 = "BE", 0, IF($R31 = "STOP", -1, "")))), "")</f>
        <v/>
      </c>
      <c r="C31" s="25"/>
      <c r="D31" s="25"/>
      <c r="E31" s="25"/>
      <c r="F31" s="25"/>
      <c r="G31" s="25"/>
      <c r="H31" s="25"/>
      <c r="I31" s="23"/>
      <c r="J31" s="23"/>
      <c r="K31" s="27"/>
      <c r="L31" s="27"/>
      <c r="M31" s="25"/>
      <c r="N31" s="31"/>
      <c r="O31" s="10" t="str">
        <f t="shared" si="2"/>
        <v/>
      </c>
      <c r="P31" s="10" t="str">
        <f>IF(AND(LEN(M31), SessionWeekends = false, OR(WEEKDAY(M31) = 1, WEEKDAY(M31) = 7)), SessionWeekendsCode, IF(LEN(N31), VLOOKUP(N31, SessionTimes, 2), ""))</f>
        <v/>
      </c>
      <c r="Q31" s="28"/>
      <c r="R31" s="25"/>
      <c r="S31" s="30"/>
      <c r="T31" s="26"/>
      <c r="U31" s="29"/>
      <c r="V31" s="29"/>
      <c r="W31" s="25" t="b">
        <v>0</v>
      </c>
      <c r="X31" s="10" t="str">
        <f t="shared" si="3"/>
        <v/>
      </c>
    </row>
    <row r="32" ht="15.75" customHeight="1">
      <c r="A32" s="10" t="str">
        <f t="shared" si="1"/>
        <v/>
      </c>
      <c r="B32" s="11" t="str">
        <f>IF(OR($D32 = "CLOSED", AND($D32 = "CANCELLED", IncludeCancelled), AND($D32 = "MISSED", IncludeMissed)), IF(FixedTarget, IF(S32 &gt;= FixedTargetR, FixedTargetR, -1), IF($R32 = "TARGET", Q32, IF($R32 = "BE", 0, IF($R32 = "STOP", -1, "")))), "")</f>
        <v/>
      </c>
      <c r="C32" s="25"/>
      <c r="D32" s="25"/>
      <c r="E32" s="25"/>
      <c r="F32" s="25"/>
      <c r="G32" s="25"/>
      <c r="H32" s="25"/>
      <c r="I32" s="23"/>
      <c r="J32" s="23"/>
      <c r="K32" s="27"/>
      <c r="L32" s="27"/>
      <c r="M32" s="25"/>
      <c r="N32" s="31"/>
      <c r="O32" s="10" t="str">
        <f t="shared" si="2"/>
        <v/>
      </c>
      <c r="P32" s="10" t="str">
        <f>IF(AND(LEN(M32), SessionWeekends = false, OR(WEEKDAY(M32) = 1, WEEKDAY(M32) = 7)), SessionWeekendsCode, IF(LEN(N32), VLOOKUP(N32, SessionTimes, 2), ""))</f>
        <v/>
      </c>
      <c r="Q32" s="28"/>
      <c r="R32" s="25"/>
      <c r="S32" s="30"/>
      <c r="T32" s="26"/>
      <c r="U32" s="29"/>
      <c r="V32" s="29"/>
      <c r="W32" s="25" t="b">
        <v>0</v>
      </c>
      <c r="X32" s="10" t="str">
        <f t="shared" si="3"/>
        <v/>
      </c>
    </row>
    <row r="33" ht="15.75" customHeight="1">
      <c r="A33" s="10" t="str">
        <f t="shared" si="1"/>
        <v/>
      </c>
      <c r="B33" s="11" t="str">
        <f>IF(OR($D33 = "CLOSED", AND($D33 = "CANCELLED", IncludeCancelled), AND($D33 = "MISSED", IncludeMissed)), IF(FixedTarget, IF(S33 &gt;= FixedTargetR, FixedTargetR, -1), IF($R33 = "TARGET", Q33, IF($R33 = "BE", 0, IF($R33 = "STOP", -1, "")))), "")</f>
        <v/>
      </c>
      <c r="C33" s="25"/>
      <c r="D33" s="25"/>
      <c r="E33" s="25"/>
      <c r="F33" s="25"/>
      <c r="G33" s="25"/>
      <c r="H33" s="25"/>
      <c r="I33" s="23"/>
      <c r="J33" s="23"/>
      <c r="K33" s="27"/>
      <c r="L33" s="27"/>
      <c r="M33" s="25"/>
      <c r="N33" s="31"/>
      <c r="O33" s="10" t="str">
        <f t="shared" si="2"/>
        <v/>
      </c>
      <c r="P33" s="10" t="str">
        <f>IF(AND(LEN(M33), SessionWeekends = false, OR(WEEKDAY(M33) = 1, WEEKDAY(M33) = 7)), SessionWeekendsCode, IF(LEN(N33), VLOOKUP(N33, SessionTimes, 2), ""))</f>
        <v/>
      </c>
      <c r="Q33" s="28"/>
      <c r="R33" s="25"/>
      <c r="S33" s="30"/>
      <c r="T33" s="26"/>
      <c r="U33" s="29"/>
      <c r="V33" s="29"/>
      <c r="W33" s="25" t="b">
        <v>0</v>
      </c>
      <c r="X33" s="10" t="str">
        <f t="shared" si="3"/>
        <v/>
      </c>
    </row>
    <row r="34" ht="15.75" customHeight="1">
      <c r="A34" s="10" t="str">
        <f t="shared" si="1"/>
        <v/>
      </c>
      <c r="B34" s="11" t="str">
        <f>IF(OR($D34 = "CLOSED", AND($D34 = "CANCELLED", IncludeCancelled), AND($D34 = "MISSED", IncludeMissed)), IF(FixedTarget, IF(S34 &gt;= FixedTargetR, FixedTargetR, -1), IF($R34 = "TARGET", Q34, IF($R34 = "BE", 0, IF($R34 = "STOP", -1, "")))), "")</f>
        <v/>
      </c>
      <c r="C34" s="25"/>
      <c r="D34" s="25"/>
      <c r="E34" s="25"/>
      <c r="F34" s="25"/>
      <c r="G34" s="25"/>
      <c r="H34" s="25"/>
      <c r="I34" s="23"/>
      <c r="J34" s="23"/>
      <c r="K34" s="27"/>
      <c r="L34" s="27"/>
      <c r="M34" s="25"/>
      <c r="N34" s="31"/>
      <c r="O34" s="10" t="str">
        <f t="shared" si="2"/>
        <v/>
      </c>
      <c r="P34" s="10" t="str">
        <f>IF(AND(LEN(M34), SessionWeekends = false, OR(WEEKDAY(M34) = 1, WEEKDAY(M34) = 7)), SessionWeekendsCode, IF(LEN(N34), VLOOKUP(N34, SessionTimes, 2), ""))</f>
        <v/>
      </c>
      <c r="Q34" s="28"/>
      <c r="R34" s="25"/>
      <c r="S34" s="30"/>
      <c r="T34" s="26"/>
      <c r="U34" s="29"/>
      <c r="V34" s="29"/>
      <c r="W34" s="25" t="b">
        <v>0</v>
      </c>
      <c r="X34" s="10" t="str">
        <f t="shared" si="3"/>
        <v/>
      </c>
    </row>
    <row r="35" ht="15.75" customHeight="1">
      <c r="A35" s="10" t="str">
        <f t="shared" si="1"/>
        <v/>
      </c>
      <c r="B35" s="11" t="str">
        <f>IF(OR($D35 = "CLOSED", AND($D35 = "CANCELLED", IncludeCancelled), AND($D35 = "MISSED", IncludeMissed)), IF(FixedTarget, IF(S35 &gt;= FixedTargetR, FixedTargetR, -1), IF($R35 = "TARGET", Q35, IF($R35 = "BE", 0, IF($R35 = "STOP", -1, "")))), "")</f>
        <v/>
      </c>
      <c r="C35" s="25"/>
      <c r="D35" s="25"/>
      <c r="E35" s="25"/>
      <c r="F35" s="25"/>
      <c r="G35" s="25"/>
      <c r="H35" s="25"/>
      <c r="I35" s="23"/>
      <c r="J35" s="23"/>
      <c r="K35" s="27"/>
      <c r="L35" s="27"/>
      <c r="M35" s="25"/>
      <c r="N35" s="31"/>
      <c r="O35" s="10" t="str">
        <f t="shared" si="2"/>
        <v/>
      </c>
      <c r="P35" s="10" t="str">
        <f>IF(AND(LEN(M35), SessionWeekends = false, OR(WEEKDAY(M35) = 1, WEEKDAY(M35) = 7)), SessionWeekendsCode, IF(LEN(N35), VLOOKUP(N35, SessionTimes, 2), ""))</f>
        <v/>
      </c>
      <c r="Q35" s="28"/>
      <c r="R35" s="25"/>
      <c r="S35" s="30"/>
      <c r="T35" s="26"/>
      <c r="U35" s="29"/>
      <c r="V35" s="29"/>
      <c r="W35" s="25" t="b">
        <v>0</v>
      </c>
      <c r="X35" s="10" t="str">
        <f t="shared" si="3"/>
        <v/>
      </c>
    </row>
    <row r="36" ht="15.75" customHeight="1">
      <c r="A36" s="10" t="str">
        <f t="shared" si="1"/>
        <v/>
      </c>
      <c r="B36" s="11" t="str">
        <f>IF(OR($D36 = "CLOSED", AND($D36 = "CANCELLED", IncludeCancelled), AND($D36 = "MISSED", IncludeMissed)), IF(FixedTarget, IF(S36 &gt;= FixedTargetR, FixedTargetR, -1), IF($R36 = "TARGET", Q36, IF($R36 = "BE", 0, IF($R36 = "STOP", -1, "")))), "")</f>
        <v/>
      </c>
      <c r="C36" s="25"/>
      <c r="D36" s="25"/>
      <c r="E36" s="25"/>
      <c r="F36" s="25"/>
      <c r="G36" s="25"/>
      <c r="H36" s="25"/>
      <c r="I36" s="23"/>
      <c r="J36" s="23"/>
      <c r="K36" s="27"/>
      <c r="L36" s="27"/>
      <c r="M36" s="25"/>
      <c r="N36" s="31"/>
      <c r="O36" s="10" t="str">
        <f t="shared" si="2"/>
        <v/>
      </c>
      <c r="P36" s="10" t="str">
        <f>IF(AND(LEN(M36), SessionWeekends = false, OR(WEEKDAY(M36) = 1, WEEKDAY(M36) = 7)), SessionWeekendsCode, IF(LEN(N36), VLOOKUP(N36, SessionTimes, 2), ""))</f>
        <v/>
      </c>
      <c r="Q36" s="28"/>
      <c r="R36" s="25"/>
      <c r="S36" s="30"/>
      <c r="T36" s="26"/>
      <c r="U36" s="29"/>
      <c r="V36" s="29"/>
      <c r="W36" s="25" t="b">
        <v>0</v>
      </c>
      <c r="X36" s="10" t="str">
        <f t="shared" si="3"/>
        <v/>
      </c>
    </row>
    <row r="37" ht="15.75" customHeight="1">
      <c r="A37" s="10" t="str">
        <f t="shared" si="1"/>
        <v/>
      </c>
      <c r="B37" s="11" t="str">
        <f>IF(OR($D37 = "CLOSED", AND($D37 = "CANCELLED", IncludeCancelled), AND($D37 = "MISSED", IncludeMissed)), IF(FixedTarget, IF(S37 &gt;= FixedTargetR, FixedTargetR, -1), IF($R37 = "TARGET", Q37, IF($R37 = "BE", 0, IF($R37 = "STOP", -1, "")))), "")</f>
        <v/>
      </c>
      <c r="C37" s="25"/>
      <c r="D37" s="25"/>
      <c r="E37" s="25"/>
      <c r="F37" s="25"/>
      <c r="G37" s="25"/>
      <c r="H37" s="25"/>
      <c r="I37" s="23"/>
      <c r="J37" s="23"/>
      <c r="K37" s="27"/>
      <c r="L37" s="27"/>
      <c r="M37" s="25"/>
      <c r="N37" s="31"/>
      <c r="O37" s="10" t="str">
        <f t="shared" si="2"/>
        <v/>
      </c>
      <c r="P37" s="10" t="str">
        <f>IF(AND(LEN(M37), SessionWeekends = false, OR(WEEKDAY(M37) = 1, WEEKDAY(M37) = 7)), SessionWeekendsCode, IF(LEN(N37), VLOOKUP(N37, SessionTimes, 2), ""))</f>
        <v/>
      </c>
      <c r="Q37" s="28"/>
      <c r="R37" s="25"/>
      <c r="S37" s="30"/>
      <c r="T37" s="26"/>
      <c r="U37" s="29"/>
      <c r="V37" s="29"/>
      <c r="W37" s="25" t="b">
        <v>0</v>
      </c>
      <c r="X37" s="10" t="str">
        <f t="shared" si="3"/>
        <v/>
      </c>
    </row>
    <row r="38" ht="15.75" customHeight="1">
      <c r="A38" s="10" t="str">
        <f t="shared" si="1"/>
        <v/>
      </c>
      <c r="B38" s="11" t="str">
        <f>IF(OR($D38 = "CLOSED", AND($D38 = "CANCELLED", IncludeCancelled), AND($D38 = "MISSED", IncludeMissed)), IF(FixedTarget, IF(S38 &gt;= FixedTargetR, FixedTargetR, -1), IF($R38 = "TARGET", Q38, IF($R38 = "BE", 0, IF($R38 = "STOP", -1, "")))), "")</f>
        <v/>
      </c>
      <c r="C38" s="25"/>
      <c r="D38" s="25"/>
      <c r="E38" s="25"/>
      <c r="F38" s="25"/>
      <c r="G38" s="25"/>
      <c r="H38" s="25"/>
      <c r="I38" s="23"/>
      <c r="J38" s="23"/>
      <c r="K38" s="27"/>
      <c r="L38" s="27"/>
      <c r="M38" s="25"/>
      <c r="N38" s="31"/>
      <c r="O38" s="10" t="str">
        <f t="shared" si="2"/>
        <v/>
      </c>
      <c r="P38" s="10" t="str">
        <f>IF(AND(LEN(M38), SessionWeekends = false, OR(WEEKDAY(M38) = 1, WEEKDAY(M38) = 7)), SessionWeekendsCode, IF(LEN(N38), VLOOKUP(N38, SessionTimes, 2), ""))</f>
        <v/>
      </c>
      <c r="Q38" s="28"/>
      <c r="R38" s="25"/>
      <c r="S38" s="30"/>
      <c r="T38" s="26"/>
      <c r="U38" s="29"/>
      <c r="V38" s="29"/>
      <c r="W38" s="25" t="b">
        <v>0</v>
      </c>
      <c r="X38" s="10" t="str">
        <f t="shared" si="3"/>
        <v/>
      </c>
    </row>
    <row r="39" ht="15.75" customHeight="1">
      <c r="A39" s="10" t="str">
        <f t="shared" si="1"/>
        <v/>
      </c>
      <c r="B39" s="11" t="str">
        <f>IF(OR($D39 = "CLOSED", AND($D39 = "CANCELLED", IncludeCancelled), AND($D39 = "MISSED", IncludeMissed)), IF(FixedTarget, IF(S39 &gt;= FixedTargetR, FixedTargetR, -1), IF($R39 = "TARGET", Q39, IF($R39 = "BE", 0, IF($R39 = "STOP", -1, "")))), "")</f>
        <v/>
      </c>
      <c r="C39" s="25"/>
      <c r="D39" s="25"/>
      <c r="E39" s="25"/>
      <c r="F39" s="25"/>
      <c r="G39" s="25"/>
      <c r="H39" s="25"/>
      <c r="I39" s="23"/>
      <c r="J39" s="23"/>
      <c r="K39" s="27"/>
      <c r="L39" s="27"/>
      <c r="M39" s="25"/>
      <c r="N39" s="31"/>
      <c r="O39" s="10" t="str">
        <f t="shared" si="2"/>
        <v/>
      </c>
      <c r="P39" s="10" t="str">
        <f>IF(AND(LEN(M39), SessionWeekends = false, OR(WEEKDAY(M39) = 1, WEEKDAY(M39) = 7)), SessionWeekendsCode, IF(LEN(N39), VLOOKUP(N39, SessionTimes, 2), ""))</f>
        <v/>
      </c>
      <c r="Q39" s="28"/>
      <c r="R39" s="25"/>
      <c r="S39" s="30"/>
      <c r="T39" s="26"/>
      <c r="U39" s="29"/>
      <c r="V39" s="29"/>
      <c r="W39" s="25" t="b">
        <v>0</v>
      </c>
      <c r="X39" s="10" t="str">
        <f t="shared" si="3"/>
        <v/>
      </c>
    </row>
    <row r="40" ht="15.75" customHeight="1">
      <c r="A40" s="10" t="str">
        <f t="shared" si="1"/>
        <v/>
      </c>
      <c r="B40" s="11" t="str">
        <f>IF(OR($D40 = "CLOSED", AND($D40 = "CANCELLED", IncludeCancelled), AND($D40 = "MISSED", IncludeMissed)), IF(FixedTarget, IF(S40 &gt;= FixedTargetR, FixedTargetR, -1), IF($R40 = "TARGET", Q40, IF($R40 = "BE", 0, IF($R40 = "STOP", -1, "")))), "")</f>
        <v/>
      </c>
      <c r="C40" s="25"/>
      <c r="D40" s="25"/>
      <c r="E40" s="25"/>
      <c r="F40" s="25"/>
      <c r="G40" s="25"/>
      <c r="H40" s="25"/>
      <c r="I40" s="23"/>
      <c r="J40" s="23"/>
      <c r="K40" s="27"/>
      <c r="L40" s="27"/>
      <c r="M40" s="25"/>
      <c r="N40" s="31"/>
      <c r="O40" s="10" t="str">
        <f t="shared" si="2"/>
        <v/>
      </c>
      <c r="P40" s="10" t="str">
        <f>IF(AND(LEN(M40), SessionWeekends = false, OR(WEEKDAY(M40) = 1, WEEKDAY(M40) = 7)), SessionWeekendsCode, IF(LEN(N40), VLOOKUP(N40, SessionTimes, 2), ""))</f>
        <v/>
      </c>
      <c r="Q40" s="28"/>
      <c r="R40" s="25"/>
      <c r="S40" s="30"/>
      <c r="T40" s="26"/>
      <c r="U40" s="29"/>
      <c r="V40" s="29"/>
      <c r="W40" s="25" t="b">
        <v>0</v>
      </c>
      <c r="X40" s="10" t="str">
        <f t="shared" si="3"/>
        <v/>
      </c>
    </row>
    <row r="41" ht="15.75" customHeight="1">
      <c r="A41" s="10" t="str">
        <f t="shared" si="1"/>
        <v/>
      </c>
      <c r="B41" s="11" t="str">
        <f>IF(OR($D41 = "CLOSED", AND($D41 = "CANCELLED", IncludeCancelled), AND($D41 = "MISSED", IncludeMissed)), IF(FixedTarget, IF(S41 &gt;= FixedTargetR, FixedTargetR, -1), IF($R41 = "TARGET", Q41, IF($R41 = "BE", 0, IF($R41 = "STOP", -1, "")))), "")</f>
        <v/>
      </c>
      <c r="C41" s="25"/>
      <c r="D41" s="25"/>
      <c r="E41" s="25"/>
      <c r="F41" s="25"/>
      <c r="G41" s="25"/>
      <c r="H41" s="25"/>
      <c r="I41" s="23"/>
      <c r="J41" s="23"/>
      <c r="K41" s="27"/>
      <c r="L41" s="27"/>
      <c r="M41" s="25"/>
      <c r="N41" s="31"/>
      <c r="O41" s="10" t="str">
        <f t="shared" si="2"/>
        <v/>
      </c>
      <c r="P41" s="10" t="str">
        <f>IF(AND(LEN(M41), SessionWeekends = false, OR(WEEKDAY(M41) = 1, WEEKDAY(M41) = 7)), SessionWeekendsCode, IF(LEN(N41), VLOOKUP(N41, SessionTimes, 2), ""))</f>
        <v/>
      </c>
      <c r="Q41" s="28"/>
      <c r="R41" s="25"/>
      <c r="S41" s="30"/>
      <c r="T41" s="26"/>
      <c r="U41" s="29"/>
      <c r="V41" s="29"/>
      <c r="W41" s="25" t="b">
        <v>0</v>
      </c>
      <c r="X41" s="10" t="str">
        <f t="shared" si="3"/>
        <v/>
      </c>
    </row>
    <row r="42" ht="15.75" customHeight="1">
      <c r="A42" s="10" t="str">
        <f t="shared" si="1"/>
        <v/>
      </c>
      <c r="B42" s="11" t="str">
        <f>IF(OR($D42 = "CLOSED", AND($D42 = "CANCELLED", IncludeCancelled), AND($D42 = "MISSED", IncludeMissed)), IF(FixedTarget, IF(S42 &gt;= FixedTargetR, FixedTargetR, -1), IF($R42 = "TARGET", Q42, IF($R42 = "BE", 0, IF($R42 = "STOP", -1, "")))), "")</f>
        <v/>
      </c>
      <c r="C42" s="25"/>
      <c r="D42" s="25"/>
      <c r="E42" s="25"/>
      <c r="F42" s="25"/>
      <c r="G42" s="25"/>
      <c r="H42" s="25"/>
      <c r="I42" s="23"/>
      <c r="J42" s="23"/>
      <c r="K42" s="27"/>
      <c r="L42" s="27"/>
      <c r="M42" s="25"/>
      <c r="N42" s="31"/>
      <c r="O42" s="10" t="str">
        <f t="shared" si="2"/>
        <v/>
      </c>
      <c r="P42" s="10" t="str">
        <f>IF(AND(LEN(M42), SessionWeekends = false, OR(WEEKDAY(M42) = 1, WEEKDAY(M42) = 7)), SessionWeekendsCode, IF(LEN(N42), VLOOKUP(N42, SessionTimes, 2), ""))</f>
        <v/>
      </c>
      <c r="Q42" s="28"/>
      <c r="R42" s="25"/>
      <c r="S42" s="30"/>
      <c r="T42" s="26"/>
      <c r="U42" s="29"/>
      <c r="V42" s="29"/>
      <c r="W42" s="25" t="b">
        <v>0</v>
      </c>
      <c r="X42" s="10" t="str">
        <f t="shared" si="3"/>
        <v/>
      </c>
    </row>
    <row r="43" ht="15.75" customHeight="1">
      <c r="A43" s="10" t="str">
        <f t="shared" si="1"/>
        <v/>
      </c>
      <c r="B43" s="11" t="str">
        <f>IF(OR($D43 = "CLOSED", AND($D43 = "CANCELLED", IncludeCancelled), AND($D43 = "MISSED", IncludeMissed)), IF(FixedTarget, IF(S43 &gt;= FixedTargetR, FixedTargetR, -1), IF($R43 = "TARGET", Q43, IF($R43 = "BE", 0, IF($R43 = "STOP", -1, "")))), "")</f>
        <v/>
      </c>
      <c r="C43" s="25"/>
      <c r="D43" s="25"/>
      <c r="E43" s="25"/>
      <c r="F43" s="25"/>
      <c r="G43" s="25"/>
      <c r="H43" s="25"/>
      <c r="I43" s="23"/>
      <c r="J43" s="23"/>
      <c r="K43" s="27"/>
      <c r="L43" s="27"/>
      <c r="M43" s="25"/>
      <c r="N43" s="31"/>
      <c r="O43" s="10" t="str">
        <f t="shared" si="2"/>
        <v/>
      </c>
      <c r="P43" s="10" t="str">
        <f>IF(AND(LEN(M43), SessionWeekends = false, OR(WEEKDAY(M43) = 1, WEEKDAY(M43) = 7)), SessionWeekendsCode, IF(LEN(N43), VLOOKUP(N43, SessionTimes, 2), ""))</f>
        <v/>
      </c>
      <c r="Q43" s="28"/>
      <c r="R43" s="25"/>
      <c r="S43" s="30"/>
      <c r="T43" s="26"/>
      <c r="U43" s="29"/>
      <c r="V43" s="29"/>
      <c r="W43" s="25" t="b">
        <v>0</v>
      </c>
      <c r="X43" s="10" t="str">
        <f t="shared" si="3"/>
        <v/>
      </c>
    </row>
    <row r="44" ht="15.75" customHeight="1">
      <c r="A44" s="10" t="str">
        <f t="shared" si="1"/>
        <v/>
      </c>
      <c r="B44" s="11" t="str">
        <f>IF(OR($D44 = "CLOSED", AND($D44 = "CANCELLED", IncludeCancelled), AND($D44 = "MISSED", IncludeMissed)), IF(FixedTarget, IF(S44 &gt;= FixedTargetR, FixedTargetR, -1), IF($R44 = "TARGET", Q44, IF($R44 = "BE", 0, IF($R44 = "STOP", -1, "")))), "")</f>
        <v/>
      </c>
      <c r="C44" s="25"/>
      <c r="D44" s="25"/>
      <c r="E44" s="25"/>
      <c r="F44" s="25"/>
      <c r="G44" s="25"/>
      <c r="H44" s="25"/>
      <c r="I44" s="23"/>
      <c r="J44" s="23"/>
      <c r="K44" s="27"/>
      <c r="L44" s="27"/>
      <c r="M44" s="25"/>
      <c r="N44" s="31"/>
      <c r="O44" s="10" t="str">
        <f t="shared" si="2"/>
        <v/>
      </c>
      <c r="P44" s="10" t="str">
        <f>IF(AND(LEN(M44), SessionWeekends = false, OR(WEEKDAY(M44) = 1, WEEKDAY(M44) = 7)), SessionWeekendsCode, IF(LEN(N44), VLOOKUP(N44, SessionTimes, 2), ""))</f>
        <v/>
      </c>
      <c r="Q44" s="28"/>
      <c r="R44" s="25"/>
      <c r="S44" s="30"/>
      <c r="T44" s="26"/>
      <c r="U44" s="29"/>
      <c r="V44" s="29"/>
      <c r="W44" s="25" t="b">
        <v>0</v>
      </c>
      <c r="X44" s="10" t="str">
        <f t="shared" si="3"/>
        <v/>
      </c>
    </row>
    <row r="45" ht="15.75" customHeight="1">
      <c r="A45" s="10" t="str">
        <f t="shared" si="1"/>
        <v/>
      </c>
      <c r="B45" s="11" t="str">
        <f>IF(OR($D45 = "CLOSED", AND($D45 = "CANCELLED", IncludeCancelled), AND($D45 = "MISSED", IncludeMissed)), IF(FixedTarget, IF(S45 &gt;= FixedTargetR, FixedTargetR, -1), IF($R45 = "TARGET", Q45, IF($R45 = "BE", 0, IF($R45 = "STOP", -1, "")))), "")</f>
        <v/>
      </c>
      <c r="C45" s="25"/>
      <c r="D45" s="25"/>
      <c r="E45" s="25"/>
      <c r="F45" s="25"/>
      <c r="G45" s="25"/>
      <c r="H45" s="25"/>
      <c r="I45" s="23"/>
      <c r="J45" s="23"/>
      <c r="K45" s="27"/>
      <c r="L45" s="27"/>
      <c r="M45" s="25"/>
      <c r="N45" s="31"/>
      <c r="O45" s="10" t="str">
        <f t="shared" si="2"/>
        <v/>
      </c>
      <c r="P45" s="10" t="str">
        <f>IF(AND(LEN(M45), SessionWeekends = false, OR(WEEKDAY(M45) = 1, WEEKDAY(M45) = 7)), SessionWeekendsCode, IF(LEN(N45), VLOOKUP(N45, SessionTimes, 2), ""))</f>
        <v/>
      </c>
      <c r="Q45" s="28"/>
      <c r="R45" s="25"/>
      <c r="S45" s="30"/>
      <c r="T45" s="26"/>
      <c r="U45" s="29"/>
      <c r="V45" s="29"/>
      <c r="W45" s="25" t="b">
        <v>0</v>
      </c>
      <c r="X45" s="10" t="str">
        <f t="shared" si="3"/>
        <v/>
      </c>
    </row>
    <row r="46" ht="15.75" customHeight="1">
      <c r="A46" s="10" t="str">
        <f t="shared" si="1"/>
        <v/>
      </c>
      <c r="B46" s="11" t="str">
        <f>IF(OR($D46 = "CLOSED", AND($D46 = "CANCELLED", IncludeCancelled), AND($D46 = "MISSED", IncludeMissed)), IF(FixedTarget, IF(S46 &gt;= FixedTargetR, FixedTargetR, -1), IF($R46 = "TARGET", Q46, IF($R46 = "BE", 0, IF($R46 = "STOP", -1, "")))), "")</f>
        <v/>
      </c>
      <c r="C46" s="25"/>
      <c r="D46" s="25"/>
      <c r="E46" s="25"/>
      <c r="F46" s="25"/>
      <c r="G46" s="25"/>
      <c r="H46" s="25"/>
      <c r="I46" s="23"/>
      <c r="J46" s="23"/>
      <c r="K46" s="27"/>
      <c r="L46" s="27"/>
      <c r="M46" s="25"/>
      <c r="N46" s="31"/>
      <c r="O46" s="10" t="str">
        <f t="shared" si="2"/>
        <v/>
      </c>
      <c r="P46" s="10" t="str">
        <f>IF(AND(LEN(M46), SessionWeekends = false, OR(WEEKDAY(M46) = 1, WEEKDAY(M46) = 7)), SessionWeekendsCode, IF(LEN(N46), VLOOKUP(N46, SessionTimes, 2), ""))</f>
        <v/>
      </c>
      <c r="Q46" s="28"/>
      <c r="R46" s="25"/>
      <c r="S46" s="30"/>
      <c r="T46" s="26"/>
      <c r="U46" s="29"/>
      <c r="V46" s="29"/>
      <c r="W46" s="25" t="b">
        <v>0</v>
      </c>
      <c r="X46" s="10" t="str">
        <f t="shared" si="3"/>
        <v/>
      </c>
    </row>
    <row r="47" ht="15.75" customHeight="1">
      <c r="A47" s="10" t="str">
        <f t="shared" si="1"/>
        <v/>
      </c>
      <c r="B47" s="11" t="str">
        <f>IF(OR($D47 = "CLOSED", AND($D47 = "CANCELLED", IncludeCancelled), AND($D47 = "MISSED", IncludeMissed)), IF(FixedTarget, IF(S47 &gt;= FixedTargetR, FixedTargetR, -1), IF($R47 = "TARGET", Q47, IF($R47 = "BE", 0, IF($R47 = "STOP", -1, "")))), "")</f>
        <v/>
      </c>
      <c r="C47" s="25"/>
      <c r="D47" s="25"/>
      <c r="E47" s="25"/>
      <c r="F47" s="25"/>
      <c r="G47" s="25"/>
      <c r="H47" s="25"/>
      <c r="I47" s="23"/>
      <c r="J47" s="23"/>
      <c r="K47" s="27"/>
      <c r="L47" s="27"/>
      <c r="M47" s="25"/>
      <c r="N47" s="31"/>
      <c r="O47" s="10" t="str">
        <f t="shared" si="2"/>
        <v/>
      </c>
      <c r="P47" s="10" t="str">
        <f>IF(AND(LEN(M47), SessionWeekends = false, OR(WEEKDAY(M47) = 1, WEEKDAY(M47) = 7)), SessionWeekendsCode, IF(LEN(N47), VLOOKUP(N47, SessionTimes, 2), ""))</f>
        <v/>
      </c>
      <c r="Q47" s="28"/>
      <c r="R47" s="25"/>
      <c r="S47" s="30"/>
      <c r="T47" s="26"/>
      <c r="U47" s="29"/>
      <c r="V47" s="29"/>
      <c r="W47" s="25" t="b">
        <v>0</v>
      </c>
      <c r="X47" s="10" t="str">
        <f t="shared" si="3"/>
        <v/>
      </c>
    </row>
    <row r="48" ht="15.75" customHeight="1">
      <c r="A48" s="10" t="str">
        <f t="shared" si="1"/>
        <v/>
      </c>
      <c r="B48" s="11" t="str">
        <f>IF(OR($D48 = "CLOSED", AND($D48 = "CANCELLED", IncludeCancelled), AND($D48 = "MISSED", IncludeMissed)), IF(FixedTarget, IF(S48 &gt;= FixedTargetR, FixedTargetR, -1), IF($R48 = "TARGET", Q48, IF($R48 = "BE", 0, IF($R48 = "STOP", -1, "")))), "")</f>
        <v/>
      </c>
      <c r="C48" s="25"/>
      <c r="D48" s="25"/>
      <c r="E48" s="25"/>
      <c r="F48" s="25"/>
      <c r="G48" s="25"/>
      <c r="H48" s="25"/>
      <c r="I48" s="23"/>
      <c r="J48" s="23"/>
      <c r="K48" s="27"/>
      <c r="L48" s="27"/>
      <c r="M48" s="25"/>
      <c r="N48" s="31"/>
      <c r="O48" s="10" t="str">
        <f t="shared" si="2"/>
        <v/>
      </c>
      <c r="P48" s="10" t="str">
        <f>IF(AND(LEN(M48), SessionWeekends = false, OR(WEEKDAY(M48) = 1, WEEKDAY(M48) = 7)), SessionWeekendsCode, IF(LEN(N48), VLOOKUP(N48, SessionTimes, 2), ""))</f>
        <v/>
      </c>
      <c r="Q48" s="28"/>
      <c r="R48" s="25"/>
      <c r="S48" s="30"/>
      <c r="T48" s="26"/>
      <c r="U48" s="29"/>
      <c r="V48" s="29"/>
      <c r="W48" s="25" t="b">
        <v>0</v>
      </c>
      <c r="X48" s="10" t="str">
        <f t="shared" si="3"/>
        <v/>
      </c>
    </row>
    <row r="49" ht="15.75" customHeight="1">
      <c r="A49" s="10" t="str">
        <f t="shared" si="1"/>
        <v/>
      </c>
      <c r="B49" s="11" t="str">
        <f>IF(OR($D49 = "CLOSED", AND($D49 = "CANCELLED", IncludeCancelled), AND($D49 = "MISSED", IncludeMissed)), IF(FixedTarget, IF(S49 &gt;= FixedTargetR, FixedTargetR, -1), IF($R49 = "TARGET", Q49, IF($R49 = "BE", 0, IF($R49 = "STOP", -1, "")))), "")</f>
        <v/>
      </c>
      <c r="C49" s="25"/>
      <c r="D49" s="25"/>
      <c r="E49" s="25"/>
      <c r="F49" s="25"/>
      <c r="G49" s="25"/>
      <c r="H49" s="25"/>
      <c r="I49" s="23"/>
      <c r="J49" s="23"/>
      <c r="K49" s="27"/>
      <c r="L49" s="27"/>
      <c r="M49" s="25"/>
      <c r="N49" s="31"/>
      <c r="O49" s="10" t="str">
        <f t="shared" si="2"/>
        <v/>
      </c>
      <c r="P49" s="10" t="str">
        <f>IF(AND(LEN(M49), SessionWeekends = false, OR(WEEKDAY(M49) = 1, WEEKDAY(M49) = 7)), SessionWeekendsCode, IF(LEN(N49), VLOOKUP(N49, SessionTimes, 2), ""))</f>
        <v/>
      </c>
      <c r="Q49" s="28"/>
      <c r="R49" s="25"/>
      <c r="S49" s="30"/>
      <c r="T49" s="26"/>
      <c r="U49" s="29"/>
      <c r="V49" s="29"/>
      <c r="W49" s="25" t="b">
        <v>0</v>
      </c>
      <c r="X49" s="10" t="str">
        <f t="shared" si="3"/>
        <v/>
      </c>
    </row>
    <row r="50" ht="15.75" customHeight="1">
      <c r="A50" s="10" t="str">
        <f t="shared" si="1"/>
        <v/>
      </c>
      <c r="B50" s="11" t="str">
        <f>IF(OR($D50 = "CLOSED", AND($D50 = "CANCELLED", IncludeCancelled), AND($D50 = "MISSED", IncludeMissed)), IF(FixedTarget, IF(S50 &gt;= FixedTargetR, FixedTargetR, -1), IF($R50 = "TARGET", Q50, IF($R50 = "BE", 0, IF($R50 = "STOP", -1, "")))), "")</f>
        <v/>
      </c>
      <c r="C50" s="25"/>
      <c r="D50" s="25"/>
      <c r="E50" s="25"/>
      <c r="F50" s="25"/>
      <c r="G50" s="25"/>
      <c r="H50" s="25"/>
      <c r="I50" s="23"/>
      <c r="J50" s="23"/>
      <c r="K50" s="27"/>
      <c r="L50" s="27"/>
      <c r="M50" s="25"/>
      <c r="N50" s="31"/>
      <c r="O50" s="10" t="str">
        <f t="shared" si="2"/>
        <v/>
      </c>
      <c r="P50" s="10" t="str">
        <f>IF(AND(LEN(M50), SessionWeekends = false, OR(WEEKDAY(M50) = 1, WEEKDAY(M50) = 7)), SessionWeekendsCode, IF(LEN(N50), VLOOKUP(N50, SessionTimes, 2), ""))</f>
        <v/>
      </c>
      <c r="Q50" s="28"/>
      <c r="R50" s="25"/>
      <c r="S50" s="30"/>
      <c r="T50" s="26"/>
      <c r="U50" s="29"/>
      <c r="V50" s="29"/>
      <c r="W50" s="25" t="b">
        <v>0</v>
      </c>
      <c r="X50" s="10" t="str">
        <f t="shared" si="3"/>
        <v/>
      </c>
    </row>
    <row r="51" ht="15.75" customHeight="1">
      <c r="A51" s="10" t="str">
        <f t="shared" si="1"/>
        <v/>
      </c>
      <c r="B51" s="11" t="str">
        <f>IF(OR($D51 = "CLOSED", AND($D51 = "CANCELLED", IncludeCancelled), AND($D51 = "MISSED", IncludeMissed)), IF(FixedTarget, IF(S51 &gt;= FixedTargetR, FixedTargetR, -1), IF($R51 = "TARGET", Q51, IF($R51 = "BE", 0, IF($R51 = "STOP", -1, "")))), "")</f>
        <v/>
      </c>
      <c r="C51" s="25"/>
      <c r="D51" s="25"/>
      <c r="E51" s="25"/>
      <c r="F51" s="25"/>
      <c r="G51" s="25"/>
      <c r="H51" s="25"/>
      <c r="I51" s="23"/>
      <c r="J51" s="23"/>
      <c r="K51" s="27"/>
      <c r="L51" s="27"/>
      <c r="M51" s="25"/>
      <c r="N51" s="31"/>
      <c r="O51" s="10" t="str">
        <f t="shared" si="2"/>
        <v/>
      </c>
      <c r="P51" s="10" t="str">
        <f>IF(AND(LEN(M51), SessionWeekends = false, OR(WEEKDAY(M51) = 1, WEEKDAY(M51) = 7)), SessionWeekendsCode, IF(LEN(N51), VLOOKUP(N51, SessionTimes, 2), ""))</f>
        <v/>
      </c>
      <c r="Q51" s="28"/>
      <c r="R51" s="25"/>
      <c r="S51" s="30"/>
      <c r="T51" s="26"/>
      <c r="U51" s="29"/>
      <c r="V51" s="29"/>
      <c r="W51" s="25" t="b">
        <v>0</v>
      </c>
      <c r="X51" s="10" t="str">
        <f t="shared" si="3"/>
        <v/>
      </c>
    </row>
    <row r="52" ht="15.75" customHeight="1">
      <c r="A52" s="10" t="str">
        <f t="shared" si="1"/>
        <v/>
      </c>
      <c r="B52" s="11" t="str">
        <f>IF(OR($D52 = "CLOSED", AND($D52 = "CANCELLED", IncludeCancelled), AND($D52 = "MISSED", IncludeMissed)), IF(FixedTarget, IF(S52 &gt;= FixedTargetR, FixedTargetR, -1), IF($R52 = "TARGET", Q52, IF($R52 = "BE", 0, IF($R52 = "STOP", -1, "")))), "")</f>
        <v/>
      </c>
      <c r="C52" s="25"/>
      <c r="D52" s="25"/>
      <c r="E52" s="25"/>
      <c r="F52" s="25"/>
      <c r="G52" s="25"/>
      <c r="H52" s="25"/>
      <c r="I52" s="23"/>
      <c r="J52" s="23"/>
      <c r="K52" s="27"/>
      <c r="L52" s="27"/>
      <c r="M52" s="25"/>
      <c r="N52" s="31"/>
      <c r="O52" s="10" t="str">
        <f t="shared" si="2"/>
        <v/>
      </c>
      <c r="P52" s="10" t="str">
        <f>IF(AND(LEN(M52), SessionWeekends = false, OR(WEEKDAY(M52) = 1, WEEKDAY(M52) = 7)), SessionWeekendsCode, IF(LEN(N52), VLOOKUP(N52, SessionTimes, 2), ""))</f>
        <v/>
      </c>
      <c r="Q52" s="28"/>
      <c r="R52" s="25"/>
      <c r="S52" s="30"/>
      <c r="T52" s="26"/>
      <c r="U52" s="29"/>
      <c r="V52" s="29"/>
      <c r="W52" s="25" t="b">
        <v>0</v>
      </c>
      <c r="X52" s="10" t="str">
        <f t="shared" si="3"/>
        <v/>
      </c>
    </row>
    <row r="53" ht="15.75" customHeight="1">
      <c r="A53" s="10" t="str">
        <f t="shared" si="1"/>
        <v/>
      </c>
      <c r="B53" s="11" t="str">
        <f>IF(OR($D53 = "CLOSED", AND($D53 = "CANCELLED", IncludeCancelled), AND($D53 = "MISSED", IncludeMissed)), IF(FixedTarget, IF(S53 &gt;= FixedTargetR, FixedTargetR, -1), IF($R53 = "TARGET", Q53, IF($R53 = "BE", 0, IF($R53 = "STOP", -1, "")))), "")</f>
        <v/>
      </c>
      <c r="C53" s="25"/>
      <c r="D53" s="25"/>
      <c r="E53" s="25"/>
      <c r="F53" s="25"/>
      <c r="G53" s="25"/>
      <c r="H53" s="25"/>
      <c r="I53" s="23"/>
      <c r="J53" s="23"/>
      <c r="K53" s="27"/>
      <c r="L53" s="27"/>
      <c r="M53" s="25"/>
      <c r="N53" s="31"/>
      <c r="O53" s="10" t="str">
        <f t="shared" si="2"/>
        <v/>
      </c>
      <c r="P53" s="10" t="str">
        <f>IF(AND(LEN(M53), SessionWeekends = false, OR(WEEKDAY(M53) = 1, WEEKDAY(M53) = 7)), SessionWeekendsCode, IF(LEN(N53), VLOOKUP(N53, SessionTimes, 2), ""))</f>
        <v/>
      </c>
      <c r="Q53" s="28"/>
      <c r="R53" s="25"/>
      <c r="S53" s="30"/>
      <c r="T53" s="26"/>
      <c r="U53" s="29"/>
      <c r="V53" s="29"/>
      <c r="W53" s="25" t="b">
        <v>0</v>
      </c>
      <c r="X53" s="10" t="str">
        <f t="shared" si="3"/>
        <v/>
      </c>
    </row>
    <row r="54" ht="15.75" customHeight="1">
      <c r="A54" s="10" t="str">
        <f t="shared" si="1"/>
        <v/>
      </c>
      <c r="B54" s="11" t="str">
        <f>IF(OR($D54 = "CLOSED", AND($D54 = "CANCELLED", IncludeCancelled), AND($D54 = "MISSED", IncludeMissed)), IF(FixedTarget, IF(S54 &gt;= FixedTargetR, FixedTargetR, -1), IF($R54 = "TARGET", Q54, IF($R54 = "BE", 0, IF($R54 = "STOP", -1, "")))), "")</f>
        <v/>
      </c>
      <c r="C54" s="25"/>
      <c r="D54" s="25"/>
      <c r="E54" s="25"/>
      <c r="F54" s="25"/>
      <c r="G54" s="25"/>
      <c r="H54" s="25"/>
      <c r="I54" s="23"/>
      <c r="J54" s="23"/>
      <c r="K54" s="27"/>
      <c r="L54" s="27"/>
      <c r="M54" s="25"/>
      <c r="N54" s="31"/>
      <c r="O54" s="10" t="str">
        <f t="shared" si="2"/>
        <v/>
      </c>
      <c r="P54" s="10" t="str">
        <f>IF(AND(LEN(M54), SessionWeekends = false, OR(WEEKDAY(M54) = 1, WEEKDAY(M54) = 7)), SessionWeekendsCode, IF(LEN(N54), VLOOKUP(N54, SessionTimes, 2), ""))</f>
        <v/>
      </c>
      <c r="Q54" s="28"/>
      <c r="R54" s="25"/>
      <c r="S54" s="30"/>
      <c r="T54" s="26"/>
      <c r="U54" s="29"/>
      <c r="V54" s="29"/>
      <c r="W54" s="25" t="b">
        <v>0</v>
      </c>
      <c r="X54" s="10" t="str">
        <f t="shared" si="3"/>
        <v/>
      </c>
    </row>
    <row r="55" ht="15.75" customHeight="1">
      <c r="A55" s="10" t="str">
        <f t="shared" si="1"/>
        <v/>
      </c>
      <c r="B55" s="11" t="str">
        <f>IF(OR($D55 = "CLOSED", AND($D55 = "CANCELLED", IncludeCancelled), AND($D55 = "MISSED", IncludeMissed)), IF(FixedTarget, IF(S55 &gt;= FixedTargetR, FixedTargetR, -1), IF($R55 = "TARGET", Q55, IF($R55 = "BE", 0, IF($R55 = "STOP", -1, "")))), "")</f>
        <v/>
      </c>
      <c r="C55" s="25"/>
      <c r="D55" s="25"/>
      <c r="E55" s="25"/>
      <c r="F55" s="25"/>
      <c r="G55" s="25"/>
      <c r="H55" s="25"/>
      <c r="I55" s="23"/>
      <c r="J55" s="23"/>
      <c r="K55" s="27"/>
      <c r="L55" s="27"/>
      <c r="M55" s="25"/>
      <c r="N55" s="31"/>
      <c r="O55" s="10" t="str">
        <f t="shared" si="2"/>
        <v/>
      </c>
      <c r="P55" s="10" t="str">
        <f>IF(AND(LEN(M55), SessionWeekends = false, OR(WEEKDAY(M55) = 1, WEEKDAY(M55) = 7)), SessionWeekendsCode, IF(LEN(N55), VLOOKUP(N55, SessionTimes, 2), ""))</f>
        <v/>
      </c>
      <c r="Q55" s="28"/>
      <c r="R55" s="25"/>
      <c r="S55" s="30"/>
      <c r="T55" s="26"/>
      <c r="U55" s="29"/>
      <c r="V55" s="29"/>
      <c r="W55" s="25" t="b">
        <v>0</v>
      </c>
      <c r="X55" s="10" t="str">
        <f t="shared" si="3"/>
        <v/>
      </c>
    </row>
    <row r="56" ht="15.75" customHeight="1">
      <c r="A56" s="10" t="str">
        <f t="shared" si="1"/>
        <v/>
      </c>
      <c r="B56" s="11" t="str">
        <f>IF(OR($D56 = "CLOSED", AND($D56 = "CANCELLED", IncludeCancelled), AND($D56 = "MISSED", IncludeMissed)), IF(FixedTarget, IF(S56 &gt;= FixedTargetR, FixedTargetR, -1), IF($R56 = "TARGET", Q56, IF($R56 = "BE", 0, IF($R56 = "STOP", -1, "")))), "")</f>
        <v/>
      </c>
      <c r="C56" s="25"/>
      <c r="D56" s="25"/>
      <c r="E56" s="25"/>
      <c r="F56" s="25"/>
      <c r="G56" s="25"/>
      <c r="H56" s="25"/>
      <c r="I56" s="23"/>
      <c r="J56" s="23"/>
      <c r="K56" s="27"/>
      <c r="L56" s="27"/>
      <c r="M56" s="25"/>
      <c r="N56" s="31"/>
      <c r="O56" s="10" t="str">
        <f t="shared" si="2"/>
        <v/>
      </c>
      <c r="P56" s="10" t="str">
        <f>IF(AND(LEN(M56), SessionWeekends = false, OR(WEEKDAY(M56) = 1, WEEKDAY(M56) = 7)), SessionWeekendsCode, IF(LEN(N56), VLOOKUP(N56, SessionTimes, 2), ""))</f>
        <v/>
      </c>
      <c r="Q56" s="28"/>
      <c r="R56" s="25"/>
      <c r="S56" s="30"/>
      <c r="T56" s="26"/>
      <c r="U56" s="29"/>
      <c r="V56" s="29"/>
      <c r="W56" s="25" t="b">
        <v>0</v>
      </c>
      <c r="X56" s="10" t="str">
        <f t="shared" si="3"/>
        <v/>
      </c>
    </row>
    <row r="57" ht="15.75" customHeight="1">
      <c r="A57" s="10" t="str">
        <f t="shared" si="1"/>
        <v/>
      </c>
      <c r="B57" s="11" t="str">
        <f>IF(OR($D57 = "CLOSED", AND($D57 = "CANCELLED", IncludeCancelled), AND($D57 = "MISSED", IncludeMissed)), IF(FixedTarget, IF(S57 &gt;= FixedTargetR, FixedTargetR, -1), IF($R57 = "TARGET", Q57, IF($R57 = "BE", 0, IF($R57 = "STOP", -1, "")))), "")</f>
        <v/>
      </c>
      <c r="C57" s="25"/>
      <c r="D57" s="25"/>
      <c r="E57" s="25"/>
      <c r="F57" s="25"/>
      <c r="G57" s="25"/>
      <c r="H57" s="25"/>
      <c r="I57" s="23"/>
      <c r="J57" s="23"/>
      <c r="K57" s="27"/>
      <c r="L57" s="27"/>
      <c r="M57" s="25"/>
      <c r="N57" s="31"/>
      <c r="O57" s="10" t="str">
        <f t="shared" si="2"/>
        <v/>
      </c>
      <c r="P57" s="10" t="str">
        <f>IF(AND(LEN(M57), SessionWeekends = false, OR(WEEKDAY(M57) = 1, WEEKDAY(M57) = 7)), SessionWeekendsCode, IF(LEN(N57), VLOOKUP(N57, SessionTimes, 2), ""))</f>
        <v/>
      </c>
      <c r="Q57" s="28"/>
      <c r="R57" s="25"/>
      <c r="S57" s="30"/>
      <c r="T57" s="26"/>
      <c r="U57" s="29"/>
      <c r="V57" s="29"/>
      <c r="W57" s="25" t="b">
        <v>0</v>
      </c>
      <c r="X57" s="10" t="str">
        <f t="shared" si="3"/>
        <v/>
      </c>
    </row>
    <row r="58" ht="15.75" customHeight="1">
      <c r="A58" s="10" t="str">
        <f t="shared" si="1"/>
        <v/>
      </c>
      <c r="B58" s="11" t="str">
        <f>IF(OR($D58 = "CLOSED", AND($D58 = "CANCELLED", IncludeCancelled), AND($D58 = "MISSED", IncludeMissed)), IF(FixedTarget, IF(S58 &gt;= FixedTargetR, FixedTargetR, -1), IF($R58 = "TARGET", Q58, IF($R58 = "BE", 0, IF($R58 = "STOP", -1, "")))), "")</f>
        <v/>
      </c>
      <c r="C58" s="25"/>
      <c r="D58" s="25"/>
      <c r="E58" s="25"/>
      <c r="F58" s="25"/>
      <c r="G58" s="25"/>
      <c r="H58" s="25"/>
      <c r="I58" s="23"/>
      <c r="J58" s="23"/>
      <c r="K58" s="27"/>
      <c r="L58" s="27"/>
      <c r="M58" s="25"/>
      <c r="N58" s="31"/>
      <c r="O58" s="10" t="str">
        <f t="shared" si="2"/>
        <v/>
      </c>
      <c r="P58" s="10" t="str">
        <f>IF(AND(LEN(M58), SessionWeekends = false, OR(WEEKDAY(M58) = 1, WEEKDAY(M58) = 7)), SessionWeekendsCode, IF(LEN(N58), VLOOKUP(N58, SessionTimes, 2), ""))</f>
        <v/>
      </c>
      <c r="Q58" s="28"/>
      <c r="R58" s="25"/>
      <c r="S58" s="30"/>
      <c r="T58" s="26"/>
      <c r="U58" s="29"/>
      <c r="V58" s="29"/>
      <c r="W58" s="25" t="b">
        <v>0</v>
      </c>
      <c r="X58" s="10" t="str">
        <f t="shared" si="3"/>
        <v/>
      </c>
    </row>
    <row r="59" ht="15.75" customHeight="1">
      <c r="A59" s="10" t="str">
        <f t="shared" si="1"/>
        <v/>
      </c>
      <c r="B59" s="11" t="str">
        <f>IF(OR($D59 = "CLOSED", AND($D59 = "CANCELLED", IncludeCancelled), AND($D59 = "MISSED", IncludeMissed)), IF(FixedTarget, IF(S59 &gt;= FixedTargetR, FixedTargetR, -1), IF($R59 = "TARGET", Q59, IF($R59 = "BE", 0, IF($R59 = "STOP", -1, "")))), "")</f>
        <v/>
      </c>
      <c r="C59" s="25"/>
      <c r="D59" s="25"/>
      <c r="E59" s="25"/>
      <c r="F59" s="25"/>
      <c r="G59" s="25"/>
      <c r="H59" s="25"/>
      <c r="I59" s="23"/>
      <c r="J59" s="23"/>
      <c r="K59" s="27"/>
      <c r="L59" s="27"/>
      <c r="M59" s="25"/>
      <c r="N59" s="31"/>
      <c r="O59" s="10" t="str">
        <f t="shared" si="2"/>
        <v/>
      </c>
      <c r="P59" s="10" t="str">
        <f>IF(AND(LEN(M59), SessionWeekends = false, OR(WEEKDAY(M59) = 1, WEEKDAY(M59) = 7)), SessionWeekendsCode, IF(LEN(N59), VLOOKUP(N59, SessionTimes, 2), ""))</f>
        <v/>
      </c>
      <c r="Q59" s="28"/>
      <c r="R59" s="25"/>
      <c r="S59" s="30"/>
      <c r="T59" s="26"/>
      <c r="U59" s="29"/>
      <c r="V59" s="29"/>
      <c r="W59" s="25" t="b">
        <v>0</v>
      </c>
      <c r="X59" s="10" t="str">
        <f t="shared" si="3"/>
        <v/>
      </c>
    </row>
    <row r="60" ht="15.75" customHeight="1">
      <c r="A60" s="10" t="str">
        <f t="shared" si="1"/>
        <v/>
      </c>
      <c r="B60" s="11" t="str">
        <f>IF(OR($D60 = "CLOSED", AND($D60 = "CANCELLED", IncludeCancelled), AND($D60 = "MISSED", IncludeMissed)), IF(FixedTarget, IF(S60 &gt;= FixedTargetR, FixedTargetR, -1), IF($R60 = "TARGET", Q60, IF($R60 = "BE", 0, IF($R60 = "STOP", -1, "")))), "")</f>
        <v/>
      </c>
      <c r="C60" s="25"/>
      <c r="D60" s="25"/>
      <c r="E60" s="25"/>
      <c r="F60" s="25"/>
      <c r="G60" s="25"/>
      <c r="H60" s="25"/>
      <c r="I60" s="23"/>
      <c r="J60" s="23"/>
      <c r="K60" s="27"/>
      <c r="L60" s="27"/>
      <c r="M60" s="25"/>
      <c r="N60" s="31"/>
      <c r="O60" s="10" t="str">
        <f t="shared" si="2"/>
        <v/>
      </c>
      <c r="P60" s="10" t="str">
        <f>IF(AND(LEN(M60), SessionWeekends = false, OR(WEEKDAY(M60) = 1, WEEKDAY(M60) = 7)), SessionWeekendsCode, IF(LEN(N60), VLOOKUP(N60, SessionTimes, 2), ""))</f>
        <v/>
      </c>
      <c r="Q60" s="28"/>
      <c r="R60" s="25"/>
      <c r="S60" s="30"/>
      <c r="T60" s="26"/>
      <c r="U60" s="29"/>
      <c r="V60" s="29"/>
      <c r="W60" s="25" t="b">
        <v>0</v>
      </c>
      <c r="X60" s="10" t="str">
        <f t="shared" si="3"/>
        <v/>
      </c>
    </row>
    <row r="61" ht="15.75" customHeight="1">
      <c r="A61" s="10" t="str">
        <f t="shared" si="1"/>
        <v/>
      </c>
      <c r="B61" s="11" t="str">
        <f>IF(OR($D61 = "CLOSED", AND($D61 = "CANCELLED", IncludeCancelled), AND($D61 = "MISSED", IncludeMissed)), IF(FixedTarget, IF(S61 &gt;= FixedTargetR, FixedTargetR, -1), IF($R61 = "TARGET", Q61, IF($R61 = "BE", 0, IF($R61 = "STOP", -1, "")))), "")</f>
        <v/>
      </c>
      <c r="C61" s="25"/>
      <c r="D61" s="25"/>
      <c r="E61" s="25"/>
      <c r="F61" s="25"/>
      <c r="G61" s="25"/>
      <c r="H61" s="25"/>
      <c r="I61" s="23"/>
      <c r="J61" s="23"/>
      <c r="K61" s="27"/>
      <c r="L61" s="27"/>
      <c r="M61" s="25"/>
      <c r="N61" s="31"/>
      <c r="O61" s="10" t="str">
        <f t="shared" si="2"/>
        <v/>
      </c>
      <c r="P61" s="10" t="str">
        <f>IF(AND(LEN(M61), SessionWeekends = false, OR(WEEKDAY(M61) = 1, WEEKDAY(M61) = 7)), SessionWeekendsCode, IF(LEN(N61), VLOOKUP(N61, SessionTimes, 2), ""))</f>
        <v/>
      </c>
      <c r="Q61" s="28"/>
      <c r="R61" s="25"/>
      <c r="S61" s="30"/>
      <c r="T61" s="26"/>
      <c r="U61" s="29"/>
      <c r="V61" s="29"/>
      <c r="W61" s="25" t="b">
        <v>0</v>
      </c>
      <c r="X61" s="10" t="str">
        <f t="shared" si="3"/>
        <v/>
      </c>
    </row>
    <row r="62" ht="15.75" customHeight="1">
      <c r="A62" s="10" t="str">
        <f t="shared" si="1"/>
        <v/>
      </c>
      <c r="B62" s="11" t="str">
        <f>IF(OR($D62 = "CLOSED", AND($D62 = "CANCELLED", IncludeCancelled), AND($D62 = "MISSED", IncludeMissed)), IF(FixedTarget, IF(S62 &gt;= FixedTargetR, FixedTargetR, -1), IF($R62 = "TARGET", Q62, IF($R62 = "BE", 0, IF($R62 = "STOP", -1, "")))), "")</f>
        <v/>
      </c>
      <c r="C62" s="25"/>
      <c r="D62" s="25"/>
      <c r="E62" s="25"/>
      <c r="F62" s="25"/>
      <c r="G62" s="25"/>
      <c r="H62" s="25"/>
      <c r="I62" s="23"/>
      <c r="J62" s="23"/>
      <c r="K62" s="27"/>
      <c r="L62" s="27"/>
      <c r="M62" s="25"/>
      <c r="N62" s="31"/>
      <c r="O62" s="10" t="str">
        <f t="shared" si="2"/>
        <v/>
      </c>
      <c r="P62" s="10" t="str">
        <f>IF(AND(LEN(M62), SessionWeekends = false, OR(WEEKDAY(M62) = 1, WEEKDAY(M62) = 7)), SessionWeekendsCode, IF(LEN(N62), VLOOKUP(N62, SessionTimes, 2), ""))</f>
        <v/>
      </c>
      <c r="Q62" s="28"/>
      <c r="R62" s="25"/>
      <c r="S62" s="30"/>
      <c r="T62" s="26"/>
      <c r="U62" s="29"/>
      <c r="V62" s="29"/>
      <c r="W62" s="25" t="b">
        <v>0</v>
      </c>
      <c r="X62" s="10" t="str">
        <f t="shared" si="3"/>
        <v/>
      </c>
    </row>
    <row r="63" ht="15.75" customHeight="1">
      <c r="A63" s="10" t="str">
        <f t="shared" si="1"/>
        <v/>
      </c>
      <c r="B63" s="11" t="str">
        <f>IF(OR($D63 = "CLOSED", AND($D63 = "CANCELLED", IncludeCancelled), AND($D63 = "MISSED", IncludeMissed)), IF(FixedTarget, IF(S63 &gt;= FixedTargetR, FixedTargetR, -1), IF($R63 = "TARGET", Q63, IF($R63 = "BE", 0, IF($R63 = "STOP", -1, "")))), "")</f>
        <v/>
      </c>
      <c r="C63" s="25"/>
      <c r="D63" s="25"/>
      <c r="E63" s="25"/>
      <c r="F63" s="25"/>
      <c r="G63" s="25"/>
      <c r="H63" s="25"/>
      <c r="I63" s="23"/>
      <c r="J63" s="23"/>
      <c r="K63" s="27"/>
      <c r="L63" s="27"/>
      <c r="M63" s="25"/>
      <c r="N63" s="31"/>
      <c r="O63" s="10" t="str">
        <f t="shared" si="2"/>
        <v/>
      </c>
      <c r="P63" s="10" t="str">
        <f>IF(AND(LEN(M63), SessionWeekends = false, OR(WEEKDAY(M63) = 1, WEEKDAY(M63) = 7)), SessionWeekendsCode, IF(LEN(N63), VLOOKUP(N63, SessionTimes, 2), ""))</f>
        <v/>
      </c>
      <c r="Q63" s="28"/>
      <c r="R63" s="25"/>
      <c r="S63" s="30"/>
      <c r="T63" s="26"/>
      <c r="U63" s="29"/>
      <c r="V63" s="29"/>
      <c r="W63" s="25" t="b">
        <v>0</v>
      </c>
      <c r="X63" s="10" t="str">
        <f t="shared" si="3"/>
        <v/>
      </c>
    </row>
    <row r="64" ht="15.75" customHeight="1">
      <c r="A64" s="10" t="str">
        <f t="shared" si="1"/>
        <v/>
      </c>
      <c r="B64" s="11" t="str">
        <f>IF(OR($D64 = "CLOSED", AND($D64 = "CANCELLED", IncludeCancelled), AND($D64 = "MISSED", IncludeMissed)), IF(FixedTarget, IF(S64 &gt;= FixedTargetR, FixedTargetR, -1), IF($R64 = "TARGET", Q64, IF($R64 = "BE", 0, IF($R64 = "STOP", -1, "")))), "")</f>
        <v/>
      </c>
      <c r="C64" s="25"/>
      <c r="D64" s="25"/>
      <c r="E64" s="25"/>
      <c r="F64" s="25"/>
      <c r="G64" s="25"/>
      <c r="H64" s="25"/>
      <c r="I64" s="23"/>
      <c r="J64" s="23"/>
      <c r="K64" s="27"/>
      <c r="L64" s="27"/>
      <c r="M64" s="25"/>
      <c r="N64" s="31"/>
      <c r="O64" s="10" t="str">
        <f t="shared" si="2"/>
        <v/>
      </c>
      <c r="P64" s="10" t="str">
        <f>IF(AND(LEN(M64), SessionWeekends = false, OR(WEEKDAY(M64) = 1, WEEKDAY(M64) = 7)), SessionWeekendsCode, IF(LEN(N64), VLOOKUP(N64, SessionTimes, 2), ""))</f>
        <v/>
      </c>
      <c r="Q64" s="28"/>
      <c r="R64" s="25"/>
      <c r="S64" s="30"/>
      <c r="T64" s="26"/>
      <c r="U64" s="29"/>
      <c r="V64" s="29"/>
      <c r="W64" s="25" t="b">
        <v>0</v>
      </c>
      <c r="X64" s="10" t="str">
        <f t="shared" si="3"/>
        <v/>
      </c>
    </row>
    <row r="65" ht="15.75" customHeight="1">
      <c r="A65" s="10" t="str">
        <f t="shared" si="1"/>
        <v/>
      </c>
      <c r="B65" s="11" t="str">
        <f>IF(OR($D65 = "CLOSED", AND($D65 = "CANCELLED", IncludeCancelled), AND($D65 = "MISSED", IncludeMissed)), IF(FixedTarget, IF(S65 &gt;= FixedTargetR, FixedTargetR, -1), IF($R65 = "TARGET", Q65, IF($R65 = "BE", 0, IF($R65 = "STOP", -1, "")))), "")</f>
        <v/>
      </c>
      <c r="C65" s="25"/>
      <c r="D65" s="25"/>
      <c r="E65" s="25"/>
      <c r="F65" s="25"/>
      <c r="G65" s="25"/>
      <c r="H65" s="25"/>
      <c r="I65" s="23"/>
      <c r="J65" s="23"/>
      <c r="K65" s="27"/>
      <c r="L65" s="27"/>
      <c r="M65" s="25"/>
      <c r="N65" s="31"/>
      <c r="O65" s="10" t="str">
        <f t="shared" si="2"/>
        <v/>
      </c>
      <c r="P65" s="10" t="str">
        <f>IF(AND(LEN(M65), SessionWeekends = false, OR(WEEKDAY(M65) = 1, WEEKDAY(M65) = 7)), SessionWeekendsCode, IF(LEN(N65), VLOOKUP(N65, SessionTimes, 2), ""))</f>
        <v/>
      </c>
      <c r="Q65" s="28"/>
      <c r="R65" s="25"/>
      <c r="S65" s="30"/>
      <c r="T65" s="26"/>
      <c r="U65" s="29"/>
      <c r="V65" s="29"/>
      <c r="W65" s="25" t="b">
        <v>0</v>
      </c>
      <c r="X65" s="10" t="str">
        <f t="shared" si="3"/>
        <v/>
      </c>
    </row>
    <row r="66" ht="15.75" customHeight="1">
      <c r="A66" s="10" t="str">
        <f t="shared" si="1"/>
        <v/>
      </c>
      <c r="B66" s="11" t="str">
        <f>IF(OR($D66 = "CLOSED", AND($D66 = "CANCELLED", IncludeCancelled), AND($D66 = "MISSED", IncludeMissed)), IF(FixedTarget, IF(S66 &gt;= FixedTargetR, FixedTargetR, -1), IF($R66 = "TARGET", Q66, IF($R66 = "BE", 0, IF($R66 = "STOP", -1, "")))), "")</f>
        <v/>
      </c>
      <c r="C66" s="25"/>
      <c r="D66" s="25"/>
      <c r="E66" s="25"/>
      <c r="F66" s="25"/>
      <c r="G66" s="25"/>
      <c r="H66" s="25"/>
      <c r="I66" s="23"/>
      <c r="J66" s="23"/>
      <c r="K66" s="27"/>
      <c r="L66" s="27"/>
      <c r="M66" s="25"/>
      <c r="N66" s="31"/>
      <c r="O66" s="10" t="str">
        <f t="shared" si="2"/>
        <v/>
      </c>
      <c r="P66" s="10" t="str">
        <f>IF(AND(LEN(M66), SessionWeekends = false, OR(WEEKDAY(M66) = 1, WEEKDAY(M66) = 7)), SessionWeekendsCode, IF(LEN(N66), VLOOKUP(N66, SessionTimes, 2), ""))</f>
        <v/>
      </c>
      <c r="Q66" s="28"/>
      <c r="R66" s="25"/>
      <c r="S66" s="30"/>
      <c r="T66" s="26"/>
      <c r="U66" s="29"/>
      <c r="V66" s="29"/>
      <c r="W66" s="25" t="b">
        <v>0</v>
      </c>
      <c r="X66" s="10" t="str">
        <f t="shared" si="3"/>
        <v/>
      </c>
    </row>
    <row r="67" ht="15.75" customHeight="1">
      <c r="A67" s="10" t="str">
        <f t="shared" si="1"/>
        <v/>
      </c>
      <c r="B67" s="11" t="str">
        <f>IF(OR($D67 = "CLOSED", AND($D67 = "CANCELLED", IncludeCancelled), AND($D67 = "MISSED", IncludeMissed)), IF(FixedTarget, IF(S67 &gt;= FixedTargetR, FixedTargetR, -1), IF($R67 = "TARGET", Q67, IF($R67 = "BE", 0, IF($R67 = "STOP", -1, "")))), "")</f>
        <v/>
      </c>
      <c r="C67" s="25"/>
      <c r="D67" s="25"/>
      <c r="E67" s="25"/>
      <c r="F67" s="25"/>
      <c r="G67" s="25"/>
      <c r="H67" s="25"/>
      <c r="I67" s="23"/>
      <c r="J67" s="23"/>
      <c r="K67" s="27"/>
      <c r="L67" s="27"/>
      <c r="M67" s="25"/>
      <c r="N67" s="31"/>
      <c r="O67" s="10" t="str">
        <f t="shared" si="2"/>
        <v/>
      </c>
      <c r="P67" s="10" t="str">
        <f>IF(AND(LEN(M67), SessionWeekends = false, OR(WEEKDAY(M67) = 1, WEEKDAY(M67) = 7)), SessionWeekendsCode, IF(LEN(N67), VLOOKUP(N67, SessionTimes, 2), ""))</f>
        <v/>
      </c>
      <c r="Q67" s="28"/>
      <c r="R67" s="25"/>
      <c r="S67" s="30"/>
      <c r="T67" s="26"/>
      <c r="U67" s="29"/>
      <c r="V67" s="29"/>
      <c r="W67" s="25" t="b">
        <v>0</v>
      </c>
      <c r="X67" s="10" t="str">
        <f t="shared" si="3"/>
        <v/>
      </c>
    </row>
    <row r="68" ht="15.75" customHeight="1">
      <c r="A68" s="10" t="str">
        <f t="shared" si="1"/>
        <v/>
      </c>
      <c r="B68" s="11" t="str">
        <f>IF(OR($D68 = "CLOSED", AND($D68 = "CANCELLED", IncludeCancelled), AND($D68 = "MISSED", IncludeMissed)), IF(FixedTarget, IF(S68 &gt;= FixedTargetR, FixedTargetR, -1), IF($R68 = "TARGET", Q68, IF($R68 = "BE", 0, IF($R68 = "STOP", -1, "")))), "")</f>
        <v/>
      </c>
      <c r="C68" s="25"/>
      <c r="D68" s="25"/>
      <c r="E68" s="25"/>
      <c r="F68" s="25"/>
      <c r="G68" s="25"/>
      <c r="H68" s="25"/>
      <c r="I68" s="23"/>
      <c r="J68" s="23"/>
      <c r="K68" s="27"/>
      <c r="L68" s="27"/>
      <c r="M68" s="25"/>
      <c r="N68" s="31"/>
      <c r="O68" s="10" t="str">
        <f t="shared" si="2"/>
        <v/>
      </c>
      <c r="P68" s="10" t="str">
        <f>IF(AND(LEN(M68), SessionWeekends = false, OR(WEEKDAY(M68) = 1, WEEKDAY(M68) = 7)), SessionWeekendsCode, IF(LEN(N68), VLOOKUP(N68, SessionTimes, 2), ""))</f>
        <v/>
      </c>
      <c r="Q68" s="28"/>
      <c r="R68" s="25"/>
      <c r="S68" s="30"/>
      <c r="T68" s="26"/>
      <c r="U68" s="29"/>
      <c r="V68" s="29"/>
      <c r="W68" s="25" t="b">
        <v>0</v>
      </c>
      <c r="X68" s="10" t="str">
        <f t="shared" si="3"/>
        <v/>
      </c>
    </row>
    <row r="69" ht="15.75" customHeight="1">
      <c r="A69" s="10" t="str">
        <f t="shared" si="1"/>
        <v/>
      </c>
      <c r="B69" s="11" t="str">
        <f>IF(OR($D69 = "CLOSED", AND($D69 = "CANCELLED", IncludeCancelled), AND($D69 = "MISSED", IncludeMissed)), IF(FixedTarget, IF(S69 &gt;= FixedTargetR, FixedTargetR, -1), IF($R69 = "TARGET", Q69, IF($R69 = "BE", 0, IF($R69 = "STOP", -1, "")))), "")</f>
        <v/>
      </c>
      <c r="C69" s="25"/>
      <c r="D69" s="25"/>
      <c r="E69" s="25"/>
      <c r="F69" s="25"/>
      <c r="G69" s="25"/>
      <c r="H69" s="25"/>
      <c r="I69" s="23"/>
      <c r="J69" s="23"/>
      <c r="K69" s="27"/>
      <c r="L69" s="27"/>
      <c r="M69" s="25"/>
      <c r="N69" s="31"/>
      <c r="O69" s="10" t="str">
        <f t="shared" si="2"/>
        <v/>
      </c>
      <c r="P69" s="10" t="str">
        <f>IF(AND(LEN(M69), SessionWeekends = false, OR(WEEKDAY(M69) = 1, WEEKDAY(M69) = 7)), SessionWeekendsCode, IF(LEN(N69), VLOOKUP(N69, SessionTimes, 2), ""))</f>
        <v/>
      </c>
      <c r="Q69" s="28"/>
      <c r="R69" s="25"/>
      <c r="S69" s="30"/>
      <c r="T69" s="26"/>
      <c r="U69" s="29"/>
      <c r="V69" s="29"/>
      <c r="W69" s="25" t="b">
        <v>0</v>
      </c>
      <c r="X69" s="10" t="str">
        <f t="shared" si="3"/>
        <v/>
      </c>
    </row>
    <row r="70" ht="15.75" customHeight="1">
      <c r="A70" s="10" t="str">
        <f t="shared" si="1"/>
        <v/>
      </c>
      <c r="B70" s="11" t="str">
        <f>IF(OR($D70 = "CLOSED", AND($D70 = "CANCELLED", IncludeCancelled), AND($D70 = "MISSED", IncludeMissed)), IF(FixedTarget, IF(S70 &gt;= FixedTargetR, FixedTargetR, -1), IF($R70 = "TARGET", Q70, IF($R70 = "BE", 0, IF($R70 = "STOP", -1, "")))), "")</f>
        <v/>
      </c>
      <c r="C70" s="25"/>
      <c r="D70" s="25"/>
      <c r="E70" s="25"/>
      <c r="F70" s="25"/>
      <c r="G70" s="25"/>
      <c r="H70" s="25"/>
      <c r="I70" s="23"/>
      <c r="J70" s="23"/>
      <c r="K70" s="27"/>
      <c r="L70" s="27"/>
      <c r="M70" s="25"/>
      <c r="N70" s="31"/>
      <c r="O70" s="10" t="str">
        <f t="shared" si="2"/>
        <v/>
      </c>
      <c r="P70" s="10" t="str">
        <f>IF(AND(LEN(M70), SessionWeekends = false, OR(WEEKDAY(M70) = 1, WEEKDAY(M70) = 7)), SessionWeekendsCode, IF(LEN(N70), VLOOKUP(N70, SessionTimes, 2), ""))</f>
        <v/>
      </c>
      <c r="Q70" s="28"/>
      <c r="R70" s="25"/>
      <c r="S70" s="30"/>
      <c r="T70" s="26"/>
      <c r="U70" s="29"/>
      <c r="V70" s="29"/>
      <c r="W70" s="25" t="b">
        <v>0</v>
      </c>
      <c r="X70" s="10" t="str">
        <f t="shared" si="3"/>
        <v/>
      </c>
    </row>
    <row r="71" ht="15.75" customHeight="1">
      <c r="A71" s="10" t="str">
        <f t="shared" si="1"/>
        <v/>
      </c>
      <c r="B71" s="11" t="str">
        <f>IF(OR($D71 = "CLOSED", AND($D71 = "CANCELLED", IncludeCancelled), AND($D71 = "MISSED", IncludeMissed)), IF(FixedTarget, IF(S71 &gt;= FixedTargetR, FixedTargetR, -1), IF($R71 = "TARGET", Q71, IF($R71 = "BE", 0, IF($R71 = "STOP", -1, "")))), "")</f>
        <v/>
      </c>
      <c r="C71" s="25"/>
      <c r="D71" s="25"/>
      <c r="E71" s="25"/>
      <c r="F71" s="25"/>
      <c r="G71" s="25"/>
      <c r="H71" s="25"/>
      <c r="I71" s="23"/>
      <c r="J71" s="23"/>
      <c r="K71" s="27"/>
      <c r="L71" s="27"/>
      <c r="M71" s="25"/>
      <c r="N71" s="31"/>
      <c r="O71" s="10" t="str">
        <f t="shared" si="2"/>
        <v/>
      </c>
      <c r="P71" s="10" t="str">
        <f>IF(AND(LEN(M71), SessionWeekends = false, OR(WEEKDAY(M71) = 1, WEEKDAY(M71) = 7)), SessionWeekendsCode, IF(LEN(N71), VLOOKUP(N71, SessionTimes, 2), ""))</f>
        <v/>
      </c>
      <c r="Q71" s="28"/>
      <c r="R71" s="25"/>
      <c r="S71" s="30"/>
      <c r="T71" s="26"/>
      <c r="U71" s="29"/>
      <c r="V71" s="29"/>
      <c r="W71" s="25" t="b">
        <v>0</v>
      </c>
      <c r="X71" s="10" t="str">
        <f t="shared" si="3"/>
        <v/>
      </c>
    </row>
    <row r="72" ht="15.75" customHeight="1">
      <c r="A72" s="10" t="str">
        <f t="shared" si="1"/>
        <v/>
      </c>
      <c r="B72" s="11" t="str">
        <f>IF(OR($D72 = "CLOSED", AND($D72 = "CANCELLED", IncludeCancelled), AND($D72 = "MISSED", IncludeMissed)), IF(FixedTarget, IF(S72 &gt;= FixedTargetR, FixedTargetR, -1), IF($R72 = "TARGET", Q72, IF($R72 = "BE", 0, IF($R72 = "STOP", -1, "")))), "")</f>
        <v/>
      </c>
      <c r="C72" s="25"/>
      <c r="D72" s="25"/>
      <c r="E72" s="25"/>
      <c r="F72" s="25"/>
      <c r="G72" s="25"/>
      <c r="H72" s="25"/>
      <c r="I72" s="23"/>
      <c r="J72" s="23"/>
      <c r="K72" s="27"/>
      <c r="L72" s="27"/>
      <c r="M72" s="25"/>
      <c r="N72" s="31"/>
      <c r="O72" s="10" t="str">
        <f t="shared" si="2"/>
        <v/>
      </c>
      <c r="P72" s="10" t="str">
        <f>IF(AND(LEN(M72), SessionWeekends = false, OR(WEEKDAY(M72) = 1, WEEKDAY(M72) = 7)), SessionWeekendsCode, IF(LEN(N72), VLOOKUP(N72, SessionTimes, 2), ""))</f>
        <v/>
      </c>
      <c r="Q72" s="28"/>
      <c r="R72" s="25"/>
      <c r="S72" s="30"/>
      <c r="T72" s="26"/>
      <c r="U72" s="29"/>
      <c r="V72" s="29"/>
      <c r="W72" s="25" t="b">
        <v>0</v>
      </c>
      <c r="X72" s="10" t="str">
        <f t="shared" si="3"/>
        <v/>
      </c>
    </row>
    <row r="73" ht="15.75" customHeight="1">
      <c r="A73" s="10" t="str">
        <f t="shared" si="1"/>
        <v/>
      </c>
      <c r="B73" s="11" t="str">
        <f>IF(OR($D73 = "CLOSED", AND($D73 = "CANCELLED", IncludeCancelled), AND($D73 = "MISSED", IncludeMissed)), IF(FixedTarget, IF(S73 &gt;= FixedTargetR, FixedTargetR, -1), IF($R73 = "TARGET", Q73, IF($R73 = "BE", 0, IF($R73 = "STOP", -1, "")))), "")</f>
        <v/>
      </c>
      <c r="C73" s="25"/>
      <c r="D73" s="25"/>
      <c r="E73" s="25"/>
      <c r="F73" s="25"/>
      <c r="G73" s="25"/>
      <c r="H73" s="25"/>
      <c r="I73" s="23"/>
      <c r="J73" s="23"/>
      <c r="K73" s="27"/>
      <c r="L73" s="27"/>
      <c r="M73" s="25"/>
      <c r="N73" s="31"/>
      <c r="O73" s="10" t="str">
        <f t="shared" si="2"/>
        <v/>
      </c>
      <c r="P73" s="10" t="str">
        <f>IF(AND(LEN(M73), SessionWeekends = false, OR(WEEKDAY(M73) = 1, WEEKDAY(M73) = 7)), SessionWeekendsCode, IF(LEN(N73), VLOOKUP(N73, SessionTimes, 2), ""))</f>
        <v/>
      </c>
      <c r="Q73" s="28"/>
      <c r="R73" s="25"/>
      <c r="S73" s="30"/>
      <c r="T73" s="26"/>
      <c r="U73" s="29"/>
      <c r="V73" s="29"/>
      <c r="W73" s="25" t="b">
        <v>0</v>
      </c>
      <c r="X73" s="10" t="str">
        <f t="shared" si="3"/>
        <v/>
      </c>
    </row>
    <row r="74" ht="15.75" customHeight="1">
      <c r="A74" s="10" t="str">
        <f t="shared" si="1"/>
        <v/>
      </c>
      <c r="B74" s="11" t="str">
        <f>IF(OR($D74 = "CLOSED", AND($D74 = "CANCELLED", IncludeCancelled), AND($D74 = "MISSED", IncludeMissed)), IF(FixedTarget, IF(S74 &gt;= FixedTargetR, FixedTargetR, -1), IF($R74 = "TARGET", Q74, IF($R74 = "BE", 0, IF($R74 = "STOP", -1, "")))), "")</f>
        <v/>
      </c>
      <c r="C74" s="25"/>
      <c r="D74" s="25"/>
      <c r="E74" s="25"/>
      <c r="F74" s="25"/>
      <c r="G74" s="25"/>
      <c r="H74" s="25"/>
      <c r="I74" s="23"/>
      <c r="J74" s="23"/>
      <c r="K74" s="27"/>
      <c r="L74" s="27"/>
      <c r="M74" s="25"/>
      <c r="N74" s="31"/>
      <c r="O74" s="10" t="str">
        <f t="shared" si="2"/>
        <v/>
      </c>
      <c r="P74" s="10" t="str">
        <f>IF(AND(LEN(M74), SessionWeekends = false, OR(WEEKDAY(M74) = 1, WEEKDAY(M74) = 7)), SessionWeekendsCode, IF(LEN(N74), VLOOKUP(N74, SessionTimes, 2), ""))</f>
        <v/>
      </c>
      <c r="Q74" s="28"/>
      <c r="R74" s="25"/>
      <c r="S74" s="30"/>
      <c r="T74" s="26"/>
      <c r="U74" s="29"/>
      <c r="V74" s="29"/>
      <c r="W74" s="25" t="b">
        <v>0</v>
      </c>
      <c r="X74" s="10" t="str">
        <f t="shared" si="3"/>
        <v/>
      </c>
    </row>
    <row r="75" ht="15.75" customHeight="1">
      <c r="A75" s="10" t="str">
        <f t="shared" si="1"/>
        <v/>
      </c>
      <c r="B75" s="11" t="str">
        <f>IF(OR($D75 = "CLOSED", AND($D75 = "CANCELLED", IncludeCancelled), AND($D75 = "MISSED", IncludeMissed)), IF(FixedTarget, IF(S75 &gt;= FixedTargetR, FixedTargetR, -1), IF($R75 = "TARGET", Q75, IF($R75 = "BE", 0, IF($R75 = "STOP", -1, "")))), "")</f>
        <v/>
      </c>
      <c r="C75" s="25"/>
      <c r="D75" s="25"/>
      <c r="E75" s="25"/>
      <c r="F75" s="25"/>
      <c r="G75" s="25"/>
      <c r="H75" s="25"/>
      <c r="I75" s="23"/>
      <c r="J75" s="23"/>
      <c r="K75" s="27"/>
      <c r="L75" s="27"/>
      <c r="M75" s="25"/>
      <c r="N75" s="31"/>
      <c r="O75" s="10" t="str">
        <f t="shared" si="2"/>
        <v/>
      </c>
      <c r="P75" s="10" t="str">
        <f>IF(AND(LEN(M75), SessionWeekends = false, OR(WEEKDAY(M75) = 1, WEEKDAY(M75) = 7)), SessionWeekendsCode, IF(LEN(N75), VLOOKUP(N75, SessionTimes, 2), ""))</f>
        <v/>
      </c>
      <c r="Q75" s="28"/>
      <c r="R75" s="25"/>
      <c r="S75" s="30"/>
      <c r="T75" s="26"/>
      <c r="U75" s="29"/>
      <c r="V75" s="29"/>
      <c r="W75" s="25" t="b">
        <v>0</v>
      </c>
      <c r="X75" s="10" t="str">
        <f t="shared" si="3"/>
        <v/>
      </c>
    </row>
    <row r="76" ht="15.75" customHeight="1">
      <c r="A76" s="10" t="str">
        <f t="shared" si="1"/>
        <v/>
      </c>
      <c r="B76" s="11" t="str">
        <f>IF(OR($D76 = "CLOSED", AND($D76 = "CANCELLED", IncludeCancelled), AND($D76 = "MISSED", IncludeMissed)), IF(FixedTarget, IF(S76 &gt;= FixedTargetR, FixedTargetR, -1), IF($R76 = "TARGET", Q76, IF($R76 = "BE", 0, IF($R76 = "STOP", -1, "")))), "")</f>
        <v/>
      </c>
      <c r="C76" s="25"/>
      <c r="D76" s="25"/>
      <c r="E76" s="25"/>
      <c r="F76" s="25"/>
      <c r="G76" s="25"/>
      <c r="H76" s="25"/>
      <c r="I76" s="23"/>
      <c r="J76" s="23"/>
      <c r="K76" s="27"/>
      <c r="L76" s="27"/>
      <c r="M76" s="25"/>
      <c r="N76" s="31"/>
      <c r="O76" s="10" t="str">
        <f t="shared" si="2"/>
        <v/>
      </c>
      <c r="P76" s="10" t="str">
        <f>IF(AND(LEN(M76), SessionWeekends = false, OR(WEEKDAY(M76) = 1, WEEKDAY(M76) = 7)), SessionWeekendsCode, IF(LEN(N76), VLOOKUP(N76, SessionTimes, 2), ""))</f>
        <v/>
      </c>
      <c r="Q76" s="28"/>
      <c r="R76" s="25"/>
      <c r="S76" s="30"/>
      <c r="T76" s="26"/>
      <c r="U76" s="29"/>
      <c r="V76" s="29"/>
      <c r="W76" s="25" t="b">
        <v>0</v>
      </c>
      <c r="X76" s="10" t="str">
        <f t="shared" si="3"/>
        <v/>
      </c>
    </row>
    <row r="77" ht="15.75" customHeight="1">
      <c r="A77" s="10" t="str">
        <f t="shared" si="1"/>
        <v/>
      </c>
      <c r="B77" s="11" t="str">
        <f>IF(OR($D77 = "CLOSED", AND($D77 = "CANCELLED", IncludeCancelled), AND($D77 = "MISSED", IncludeMissed)), IF(FixedTarget, IF(S77 &gt;= FixedTargetR, FixedTargetR, -1), IF($R77 = "TARGET", Q77, IF($R77 = "BE", 0, IF($R77 = "STOP", -1, "")))), "")</f>
        <v/>
      </c>
      <c r="C77" s="25"/>
      <c r="D77" s="25"/>
      <c r="E77" s="25"/>
      <c r="F77" s="25"/>
      <c r="G77" s="25"/>
      <c r="H77" s="25"/>
      <c r="I77" s="23"/>
      <c r="J77" s="23"/>
      <c r="K77" s="27"/>
      <c r="L77" s="27"/>
      <c r="M77" s="25"/>
      <c r="N77" s="31"/>
      <c r="O77" s="10" t="str">
        <f t="shared" si="2"/>
        <v/>
      </c>
      <c r="P77" s="10" t="str">
        <f>IF(AND(LEN(M77), SessionWeekends = false, OR(WEEKDAY(M77) = 1, WEEKDAY(M77) = 7)), SessionWeekendsCode, IF(LEN(N77), VLOOKUP(N77, SessionTimes, 2), ""))</f>
        <v/>
      </c>
      <c r="Q77" s="28"/>
      <c r="R77" s="25"/>
      <c r="S77" s="30"/>
      <c r="T77" s="26"/>
      <c r="U77" s="29"/>
      <c r="V77" s="29"/>
      <c r="W77" s="25" t="b">
        <v>0</v>
      </c>
      <c r="X77" s="10" t="str">
        <f t="shared" si="3"/>
        <v/>
      </c>
    </row>
    <row r="78" ht="15.75" customHeight="1">
      <c r="A78" s="10" t="str">
        <f t="shared" si="1"/>
        <v/>
      </c>
      <c r="B78" s="11" t="str">
        <f>IF(OR($D78 = "CLOSED", AND($D78 = "CANCELLED", IncludeCancelled), AND($D78 = "MISSED", IncludeMissed)), IF(FixedTarget, IF(S78 &gt;= FixedTargetR, FixedTargetR, -1), IF($R78 = "TARGET", Q78, IF($R78 = "BE", 0, IF($R78 = "STOP", -1, "")))), "")</f>
        <v/>
      </c>
      <c r="C78" s="25"/>
      <c r="D78" s="25"/>
      <c r="E78" s="25"/>
      <c r="F78" s="25"/>
      <c r="G78" s="25"/>
      <c r="H78" s="25"/>
      <c r="I78" s="23"/>
      <c r="J78" s="23"/>
      <c r="K78" s="27"/>
      <c r="L78" s="27"/>
      <c r="M78" s="25"/>
      <c r="N78" s="31"/>
      <c r="O78" s="10" t="str">
        <f t="shared" si="2"/>
        <v/>
      </c>
      <c r="P78" s="10" t="str">
        <f>IF(AND(LEN(M78), SessionWeekends = false, OR(WEEKDAY(M78) = 1, WEEKDAY(M78) = 7)), SessionWeekendsCode, IF(LEN(N78), VLOOKUP(N78, SessionTimes, 2), ""))</f>
        <v/>
      </c>
      <c r="Q78" s="28"/>
      <c r="R78" s="25"/>
      <c r="S78" s="30"/>
      <c r="T78" s="26"/>
      <c r="U78" s="29"/>
      <c r="V78" s="29"/>
      <c r="W78" s="25" t="b">
        <v>0</v>
      </c>
      <c r="X78" s="10" t="str">
        <f t="shared" si="3"/>
        <v/>
      </c>
    </row>
    <row r="79" ht="15.75" customHeight="1">
      <c r="A79" s="10" t="str">
        <f t="shared" si="1"/>
        <v/>
      </c>
      <c r="B79" s="11" t="str">
        <f>IF(OR($D79 = "CLOSED", AND($D79 = "CANCELLED", IncludeCancelled), AND($D79 = "MISSED", IncludeMissed)), IF(FixedTarget, IF(S79 &gt;= FixedTargetR, FixedTargetR, -1), IF($R79 = "TARGET", Q79, IF($R79 = "BE", 0, IF($R79 = "STOP", -1, "")))), "")</f>
        <v/>
      </c>
      <c r="C79" s="25"/>
      <c r="D79" s="25"/>
      <c r="E79" s="25"/>
      <c r="F79" s="25"/>
      <c r="G79" s="25"/>
      <c r="H79" s="25"/>
      <c r="I79" s="23"/>
      <c r="J79" s="23"/>
      <c r="K79" s="27"/>
      <c r="L79" s="27"/>
      <c r="M79" s="25"/>
      <c r="N79" s="31"/>
      <c r="O79" s="10" t="str">
        <f t="shared" si="2"/>
        <v/>
      </c>
      <c r="P79" s="10" t="str">
        <f>IF(AND(LEN(M79), SessionWeekends = false, OR(WEEKDAY(M79) = 1, WEEKDAY(M79) = 7)), SessionWeekendsCode, IF(LEN(N79), VLOOKUP(N79, SessionTimes, 2), ""))</f>
        <v/>
      </c>
      <c r="Q79" s="28"/>
      <c r="R79" s="25"/>
      <c r="S79" s="30"/>
      <c r="T79" s="26"/>
      <c r="U79" s="29"/>
      <c r="V79" s="29"/>
      <c r="W79" s="25" t="b">
        <v>0</v>
      </c>
      <c r="X79" s="10" t="str">
        <f t="shared" si="3"/>
        <v/>
      </c>
    </row>
    <row r="80" ht="15.75" customHeight="1">
      <c r="A80" s="10" t="str">
        <f t="shared" si="1"/>
        <v/>
      </c>
      <c r="B80" s="11" t="str">
        <f>IF(OR($D80 = "CLOSED", AND($D80 = "CANCELLED", IncludeCancelled), AND($D80 = "MISSED", IncludeMissed)), IF(FixedTarget, IF(S80 &gt;= FixedTargetR, FixedTargetR, -1), IF($R80 = "TARGET", Q80, IF($R80 = "BE", 0, IF($R80 = "STOP", -1, "")))), "")</f>
        <v/>
      </c>
      <c r="C80" s="25"/>
      <c r="D80" s="25"/>
      <c r="E80" s="25"/>
      <c r="F80" s="25"/>
      <c r="G80" s="25"/>
      <c r="H80" s="25"/>
      <c r="I80" s="23"/>
      <c r="J80" s="23"/>
      <c r="K80" s="27"/>
      <c r="L80" s="27"/>
      <c r="M80" s="25"/>
      <c r="N80" s="31"/>
      <c r="O80" s="10" t="str">
        <f t="shared" si="2"/>
        <v/>
      </c>
      <c r="P80" s="10" t="str">
        <f>IF(AND(LEN(M80), SessionWeekends = false, OR(WEEKDAY(M80) = 1, WEEKDAY(M80) = 7)), SessionWeekendsCode, IF(LEN(N80), VLOOKUP(N80, SessionTimes, 2), ""))</f>
        <v/>
      </c>
      <c r="Q80" s="28"/>
      <c r="R80" s="25"/>
      <c r="S80" s="30"/>
      <c r="T80" s="26"/>
      <c r="U80" s="29"/>
      <c r="V80" s="29"/>
      <c r="W80" s="25" t="b">
        <v>0</v>
      </c>
      <c r="X80" s="10" t="str">
        <f t="shared" si="3"/>
        <v/>
      </c>
    </row>
    <row r="81" ht="15.75" customHeight="1">
      <c r="A81" s="10" t="str">
        <f t="shared" si="1"/>
        <v/>
      </c>
      <c r="B81" s="11" t="str">
        <f>IF(OR($D81 = "CLOSED", AND($D81 = "CANCELLED", IncludeCancelled), AND($D81 = "MISSED", IncludeMissed)), IF(FixedTarget, IF(S81 &gt;= FixedTargetR, FixedTargetR, -1), IF($R81 = "TARGET", Q81, IF($R81 = "BE", 0, IF($R81 = "STOP", -1, "")))), "")</f>
        <v/>
      </c>
      <c r="C81" s="25"/>
      <c r="D81" s="25"/>
      <c r="E81" s="25"/>
      <c r="F81" s="25"/>
      <c r="G81" s="25"/>
      <c r="H81" s="25"/>
      <c r="I81" s="23"/>
      <c r="J81" s="23"/>
      <c r="K81" s="27"/>
      <c r="L81" s="27"/>
      <c r="M81" s="25"/>
      <c r="N81" s="31"/>
      <c r="O81" s="10" t="str">
        <f t="shared" si="2"/>
        <v/>
      </c>
      <c r="P81" s="10" t="str">
        <f>IF(AND(LEN(M81), SessionWeekends = false, OR(WEEKDAY(M81) = 1, WEEKDAY(M81) = 7)), SessionWeekendsCode, IF(LEN(N81), VLOOKUP(N81, SessionTimes, 2), ""))</f>
        <v/>
      </c>
      <c r="Q81" s="28"/>
      <c r="R81" s="25"/>
      <c r="S81" s="30"/>
      <c r="T81" s="26"/>
      <c r="U81" s="29"/>
      <c r="V81" s="29"/>
      <c r="W81" s="25" t="b">
        <v>0</v>
      </c>
      <c r="X81" s="10" t="str">
        <f t="shared" si="3"/>
        <v/>
      </c>
    </row>
    <row r="82" ht="15.75" customHeight="1">
      <c r="A82" s="10" t="str">
        <f t="shared" si="1"/>
        <v/>
      </c>
      <c r="B82" s="11" t="str">
        <f>IF(OR($D82 = "CLOSED", AND($D82 = "CANCELLED", IncludeCancelled), AND($D82 = "MISSED", IncludeMissed)), IF(FixedTarget, IF(S82 &gt;= FixedTargetR, FixedTargetR, -1), IF($R82 = "TARGET", Q82, IF($R82 = "BE", 0, IF($R82 = "STOP", -1, "")))), "")</f>
        <v/>
      </c>
      <c r="C82" s="25"/>
      <c r="D82" s="25"/>
      <c r="E82" s="25"/>
      <c r="F82" s="25"/>
      <c r="G82" s="25"/>
      <c r="H82" s="25"/>
      <c r="I82" s="23"/>
      <c r="J82" s="23"/>
      <c r="K82" s="27"/>
      <c r="L82" s="27"/>
      <c r="M82" s="25"/>
      <c r="N82" s="31"/>
      <c r="O82" s="10" t="str">
        <f t="shared" si="2"/>
        <v/>
      </c>
      <c r="P82" s="10" t="str">
        <f>IF(AND(LEN(M82), SessionWeekends = false, OR(WEEKDAY(M82) = 1, WEEKDAY(M82) = 7)), SessionWeekendsCode, IF(LEN(N82), VLOOKUP(N82, SessionTimes, 2), ""))</f>
        <v/>
      </c>
      <c r="Q82" s="28"/>
      <c r="R82" s="25"/>
      <c r="S82" s="30"/>
      <c r="T82" s="26"/>
      <c r="U82" s="29"/>
      <c r="V82" s="29"/>
      <c r="W82" s="25" t="b">
        <v>0</v>
      </c>
      <c r="X82" s="10" t="str">
        <f t="shared" si="3"/>
        <v/>
      </c>
    </row>
    <row r="83" ht="15.75" customHeight="1">
      <c r="A83" s="10" t="str">
        <f t="shared" si="1"/>
        <v/>
      </c>
      <c r="B83" s="11" t="str">
        <f>IF(OR($D83 = "CLOSED", AND($D83 = "CANCELLED", IncludeCancelled), AND($D83 = "MISSED", IncludeMissed)), IF(FixedTarget, IF(S83 &gt;= FixedTargetR, FixedTargetR, -1), IF($R83 = "TARGET", Q83, IF($R83 = "BE", 0, IF($R83 = "STOP", -1, "")))), "")</f>
        <v/>
      </c>
      <c r="C83" s="25"/>
      <c r="D83" s="25"/>
      <c r="E83" s="25"/>
      <c r="F83" s="25"/>
      <c r="G83" s="25"/>
      <c r="H83" s="25"/>
      <c r="I83" s="23"/>
      <c r="J83" s="23"/>
      <c r="K83" s="27"/>
      <c r="L83" s="27"/>
      <c r="M83" s="25"/>
      <c r="N83" s="31"/>
      <c r="O83" s="10" t="str">
        <f t="shared" si="2"/>
        <v/>
      </c>
      <c r="P83" s="10" t="str">
        <f>IF(AND(LEN(M83), SessionWeekends = false, OR(WEEKDAY(M83) = 1, WEEKDAY(M83) = 7)), SessionWeekendsCode, IF(LEN(N83), VLOOKUP(N83, SessionTimes, 2), ""))</f>
        <v/>
      </c>
      <c r="Q83" s="28"/>
      <c r="R83" s="25"/>
      <c r="S83" s="30"/>
      <c r="T83" s="26"/>
      <c r="U83" s="29"/>
      <c r="V83" s="29"/>
      <c r="W83" s="25" t="b">
        <v>0</v>
      </c>
      <c r="X83" s="10" t="str">
        <f t="shared" si="3"/>
        <v/>
      </c>
    </row>
    <row r="84" ht="15.75" customHeight="1">
      <c r="A84" s="10" t="str">
        <f t="shared" si="1"/>
        <v/>
      </c>
      <c r="B84" s="11" t="str">
        <f>IF(OR($D84 = "CLOSED", AND($D84 = "CANCELLED", IncludeCancelled), AND($D84 = "MISSED", IncludeMissed)), IF(FixedTarget, IF(S84 &gt;= FixedTargetR, FixedTargetR, -1), IF($R84 = "TARGET", Q84, IF($R84 = "BE", 0, IF($R84 = "STOP", -1, "")))), "")</f>
        <v/>
      </c>
      <c r="C84" s="25"/>
      <c r="D84" s="25"/>
      <c r="E84" s="25"/>
      <c r="F84" s="25"/>
      <c r="G84" s="25"/>
      <c r="H84" s="25"/>
      <c r="I84" s="23"/>
      <c r="J84" s="23"/>
      <c r="K84" s="27"/>
      <c r="L84" s="27"/>
      <c r="M84" s="25"/>
      <c r="N84" s="31"/>
      <c r="O84" s="10" t="str">
        <f t="shared" si="2"/>
        <v/>
      </c>
      <c r="P84" s="10" t="str">
        <f>IF(AND(LEN(M84), SessionWeekends = false, OR(WEEKDAY(M84) = 1, WEEKDAY(M84) = 7)), SessionWeekendsCode, IF(LEN(N84), VLOOKUP(N84, SessionTimes, 2), ""))</f>
        <v/>
      </c>
      <c r="Q84" s="28"/>
      <c r="R84" s="25"/>
      <c r="S84" s="30"/>
      <c r="T84" s="26"/>
      <c r="U84" s="29"/>
      <c r="V84" s="29"/>
      <c r="W84" s="25" t="b">
        <v>0</v>
      </c>
      <c r="X84" s="10" t="str">
        <f t="shared" si="3"/>
        <v/>
      </c>
    </row>
    <row r="85" ht="15.75" customHeight="1">
      <c r="A85" s="10" t="str">
        <f t="shared" si="1"/>
        <v/>
      </c>
      <c r="B85" s="11" t="str">
        <f>IF(OR($D85 = "CLOSED", AND($D85 = "CANCELLED", IncludeCancelled), AND($D85 = "MISSED", IncludeMissed)), IF(FixedTarget, IF(S85 &gt;= FixedTargetR, FixedTargetR, -1), IF($R85 = "TARGET", Q85, IF($R85 = "BE", 0, IF($R85 = "STOP", -1, "")))), "")</f>
        <v/>
      </c>
      <c r="C85" s="25"/>
      <c r="D85" s="25"/>
      <c r="E85" s="25"/>
      <c r="F85" s="25"/>
      <c r="G85" s="25"/>
      <c r="H85" s="25"/>
      <c r="I85" s="23"/>
      <c r="J85" s="23"/>
      <c r="K85" s="27"/>
      <c r="L85" s="27"/>
      <c r="M85" s="25"/>
      <c r="N85" s="31"/>
      <c r="O85" s="10" t="str">
        <f t="shared" si="2"/>
        <v/>
      </c>
      <c r="P85" s="10" t="str">
        <f>IF(AND(LEN(M85), SessionWeekends = false, OR(WEEKDAY(M85) = 1, WEEKDAY(M85) = 7)), SessionWeekendsCode, IF(LEN(N85), VLOOKUP(N85, SessionTimes, 2), ""))</f>
        <v/>
      </c>
      <c r="Q85" s="28"/>
      <c r="R85" s="25"/>
      <c r="S85" s="30"/>
      <c r="T85" s="26"/>
      <c r="U85" s="29"/>
      <c r="V85" s="29"/>
      <c r="W85" s="25" t="b">
        <v>0</v>
      </c>
      <c r="X85" s="10" t="str">
        <f t="shared" si="3"/>
        <v/>
      </c>
    </row>
    <row r="86" ht="15.75" customHeight="1">
      <c r="A86" s="10" t="str">
        <f t="shared" si="1"/>
        <v/>
      </c>
      <c r="B86" s="11" t="str">
        <f>IF(OR($D86 = "CLOSED", AND($D86 = "CANCELLED", IncludeCancelled), AND($D86 = "MISSED", IncludeMissed)), IF(FixedTarget, IF(S86 &gt;= FixedTargetR, FixedTargetR, -1), IF($R86 = "TARGET", Q86, IF($R86 = "BE", 0, IF($R86 = "STOP", -1, "")))), "")</f>
        <v/>
      </c>
      <c r="C86" s="25"/>
      <c r="D86" s="25"/>
      <c r="E86" s="25"/>
      <c r="F86" s="25"/>
      <c r="G86" s="25"/>
      <c r="H86" s="25"/>
      <c r="I86" s="23"/>
      <c r="J86" s="23"/>
      <c r="K86" s="27"/>
      <c r="L86" s="27"/>
      <c r="M86" s="25"/>
      <c r="N86" s="31"/>
      <c r="O86" s="10" t="str">
        <f t="shared" si="2"/>
        <v/>
      </c>
      <c r="P86" s="10" t="str">
        <f>IF(AND(LEN(M86), SessionWeekends = false, OR(WEEKDAY(M86) = 1, WEEKDAY(M86) = 7)), SessionWeekendsCode, IF(LEN(N86), VLOOKUP(N86, SessionTimes, 2), ""))</f>
        <v/>
      </c>
      <c r="Q86" s="28"/>
      <c r="R86" s="25"/>
      <c r="S86" s="30"/>
      <c r="T86" s="26"/>
      <c r="U86" s="29"/>
      <c r="V86" s="29"/>
      <c r="W86" s="25" t="b">
        <v>0</v>
      </c>
      <c r="X86" s="10" t="str">
        <f t="shared" si="3"/>
        <v/>
      </c>
    </row>
    <row r="87" ht="15.75" customHeight="1">
      <c r="A87" s="10" t="str">
        <f t="shared" si="1"/>
        <v/>
      </c>
      <c r="B87" s="11" t="str">
        <f>IF(OR($D87 = "CLOSED", AND($D87 = "CANCELLED", IncludeCancelled), AND($D87 = "MISSED", IncludeMissed)), IF(FixedTarget, IF(S87 &gt;= FixedTargetR, FixedTargetR, -1), IF($R87 = "TARGET", Q87, IF($R87 = "BE", 0, IF($R87 = "STOP", -1, "")))), "")</f>
        <v/>
      </c>
      <c r="C87" s="25"/>
      <c r="D87" s="25"/>
      <c r="E87" s="25"/>
      <c r="F87" s="25"/>
      <c r="G87" s="25"/>
      <c r="H87" s="25"/>
      <c r="I87" s="23"/>
      <c r="J87" s="23"/>
      <c r="K87" s="27"/>
      <c r="L87" s="27"/>
      <c r="M87" s="25"/>
      <c r="N87" s="31"/>
      <c r="O87" s="10" t="str">
        <f t="shared" si="2"/>
        <v/>
      </c>
      <c r="P87" s="10" t="str">
        <f>IF(AND(LEN(M87), SessionWeekends = false, OR(WEEKDAY(M87) = 1, WEEKDAY(M87) = 7)), SessionWeekendsCode, IF(LEN(N87), VLOOKUP(N87, SessionTimes, 2), ""))</f>
        <v/>
      </c>
      <c r="Q87" s="28"/>
      <c r="R87" s="25"/>
      <c r="S87" s="30"/>
      <c r="T87" s="26"/>
      <c r="U87" s="29"/>
      <c r="V87" s="29"/>
      <c r="W87" s="25" t="b">
        <v>0</v>
      </c>
      <c r="X87" s="10" t="str">
        <f t="shared" si="3"/>
        <v/>
      </c>
    </row>
    <row r="88" ht="15.75" customHeight="1">
      <c r="A88" s="10" t="str">
        <f t="shared" si="1"/>
        <v/>
      </c>
      <c r="B88" s="11" t="str">
        <f>IF(OR($D88 = "CLOSED", AND($D88 = "CANCELLED", IncludeCancelled), AND($D88 = "MISSED", IncludeMissed)), IF(FixedTarget, IF(S88 &gt;= FixedTargetR, FixedTargetR, -1), IF($R88 = "TARGET", Q88, IF($R88 = "BE", 0, IF($R88 = "STOP", -1, "")))), "")</f>
        <v/>
      </c>
      <c r="C88" s="25"/>
      <c r="D88" s="25"/>
      <c r="E88" s="25"/>
      <c r="F88" s="25"/>
      <c r="G88" s="25"/>
      <c r="H88" s="25"/>
      <c r="I88" s="23"/>
      <c r="J88" s="23"/>
      <c r="K88" s="27"/>
      <c r="L88" s="27"/>
      <c r="M88" s="25"/>
      <c r="N88" s="31"/>
      <c r="O88" s="10" t="str">
        <f t="shared" si="2"/>
        <v/>
      </c>
      <c r="P88" s="10" t="str">
        <f>IF(AND(LEN(M88), SessionWeekends = false, OR(WEEKDAY(M88) = 1, WEEKDAY(M88) = 7)), SessionWeekendsCode, IF(LEN(N88), VLOOKUP(N88, SessionTimes, 2), ""))</f>
        <v/>
      </c>
      <c r="Q88" s="28"/>
      <c r="R88" s="25"/>
      <c r="S88" s="30"/>
      <c r="T88" s="26"/>
      <c r="U88" s="29"/>
      <c r="V88" s="29"/>
      <c r="W88" s="25" t="b">
        <v>0</v>
      </c>
      <c r="X88" s="10" t="str">
        <f t="shared" si="3"/>
        <v/>
      </c>
    </row>
    <row r="89" ht="15.75" customHeight="1">
      <c r="A89" s="10" t="str">
        <f t="shared" si="1"/>
        <v/>
      </c>
      <c r="B89" s="11" t="str">
        <f>IF(OR($D89 = "CLOSED", AND($D89 = "CANCELLED", IncludeCancelled), AND($D89 = "MISSED", IncludeMissed)), IF(FixedTarget, IF(S89 &gt;= FixedTargetR, FixedTargetR, -1), IF($R89 = "TARGET", Q89, IF($R89 = "BE", 0, IF($R89 = "STOP", -1, "")))), "")</f>
        <v/>
      </c>
      <c r="C89" s="25"/>
      <c r="D89" s="25"/>
      <c r="E89" s="25"/>
      <c r="F89" s="25"/>
      <c r="G89" s="25"/>
      <c r="H89" s="25"/>
      <c r="I89" s="23"/>
      <c r="J89" s="23"/>
      <c r="K89" s="27"/>
      <c r="L89" s="27"/>
      <c r="M89" s="25"/>
      <c r="N89" s="31"/>
      <c r="O89" s="10" t="str">
        <f t="shared" si="2"/>
        <v/>
      </c>
      <c r="P89" s="10" t="str">
        <f>IF(AND(LEN(M89), SessionWeekends = false, OR(WEEKDAY(M89) = 1, WEEKDAY(M89) = 7)), SessionWeekendsCode, IF(LEN(N89), VLOOKUP(N89, SessionTimes, 2), ""))</f>
        <v/>
      </c>
      <c r="Q89" s="28"/>
      <c r="R89" s="25"/>
      <c r="S89" s="30"/>
      <c r="T89" s="26"/>
      <c r="U89" s="29"/>
      <c r="V89" s="29"/>
      <c r="W89" s="25" t="b">
        <v>0</v>
      </c>
      <c r="X89" s="10" t="str">
        <f t="shared" si="3"/>
        <v/>
      </c>
    </row>
    <row r="90" ht="15.75" customHeight="1">
      <c r="A90" s="10" t="str">
        <f t="shared" si="1"/>
        <v/>
      </c>
      <c r="B90" s="11" t="str">
        <f>IF(OR($D90 = "CLOSED", AND($D90 = "CANCELLED", IncludeCancelled), AND($D90 = "MISSED", IncludeMissed)), IF(FixedTarget, IF(S90 &gt;= FixedTargetR, FixedTargetR, -1), IF($R90 = "TARGET", Q90, IF($R90 = "BE", 0, IF($R90 = "STOP", -1, "")))), "")</f>
        <v/>
      </c>
      <c r="C90" s="25"/>
      <c r="D90" s="25"/>
      <c r="E90" s="25"/>
      <c r="F90" s="25"/>
      <c r="G90" s="25"/>
      <c r="H90" s="25"/>
      <c r="I90" s="23"/>
      <c r="J90" s="23"/>
      <c r="K90" s="27"/>
      <c r="L90" s="27"/>
      <c r="M90" s="25"/>
      <c r="N90" s="31"/>
      <c r="O90" s="10" t="str">
        <f t="shared" si="2"/>
        <v/>
      </c>
      <c r="P90" s="10" t="str">
        <f>IF(AND(LEN(M90), SessionWeekends = false, OR(WEEKDAY(M90) = 1, WEEKDAY(M90) = 7)), SessionWeekendsCode, IF(LEN(N90), VLOOKUP(N90, SessionTimes, 2), ""))</f>
        <v/>
      </c>
      <c r="Q90" s="28"/>
      <c r="R90" s="25"/>
      <c r="S90" s="30"/>
      <c r="T90" s="26"/>
      <c r="U90" s="29"/>
      <c r="V90" s="29"/>
      <c r="W90" s="25" t="b">
        <v>0</v>
      </c>
      <c r="X90" s="10" t="str">
        <f t="shared" si="3"/>
        <v/>
      </c>
    </row>
    <row r="91" ht="15.75" customHeight="1">
      <c r="A91" s="10" t="str">
        <f t="shared" si="1"/>
        <v/>
      </c>
      <c r="B91" s="11" t="str">
        <f>IF(OR($D91 = "CLOSED", AND($D91 = "CANCELLED", IncludeCancelled), AND($D91 = "MISSED", IncludeMissed)), IF(FixedTarget, IF(S91 &gt;= FixedTargetR, FixedTargetR, -1), IF($R91 = "TARGET", Q91, IF($R91 = "BE", 0, IF($R91 = "STOP", -1, "")))), "")</f>
        <v/>
      </c>
      <c r="C91" s="25"/>
      <c r="D91" s="25"/>
      <c r="E91" s="25"/>
      <c r="F91" s="25"/>
      <c r="G91" s="25"/>
      <c r="H91" s="25"/>
      <c r="I91" s="23"/>
      <c r="J91" s="23"/>
      <c r="K91" s="27"/>
      <c r="L91" s="27"/>
      <c r="M91" s="25"/>
      <c r="N91" s="31"/>
      <c r="O91" s="10" t="str">
        <f t="shared" si="2"/>
        <v/>
      </c>
      <c r="P91" s="10" t="str">
        <f>IF(AND(LEN(M91), SessionWeekends = false, OR(WEEKDAY(M91) = 1, WEEKDAY(M91) = 7)), SessionWeekendsCode, IF(LEN(N91), VLOOKUP(N91, SessionTimes, 2), ""))</f>
        <v/>
      </c>
      <c r="Q91" s="28"/>
      <c r="R91" s="25"/>
      <c r="S91" s="30"/>
      <c r="T91" s="26"/>
      <c r="U91" s="29"/>
      <c r="V91" s="29"/>
      <c r="W91" s="25" t="b">
        <v>0</v>
      </c>
      <c r="X91" s="10" t="str">
        <f t="shared" si="3"/>
        <v/>
      </c>
    </row>
    <row r="92" ht="15.75" customHeight="1">
      <c r="A92" s="10" t="str">
        <f t="shared" si="1"/>
        <v/>
      </c>
      <c r="B92" s="11" t="str">
        <f>IF(OR($D92 = "CLOSED", AND($D92 = "CANCELLED", IncludeCancelled), AND($D92 = "MISSED", IncludeMissed)), IF(FixedTarget, IF(S92 &gt;= FixedTargetR, FixedTargetR, -1), IF($R92 = "TARGET", Q92, IF($R92 = "BE", 0, IF($R92 = "STOP", -1, "")))), "")</f>
        <v/>
      </c>
      <c r="C92" s="25"/>
      <c r="D92" s="25"/>
      <c r="E92" s="25"/>
      <c r="F92" s="25"/>
      <c r="G92" s="25"/>
      <c r="H92" s="25"/>
      <c r="I92" s="23"/>
      <c r="J92" s="23"/>
      <c r="K92" s="27"/>
      <c r="L92" s="27"/>
      <c r="M92" s="25"/>
      <c r="N92" s="31"/>
      <c r="O92" s="10" t="str">
        <f t="shared" si="2"/>
        <v/>
      </c>
      <c r="P92" s="10" t="str">
        <f>IF(AND(LEN(M92), SessionWeekends = false, OR(WEEKDAY(M92) = 1, WEEKDAY(M92) = 7)), SessionWeekendsCode, IF(LEN(N92), VLOOKUP(N92, SessionTimes, 2), ""))</f>
        <v/>
      </c>
      <c r="Q92" s="28"/>
      <c r="R92" s="25"/>
      <c r="S92" s="30"/>
      <c r="T92" s="26"/>
      <c r="U92" s="29"/>
      <c r="V92" s="29"/>
      <c r="W92" s="25" t="b">
        <v>0</v>
      </c>
      <c r="X92" s="10" t="str">
        <f t="shared" si="3"/>
        <v/>
      </c>
    </row>
    <row r="93" ht="15.75" customHeight="1">
      <c r="A93" s="10" t="str">
        <f t="shared" si="1"/>
        <v/>
      </c>
      <c r="B93" s="11" t="str">
        <f>IF(OR($D93 = "CLOSED", AND($D93 = "CANCELLED", IncludeCancelled), AND($D93 = "MISSED", IncludeMissed)), IF(FixedTarget, IF(S93 &gt;= FixedTargetR, FixedTargetR, -1), IF($R93 = "TARGET", Q93, IF($R93 = "BE", 0, IF($R93 = "STOP", -1, "")))), "")</f>
        <v/>
      </c>
      <c r="C93" s="25"/>
      <c r="D93" s="25"/>
      <c r="E93" s="25"/>
      <c r="F93" s="25"/>
      <c r="G93" s="25"/>
      <c r="H93" s="25"/>
      <c r="I93" s="23"/>
      <c r="J93" s="23"/>
      <c r="K93" s="27"/>
      <c r="L93" s="27"/>
      <c r="M93" s="25"/>
      <c r="N93" s="31"/>
      <c r="O93" s="10" t="str">
        <f t="shared" si="2"/>
        <v/>
      </c>
      <c r="P93" s="10" t="str">
        <f>IF(AND(LEN(M93), SessionWeekends = false, OR(WEEKDAY(M93) = 1, WEEKDAY(M93) = 7)), SessionWeekendsCode, IF(LEN(N93), VLOOKUP(N93, SessionTimes, 2), ""))</f>
        <v/>
      </c>
      <c r="Q93" s="28"/>
      <c r="R93" s="25"/>
      <c r="S93" s="30"/>
      <c r="T93" s="26"/>
      <c r="U93" s="29"/>
      <c r="V93" s="29"/>
      <c r="W93" s="25" t="b">
        <v>0</v>
      </c>
      <c r="X93" s="10" t="str">
        <f t="shared" si="3"/>
        <v/>
      </c>
    </row>
    <row r="94" ht="15.75" customHeight="1">
      <c r="A94" s="10" t="str">
        <f t="shared" si="1"/>
        <v/>
      </c>
      <c r="B94" s="11" t="str">
        <f>IF(OR($D94 = "CLOSED", AND($D94 = "CANCELLED", IncludeCancelled), AND($D94 = "MISSED", IncludeMissed)), IF(FixedTarget, IF(S94 &gt;= FixedTargetR, FixedTargetR, -1), IF($R94 = "TARGET", Q94, IF($R94 = "BE", 0, IF($R94 = "STOP", -1, "")))), "")</f>
        <v/>
      </c>
      <c r="C94" s="25"/>
      <c r="D94" s="25"/>
      <c r="E94" s="25"/>
      <c r="F94" s="25"/>
      <c r="G94" s="25"/>
      <c r="H94" s="25"/>
      <c r="I94" s="23"/>
      <c r="J94" s="23"/>
      <c r="K94" s="27"/>
      <c r="L94" s="27"/>
      <c r="M94" s="25"/>
      <c r="N94" s="31"/>
      <c r="O94" s="10" t="str">
        <f t="shared" si="2"/>
        <v/>
      </c>
      <c r="P94" s="10" t="str">
        <f>IF(AND(LEN(M94), SessionWeekends = false, OR(WEEKDAY(M94) = 1, WEEKDAY(M94) = 7)), SessionWeekendsCode, IF(LEN(N94), VLOOKUP(N94, SessionTimes, 2), ""))</f>
        <v/>
      </c>
      <c r="Q94" s="28"/>
      <c r="R94" s="25"/>
      <c r="S94" s="30"/>
      <c r="T94" s="26"/>
      <c r="U94" s="29"/>
      <c r="V94" s="29"/>
      <c r="W94" s="25" t="b">
        <v>0</v>
      </c>
      <c r="X94" s="10" t="str">
        <f t="shared" si="3"/>
        <v/>
      </c>
    </row>
    <row r="95" ht="15.75" customHeight="1">
      <c r="A95" s="10" t="str">
        <f t="shared" si="1"/>
        <v/>
      </c>
      <c r="B95" s="11" t="str">
        <f>IF(OR($D95 = "CLOSED", AND($D95 = "CANCELLED", IncludeCancelled), AND($D95 = "MISSED", IncludeMissed)), IF(FixedTarget, IF(S95 &gt;= FixedTargetR, FixedTargetR, -1), IF($R95 = "TARGET", Q95, IF($R95 = "BE", 0, IF($R95 = "STOP", -1, "")))), "")</f>
        <v/>
      </c>
      <c r="C95" s="25"/>
      <c r="D95" s="25"/>
      <c r="E95" s="25"/>
      <c r="F95" s="25"/>
      <c r="G95" s="25"/>
      <c r="H95" s="25"/>
      <c r="I95" s="23"/>
      <c r="J95" s="23"/>
      <c r="K95" s="27"/>
      <c r="L95" s="27"/>
      <c r="M95" s="25"/>
      <c r="N95" s="31"/>
      <c r="O95" s="10" t="str">
        <f t="shared" si="2"/>
        <v/>
      </c>
      <c r="P95" s="10" t="str">
        <f>IF(AND(LEN(M95), SessionWeekends = false, OR(WEEKDAY(M95) = 1, WEEKDAY(M95) = 7)), SessionWeekendsCode, IF(LEN(N95), VLOOKUP(N95, SessionTimes, 2), ""))</f>
        <v/>
      </c>
      <c r="Q95" s="28"/>
      <c r="R95" s="25"/>
      <c r="S95" s="30"/>
      <c r="T95" s="26"/>
      <c r="U95" s="29"/>
      <c r="V95" s="29"/>
      <c r="W95" s="25" t="b">
        <v>0</v>
      </c>
      <c r="X95" s="10" t="str">
        <f t="shared" si="3"/>
        <v/>
      </c>
    </row>
    <row r="96" ht="15.75" customHeight="1">
      <c r="A96" s="10" t="str">
        <f t="shared" si="1"/>
        <v/>
      </c>
      <c r="B96" s="11" t="str">
        <f>IF(OR($D96 = "CLOSED", AND($D96 = "CANCELLED", IncludeCancelled), AND($D96 = "MISSED", IncludeMissed)), IF(FixedTarget, IF(S96 &gt;= FixedTargetR, FixedTargetR, -1), IF($R96 = "TARGET", Q96, IF($R96 = "BE", 0, IF($R96 = "STOP", -1, "")))), "")</f>
        <v/>
      </c>
      <c r="C96" s="25"/>
      <c r="D96" s="25"/>
      <c r="E96" s="25"/>
      <c r="F96" s="25"/>
      <c r="G96" s="25"/>
      <c r="H96" s="25"/>
      <c r="I96" s="23"/>
      <c r="J96" s="23"/>
      <c r="K96" s="27"/>
      <c r="L96" s="27"/>
      <c r="M96" s="25"/>
      <c r="N96" s="31"/>
      <c r="O96" s="10" t="str">
        <f t="shared" si="2"/>
        <v/>
      </c>
      <c r="P96" s="10" t="str">
        <f>IF(AND(LEN(M96), SessionWeekends = false, OR(WEEKDAY(M96) = 1, WEEKDAY(M96) = 7)), SessionWeekendsCode, IF(LEN(N96), VLOOKUP(N96, SessionTimes, 2), ""))</f>
        <v/>
      </c>
      <c r="Q96" s="28"/>
      <c r="R96" s="25"/>
      <c r="S96" s="30"/>
      <c r="T96" s="26"/>
      <c r="U96" s="29"/>
      <c r="V96" s="29"/>
      <c r="W96" s="25" t="b">
        <v>0</v>
      </c>
      <c r="X96" s="10" t="str">
        <f t="shared" si="3"/>
        <v/>
      </c>
    </row>
    <row r="97" ht="15.75" customHeight="1">
      <c r="A97" s="10" t="str">
        <f t="shared" si="1"/>
        <v/>
      </c>
      <c r="B97" s="11" t="str">
        <f>IF(OR($D97 = "CLOSED", AND($D97 = "CANCELLED", IncludeCancelled), AND($D97 = "MISSED", IncludeMissed)), IF(FixedTarget, IF(S97 &gt;= FixedTargetR, FixedTargetR, -1), IF($R97 = "TARGET", Q97, IF($R97 = "BE", 0, IF($R97 = "STOP", -1, "")))), "")</f>
        <v/>
      </c>
      <c r="C97" s="25"/>
      <c r="D97" s="25"/>
      <c r="E97" s="25"/>
      <c r="F97" s="25"/>
      <c r="G97" s="25"/>
      <c r="H97" s="25"/>
      <c r="I97" s="23"/>
      <c r="J97" s="23"/>
      <c r="K97" s="27"/>
      <c r="L97" s="27"/>
      <c r="M97" s="25"/>
      <c r="N97" s="31"/>
      <c r="O97" s="10" t="str">
        <f t="shared" si="2"/>
        <v/>
      </c>
      <c r="P97" s="10" t="str">
        <f>IF(AND(LEN(M97), SessionWeekends = false, OR(WEEKDAY(M97) = 1, WEEKDAY(M97) = 7)), SessionWeekendsCode, IF(LEN(N97), VLOOKUP(N97, SessionTimes, 2), ""))</f>
        <v/>
      </c>
      <c r="Q97" s="28"/>
      <c r="R97" s="25"/>
      <c r="S97" s="30"/>
      <c r="T97" s="26"/>
      <c r="U97" s="29"/>
      <c r="V97" s="29"/>
      <c r="W97" s="25" t="b">
        <v>0</v>
      </c>
      <c r="X97" s="10" t="str">
        <f t="shared" si="3"/>
        <v/>
      </c>
    </row>
    <row r="98" ht="15.75" customHeight="1">
      <c r="A98" s="10" t="str">
        <f t="shared" si="1"/>
        <v/>
      </c>
      <c r="B98" s="11" t="str">
        <f>IF(OR($D98 = "CLOSED", AND($D98 = "CANCELLED", IncludeCancelled), AND($D98 = "MISSED", IncludeMissed)), IF(FixedTarget, IF(S98 &gt;= FixedTargetR, FixedTargetR, -1), IF($R98 = "TARGET", Q98, IF($R98 = "BE", 0, IF($R98 = "STOP", -1, "")))), "")</f>
        <v/>
      </c>
      <c r="C98" s="25"/>
      <c r="D98" s="25"/>
      <c r="E98" s="25"/>
      <c r="F98" s="25"/>
      <c r="G98" s="25"/>
      <c r="H98" s="25"/>
      <c r="I98" s="23"/>
      <c r="J98" s="23"/>
      <c r="K98" s="27"/>
      <c r="L98" s="27"/>
      <c r="M98" s="25"/>
      <c r="N98" s="31"/>
      <c r="O98" s="10" t="str">
        <f t="shared" si="2"/>
        <v/>
      </c>
      <c r="P98" s="10" t="str">
        <f>IF(AND(LEN(M98), SessionWeekends = false, OR(WEEKDAY(M98) = 1, WEEKDAY(M98) = 7)), SessionWeekendsCode, IF(LEN(N98), VLOOKUP(N98, SessionTimes, 2), ""))</f>
        <v/>
      </c>
      <c r="Q98" s="28"/>
      <c r="R98" s="25"/>
      <c r="S98" s="30"/>
      <c r="T98" s="26"/>
      <c r="U98" s="29"/>
      <c r="V98" s="29"/>
      <c r="W98" s="25" t="b">
        <v>0</v>
      </c>
      <c r="X98" s="10" t="str">
        <f t="shared" si="3"/>
        <v/>
      </c>
    </row>
    <row r="99" ht="15.75" customHeight="1">
      <c r="A99" s="10" t="str">
        <f t="shared" si="1"/>
        <v/>
      </c>
      <c r="B99" s="11" t="str">
        <f>IF(OR($D99 = "CLOSED", AND($D99 = "CANCELLED", IncludeCancelled), AND($D99 = "MISSED", IncludeMissed)), IF(FixedTarget, IF(S99 &gt;= FixedTargetR, FixedTargetR, -1), IF($R99 = "TARGET", Q99, IF($R99 = "BE", 0, IF($R99 = "STOP", -1, "")))), "")</f>
        <v/>
      </c>
      <c r="C99" s="25"/>
      <c r="D99" s="25"/>
      <c r="E99" s="25"/>
      <c r="F99" s="25"/>
      <c r="G99" s="25"/>
      <c r="H99" s="25"/>
      <c r="I99" s="23"/>
      <c r="J99" s="23"/>
      <c r="K99" s="27"/>
      <c r="L99" s="27"/>
      <c r="M99" s="25"/>
      <c r="N99" s="31"/>
      <c r="O99" s="10" t="str">
        <f t="shared" si="2"/>
        <v/>
      </c>
      <c r="P99" s="10" t="str">
        <f>IF(AND(LEN(M99), SessionWeekends = false, OR(WEEKDAY(M99) = 1, WEEKDAY(M99) = 7)), SessionWeekendsCode, IF(LEN(N99), VLOOKUP(N99, SessionTimes, 2), ""))</f>
        <v/>
      </c>
      <c r="Q99" s="28"/>
      <c r="R99" s="25"/>
      <c r="S99" s="30"/>
      <c r="T99" s="26"/>
      <c r="U99" s="29"/>
      <c r="V99" s="29"/>
      <c r="W99" s="25" t="b">
        <v>0</v>
      </c>
      <c r="X99" s="10" t="str">
        <f t="shared" si="3"/>
        <v/>
      </c>
    </row>
    <row r="100" ht="15.75" customHeight="1">
      <c r="A100" s="10" t="str">
        <f t="shared" si="1"/>
        <v/>
      </c>
      <c r="B100" s="11" t="str">
        <f>IF(OR($D100 = "CLOSED", AND($D100 = "CANCELLED", IncludeCancelled), AND($D100 = "MISSED", IncludeMissed)), IF(FixedTarget, IF(S100 &gt;= FixedTargetR, FixedTargetR, -1), IF($R100 = "TARGET", Q100, IF($R100 = "BE", 0, IF($R100 = "STOP", -1, "")))), "")</f>
        <v/>
      </c>
      <c r="C100" s="25"/>
      <c r="D100" s="25"/>
      <c r="E100" s="25"/>
      <c r="F100" s="25"/>
      <c r="G100" s="25"/>
      <c r="H100" s="25"/>
      <c r="I100" s="23"/>
      <c r="J100" s="23"/>
      <c r="K100" s="27"/>
      <c r="L100" s="27"/>
      <c r="M100" s="25"/>
      <c r="N100" s="31"/>
      <c r="O100" s="10" t="str">
        <f t="shared" si="2"/>
        <v/>
      </c>
      <c r="P100" s="10" t="str">
        <f>IF(AND(LEN(M100), SessionWeekends = false, OR(WEEKDAY(M100) = 1, WEEKDAY(M100) = 7)), SessionWeekendsCode, IF(LEN(N100), VLOOKUP(N100, SessionTimes, 2), ""))</f>
        <v/>
      </c>
      <c r="Q100" s="28"/>
      <c r="R100" s="25"/>
      <c r="S100" s="30"/>
      <c r="T100" s="26"/>
      <c r="U100" s="29"/>
      <c r="V100" s="29"/>
      <c r="W100" s="25" t="b">
        <v>0</v>
      </c>
      <c r="X100" s="10" t="str">
        <f t="shared" si="3"/>
        <v/>
      </c>
    </row>
    <row r="101" ht="15.75" customHeight="1">
      <c r="A101" s="10" t="str">
        <f t="shared" si="1"/>
        <v/>
      </c>
      <c r="B101" s="11" t="str">
        <f>IF(OR($D101 = "CLOSED", AND($D101 = "CANCELLED", IncludeCancelled), AND($D101 = "MISSED", IncludeMissed)), IF(FixedTarget, IF(S101 &gt;= FixedTargetR, FixedTargetR, -1), IF($R101 = "TARGET", Q101, IF($R101 = "BE", 0, IF($R101 = "STOP", -1, "")))), "")</f>
        <v/>
      </c>
      <c r="C101" s="25"/>
      <c r="D101" s="25"/>
      <c r="E101" s="25"/>
      <c r="F101" s="25"/>
      <c r="G101" s="25"/>
      <c r="H101" s="25"/>
      <c r="I101" s="23"/>
      <c r="J101" s="23"/>
      <c r="K101" s="27"/>
      <c r="L101" s="27"/>
      <c r="M101" s="25"/>
      <c r="N101" s="31"/>
      <c r="O101" s="10" t="str">
        <f t="shared" si="2"/>
        <v/>
      </c>
      <c r="P101" s="10" t="str">
        <f>IF(AND(LEN(M101), SessionWeekends = false, OR(WEEKDAY(M101) = 1, WEEKDAY(M101) = 7)), SessionWeekendsCode, IF(LEN(N101), VLOOKUP(N101, SessionTimes, 2), ""))</f>
        <v/>
      </c>
      <c r="Q101" s="28"/>
      <c r="R101" s="25"/>
      <c r="S101" s="30"/>
      <c r="T101" s="26"/>
      <c r="U101" s="29"/>
      <c r="V101" s="29"/>
      <c r="W101" s="25" t="b">
        <v>0</v>
      </c>
      <c r="X101" s="10" t="str">
        <f t="shared" si="3"/>
        <v/>
      </c>
    </row>
    <row r="102" ht="15.75" customHeight="1">
      <c r="A102" s="10" t="str">
        <f t="shared" si="1"/>
        <v/>
      </c>
      <c r="B102" s="11" t="str">
        <f>IF(OR($D102 = "CLOSED", AND($D102 = "CANCELLED", IncludeCancelled), AND($D102 = "MISSED", IncludeMissed)), IF(FixedTarget, IF(S102 &gt;= FixedTargetR, FixedTargetR, -1), IF($R102 = "TARGET", Q102, IF($R102 = "BE", 0, IF($R102 = "STOP", -1, "")))), "")</f>
        <v/>
      </c>
      <c r="C102" s="25"/>
      <c r="D102" s="25"/>
      <c r="E102" s="25"/>
      <c r="F102" s="25"/>
      <c r="G102" s="25"/>
      <c r="H102" s="25"/>
      <c r="I102" s="23"/>
      <c r="J102" s="23"/>
      <c r="K102" s="27"/>
      <c r="L102" s="27"/>
      <c r="M102" s="25"/>
      <c r="N102" s="31"/>
      <c r="O102" s="10" t="str">
        <f t="shared" si="2"/>
        <v/>
      </c>
      <c r="P102" s="10" t="str">
        <f>IF(AND(LEN(M102), SessionWeekends = false, OR(WEEKDAY(M102) = 1, WEEKDAY(M102) = 7)), SessionWeekendsCode, IF(LEN(N102), VLOOKUP(N102, SessionTimes, 2), ""))</f>
        <v/>
      </c>
      <c r="Q102" s="28"/>
      <c r="R102" s="25"/>
      <c r="S102" s="30"/>
      <c r="T102" s="26"/>
      <c r="U102" s="29"/>
      <c r="V102" s="29"/>
      <c r="W102" s="25" t="b">
        <v>0</v>
      </c>
      <c r="X102" s="10" t="str">
        <f t="shared" si="3"/>
        <v/>
      </c>
    </row>
    <row r="103" ht="15.75" customHeight="1">
      <c r="A103" s="10" t="str">
        <f t="shared" si="1"/>
        <v/>
      </c>
      <c r="B103" s="11" t="str">
        <f>IF(OR($D103 = "CLOSED", AND($D103 = "CANCELLED", IncludeCancelled), AND($D103 = "MISSED", IncludeMissed)), IF(FixedTarget, IF(S103 &gt;= FixedTargetR, FixedTargetR, -1), IF($R103 = "TARGET", Q103, IF($R103 = "BE", 0, IF($R103 = "STOP", -1, "")))), "")</f>
        <v/>
      </c>
      <c r="C103" s="25"/>
      <c r="D103" s="25"/>
      <c r="E103" s="25"/>
      <c r="F103" s="25"/>
      <c r="G103" s="25"/>
      <c r="H103" s="25"/>
      <c r="I103" s="23"/>
      <c r="J103" s="23"/>
      <c r="K103" s="27"/>
      <c r="L103" s="27"/>
      <c r="M103" s="25"/>
      <c r="N103" s="31"/>
      <c r="O103" s="10" t="str">
        <f t="shared" si="2"/>
        <v/>
      </c>
      <c r="P103" s="10" t="str">
        <f>IF(AND(LEN(M103), SessionWeekends = false, OR(WEEKDAY(M103) = 1, WEEKDAY(M103) = 7)), SessionWeekendsCode, IF(LEN(N103), VLOOKUP(N103, SessionTimes, 2), ""))</f>
        <v/>
      </c>
      <c r="Q103" s="28"/>
      <c r="R103" s="25"/>
      <c r="S103" s="30"/>
      <c r="T103" s="26"/>
      <c r="U103" s="29"/>
      <c r="V103" s="29"/>
      <c r="W103" s="25" t="b">
        <v>0</v>
      </c>
      <c r="X103" s="10" t="str">
        <f t="shared" si="3"/>
        <v/>
      </c>
    </row>
    <row r="104" ht="15.75" customHeight="1">
      <c r="A104" s="10" t="str">
        <f t="shared" si="1"/>
        <v/>
      </c>
      <c r="B104" s="11" t="str">
        <f>IF(OR($D104 = "CLOSED", AND($D104 = "CANCELLED", IncludeCancelled), AND($D104 = "MISSED", IncludeMissed)), IF(FixedTarget, IF(S104 &gt;= FixedTargetR, FixedTargetR, -1), IF($R104 = "TARGET", Q104, IF($R104 = "BE", 0, IF($R104 = "STOP", -1, "")))), "")</f>
        <v/>
      </c>
      <c r="C104" s="25"/>
      <c r="D104" s="25"/>
      <c r="E104" s="25"/>
      <c r="F104" s="25"/>
      <c r="G104" s="25"/>
      <c r="H104" s="25"/>
      <c r="I104" s="23"/>
      <c r="J104" s="23"/>
      <c r="K104" s="27"/>
      <c r="L104" s="27"/>
      <c r="M104" s="25"/>
      <c r="N104" s="31"/>
      <c r="O104" s="10" t="str">
        <f t="shared" si="2"/>
        <v/>
      </c>
      <c r="P104" s="10" t="str">
        <f>IF(AND(LEN(M104), SessionWeekends = false, OR(WEEKDAY(M104) = 1, WEEKDAY(M104) = 7)), SessionWeekendsCode, IF(LEN(N104), VLOOKUP(N104, SessionTimes, 2), ""))</f>
        <v/>
      </c>
      <c r="Q104" s="28"/>
      <c r="R104" s="25"/>
      <c r="S104" s="30"/>
      <c r="T104" s="26"/>
      <c r="U104" s="29"/>
      <c r="V104" s="29"/>
      <c r="W104" s="25" t="b">
        <v>0</v>
      </c>
      <c r="X104" s="10" t="str">
        <f t="shared" si="3"/>
        <v/>
      </c>
    </row>
    <row r="105" ht="15.75" customHeight="1">
      <c r="A105" s="10" t="str">
        <f t="shared" si="1"/>
        <v/>
      </c>
      <c r="B105" s="11" t="str">
        <f>IF(OR($D105 = "CLOSED", AND($D105 = "CANCELLED", IncludeCancelled), AND($D105 = "MISSED", IncludeMissed)), IF(FixedTarget, IF(S105 &gt;= FixedTargetR, FixedTargetR, -1), IF($R105 = "TARGET", Q105, IF($R105 = "BE", 0, IF($R105 = "STOP", -1, "")))), "")</f>
        <v/>
      </c>
      <c r="C105" s="25"/>
      <c r="D105" s="25"/>
      <c r="E105" s="25"/>
      <c r="F105" s="25"/>
      <c r="G105" s="25"/>
      <c r="H105" s="25"/>
      <c r="I105" s="23"/>
      <c r="J105" s="23"/>
      <c r="K105" s="27"/>
      <c r="L105" s="27"/>
      <c r="M105" s="25"/>
      <c r="N105" s="31"/>
      <c r="O105" s="10" t="str">
        <f t="shared" si="2"/>
        <v/>
      </c>
      <c r="P105" s="10" t="str">
        <f>IF(AND(LEN(M105), SessionWeekends = false, OR(WEEKDAY(M105) = 1, WEEKDAY(M105) = 7)), SessionWeekendsCode, IF(LEN(N105), VLOOKUP(N105, SessionTimes, 2), ""))</f>
        <v/>
      </c>
      <c r="Q105" s="28"/>
      <c r="R105" s="25"/>
      <c r="S105" s="30"/>
      <c r="T105" s="26"/>
      <c r="U105" s="29"/>
      <c r="V105" s="29"/>
      <c r="W105" s="25" t="b">
        <v>0</v>
      </c>
      <c r="X105" s="10" t="str">
        <f t="shared" si="3"/>
        <v/>
      </c>
    </row>
    <row r="106" ht="15.75" customHeight="1">
      <c r="A106" s="10" t="str">
        <f t="shared" si="1"/>
        <v/>
      </c>
      <c r="B106" s="11" t="str">
        <f>IF(OR($D106 = "CLOSED", AND($D106 = "CANCELLED", IncludeCancelled), AND($D106 = "MISSED", IncludeMissed)), IF(FixedTarget, IF(S106 &gt;= FixedTargetR, FixedTargetR, -1), IF($R106 = "TARGET", Q106, IF($R106 = "BE", 0, IF($R106 = "STOP", -1, "")))), "")</f>
        <v/>
      </c>
      <c r="C106" s="25"/>
      <c r="D106" s="25"/>
      <c r="E106" s="25"/>
      <c r="F106" s="25"/>
      <c r="G106" s="25"/>
      <c r="H106" s="25"/>
      <c r="I106" s="23"/>
      <c r="J106" s="23"/>
      <c r="K106" s="27"/>
      <c r="L106" s="27"/>
      <c r="M106" s="25"/>
      <c r="N106" s="31"/>
      <c r="O106" s="10" t="str">
        <f t="shared" si="2"/>
        <v/>
      </c>
      <c r="P106" s="10" t="str">
        <f>IF(AND(LEN(M106), SessionWeekends = false, OR(WEEKDAY(M106) = 1, WEEKDAY(M106) = 7)), SessionWeekendsCode, IF(LEN(N106), VLOOKUP(N106, SessionTimes, 2), ""))</f>
        <v/>
      </c>
      <c r="Q106" s="28"/>
      <c r="R106" s="25"/>
      <c r="S106" s="30"/>
      <c r="T106" s="26"/>
      <c r="U106" s="29"/>
      <c r="V106" s="29"/>
      <c r="W106" s="25" t="b">
        <v>0</v>
      </c>
      <c r="X106" s="10" t="str">
        <f t="shared" si="3"/>
        <v/>
      </c>
    </row>
    <row r="107" ht="15.75" customHeight="1">
      <c r="A107" s="10" t="str">
        <f t="shared" si="1"/>
        <v/>
      </c>
      <c r="B107" s="11" t="str">
        <f>IF(OR($D107 = "CLOSED", AND($D107 = "CANCELLED", IncludeCancelled), AND($D107 = "MISSED", IncludeMissed)), IF(FixedTarget, IF(S107 &gt;= FixedTargetR, FixedTargetR, -1), IF($R107 = "TARGET", Q107, IF($R107 = "BE", 0, IF($R107 = "STOP", -1, "")))), "")</f>
        <v/>
      </c>
      <c r="C107" s="25"/>
      <c r="D107" s="25"/>
      <c r="E107" s="25"/>
      <c r="F107" s="25"/>
      <c r="G107" s="25"/>
      <c r="H107" s="25"/>
      <c r="I107" s="23"/>
      <c r="J107" s="23"/>
      <c r="K107" s="27"/>
      <c r="L107" s="27"/>
      <c r="M107" s="25"/>
      <c r="N107" s="31"/>
      <c r="O107" s="10" t="str">
        <f t="shared" si="2"/>
        <v/>
      </c>
      <c r="P107" s="10" t="str">
        <f>IF(AND(LEN(M107), SessionWeekends = false, OR(WEEKDAY(M107) = 1, WEEKDAY(M107) = 7)), SessionWeekendsCode, IF(LEN(N107), VLOOKUP(N107, SessionTimes, 2), ""))</f>
        <v/>
      </c>
      <c r="Q107" s="28"/>
      <c r="R107" s="25"/>
      <c r="S107" s="30"/>
      <c r="T107" s="26"/>
      <c r="U107" s="29"/>
      <c r="V107" s="29"/>
      <c r="W107" s="25" t="b">
        <v>0</v>
      </c>
      <c r="X107" s="10" t="str">
        <f t="shared" si="3"/>
        <v/>
      </c>
    </row>
    <row r="108" ht="15.75" customHeight="1">
      <c r="A108" s="10" t="str">
        <f t="shared" si="1"/>
        <v/>
      </c>
      <c r="B108" s="11" t="str">
        <f>IF(OR($D108 = "CLOSED", AND($D108 = "CANCELLED", IncludeCancelled), AND($D108 = "MISSED", IncludeMissed)), IF(FixedTarget, IF(S108 &gt;= FixedTargetR, FixedTargetR, -1), IF($R108 = "TARGET", Q108, IF($R108 = "BE", 0, IF($R108 = "STOP", -1, "")))), "")</f>
        <v/>
      </c>
      <c r="C108" s="25"/>
      <c r="D108" s="25"/>
      <c r="E108" s="25"/>
      <c r="F108" s="25"/>
      <c r="G108" s="25"/>
      <c r="H108" s="25"/>
      <c r="I108" s="23"/>
      <c r="J108" s="23"/>
      <c r="K108" s="27"/>
      <c r="L108" s="27"/>
      <c r="M108" s="25"/>
      <c r="N108" s="31"/>
      <c r="O108" s="10" t="str">
        <f t="shared" si="2"/>
        <v/>
      </c>
      <c r="P108" s="10" t="str">
        <f>IF(AND(LEN(M108), SessionWeekends = false, OR(WEEKDAY(M108) = 1, WEEKDAY(M108) = 7)), SessionWeekendsCode, IF(LEN(N108), VLOOKUP(N108, SessionTimes, 2), ""))</f>
        <v/>
      </c>
      <c r="Q108" s="28"/>
      <c r="R108" s="25"/>
      <c r="S108" s="30"/>
      <c r="T108" s="26"/>
      <c r="U108" s="29"/>
      <c r="V108" s="29"/>
      <c r="W108" s="25" t="b">
        <v>0</v>
      </c>
      <c r="X108" s="10" t="str">
        <f t="shared" si="3"/>
        <v/>
      </c>
    </row>
    <row r="109" ht="15.75" customHeight="1">
      <c r="A109" s="10" t="str">
        <f t="shared" si="1"/>
        <v/>
      </c>
      <c r="B109" s="11" t="str">
        <f>IF(OR($D109 = "CLOSED", AND($D109 = "CANCELLED", IncludeCancelled), AND($D109 = "MISSED", IncludeMissed)), IF(FixedTarget, IF(S109 &gt;= FixedTargetR, FixedTargetR, -1), IF($R109 = "TARGET", Q109, IF($R109 = "BE", 0, IF($R109 = "STOP", -1, "")))), "")</f>
        <v/>
      </c>
      <c r="C109" s="25"/>
      <c r="D109" s="25"/>
      <c r="E109" s="25"/>
      <c r="F109" s="25"/>
      <c r="G109" s="25"/>
      <c r="H109" s="25"/>
      <c r="I109" s="23"/>
      <c r="J109" s="23"/>
      <c r="K109" s="27"/>
      <c r="L109" s="27"/>
      <c r="M109" s="25"/>
      <c r="N109" s="31"/>
      <c r="O109" s="10" t="str">
        <f t="shared" si="2"/>
        <v/>
      </c>
      <c r="P109" s="10" t="str">
        <f>IF(AND(LEN(M109), SessionWeekends = false, OR(WEEKDAY(M109) = 1, WEEKDAY(M109) = 7)), SessionWeekendsCode, IF(LEN(N109), VLOOKUP(N109, SessionTimes, 2), ""))</f>
        <v/>
      </c>
      <c r="Q109" s="28"/>
      <c r="R109" s="25"/>
      <c r="S109" s="30"/>
      <c r="T109" s="26"/>
      <c r="U109" s="29"/>
      <c r="V109" s="29"/>
      <c r="W109" s="25" t="b">
        <v>0</v>
      </c>
      <c r="X109" s="10" t="str">
        <f t="shared" si="3"/>
        <v/>
      </c>
    </row>
    <row r="110" ht="15.75" customHeight="1">
      <c r="A110" s="10" t="str">
        <f t="shared" si="1"/>
        <v/>
      </c>
      <c r="B110" s="11" t="str">
        <f>IF(OR($D110 = "CLOSED", AND($D110 = "CANCELLED", IncludeCancelled), AND($D110 = "MISSED", IncludeMissed)), IF(FixedTarget, IF(S110 &gt;= FixedTargetR, FixedTargetR, -1), IF($R110 = "TARGET", Q110, IF($R110 = "BE", 0, IF($R110 = "STOP", -1, "")))), "")</f>
        <v/>
      </c>
      <c r="C110" s="25"/>
      <c r="D110" s="25"/>
      <c r="E110" s="25"/>
      <c r="F110" s="25"/>
      <c r="G110" s="25"/>
      <c r="H110" s="25"/>
      <c r="I110" s="23"/>
      <c r="J110" s="23"/>
      <c r="K110" s="27"/>
      <c r="L110" s="27"/>
      <c r="M110" s="25"/>
      <c r="N110" s="31"/>
      <c r="O110" s="10" t="str">
        <f t="shared" si="2"/>
        <v/>
      </c>
      <c r="P110" s="10" t="str">
        <f>IF(AND(LEN(M110), SessionWeekends = false, OR(WEEKDAY(M110) = 1, WEEKDAY(M110) = 7)), SessionWeekendsCode, IF(LEN(N110), VLOOKUP(N110, SessionTimes, 2), ""))</f>
        <v/>
      </c>
      <c r="Q110" s="28"/>
      <c r="R110" s="25"/>
      <c r="S110" s="30"/>
      <c r="T110" s="26"/>
      <c r="U110" s="29"/>
      <c r="V110" s="29"/>
      <c r="W110" s="25" t="b">
        <v>0</v>
      </c>
      <c r="X110" s="10" t="str">
        <f t="shared" si="3"/>
        <v/>
      </c>
    </row>
    <row r="111" ht="15.75" customHeight="1">
      <c r="A111" s="10" t="str">
        <f t="shared" si="1"/>
        <v/>
      </c>
      <c r="B111" s="11" t="str">
        <f>IF(OR($D111 = "CLOSED", AND($D111 = "CANCELLED", IncludeCancelled), AND($D111 = "MISSED", IncludeMissed)), IF(FixedTarget, IF(S111 &gt;= FixedTargetR, FixedTargetR, -1), IF($R111 = "TARGET", Q111, IF($R111 = "BE", 0, IF($R111 = "STOP", -1, "")))), "")</f>
        <v/>
      </c>
      <c r="C111" s="25"/>
      <c r="D111" s="25"/>
      <c r="E111" s="25"/>
      <c r="F111" s="25"/>
      <c r="G111" s="25"/>
      <c r="H111" s="25"/>
      <c r="I111" s="23"/>
      <c r="J111" s="23"/>
      <c r="K111" s="27"/>
      <c r="L111" s="27"/>
      <c r="M111" s="25"/>
      <c r="N111" s="31"/>
      <c r="O111" s="10" t="str">
        <f t="shared" si="2"/>
        <v/>
      </c>
      <c r="P111" s="10" t="str">
        <f>IF(AND(LEN(M111), SessionWeekends = false, OR(WEEKDAY(M111) = 1, WEEKDAY(M111) = 7)), SessionWeekendsCode, IF(LEN(N111), VLOOKUP(N111, SessionTimes, 2), ""))</f>
        <v/>
      </c>
      <c r="Q111" s="28"/>
      <c r="R111" s="25"/>
      <c r="S111" s="30"/>
      <c r="T111" s="26"/>
      <c r="U111" s="29"/>
      <c r="V111" s="29"/>
      <c r="W111" s="25" t="b">
        <v>0</v>
      </c>
      <c r="X111" s="10" t="str">
        <f t="shared" si="3"/>
        <v/>
      </c>
    </row>
    <row r="112" ht="15.75" customHeight="1">
      <c r="A112" s="10" t="str">
        <f t="shared" si="1"/>
        <v/>
      </c>
      <c r="B112" s="11" t="str">
        <f>IF(OR($D112 = "CLOSED", AND($D112 = "CANCELLED", IncludeCancelled), AND($D112 = "MISSED", IncludeMissed)), IF(FixedTarget, IF(S112 &gt;= FixedTargetR, FixedTargetR, -1), IF($R112 = "TARGET", Q112, IF($R112 = "BE", 0, IF($R112 = "STOP", -1, "")))), "")</f>
        <v/>
      </c>
      <c r="C112" s="25"/>
      <c r="D112" s="25"/>
      <c r="E112" s="25"/>
      <c r="F112" s="25"/>
      <c r="G112" s="25"/>
      <c r="H112" s="25"/>
      <c r="I112" s="23"/>
      <c r="J112" s="23"/>
      <c r="K112" s="27"/>
      <c r="L112" s="27"/>
      <c r="M112" s="25"/>
      <c r="N112" s="31"/>
      <c r="O112" s="10" t="str">
        <f t="shared" si="2"/>
        <v/>
      </c>
      <c r="P112" s="10" t="str">
        <f>IF(AND(LEN(M112), SessionWeekends = false, OR(WEEKDAY(M112) = 1, WEEKDAY(M112) = 7)), SessionWeekendsCode, IF(LEN(N112), VLOOKUP(N112, SessionTimes, 2), ""))</f>
        <v/>
      </c>
      <c r="Q112" s="28"/>
      <c r="R112" s="25"/>
      <c r="S112" s="30"/>
      <c r="T112" s="26"/>
      <c r="U112" s="29"/>
      <c r="V112" s="29"/>
      <c r="W112" s="25" t="b">
        <v>0</v>
      </c>
      <c r="X112" s="10" t="str">
        <f t="shared" si="3"/>
        <v/>
      </c>
    </row>
    <row r="113" ht="15.75" customHeight="1">
      <c r="A113" s="10" t="str">
        <f t="shared" si="1"/>
        <v/>
      </c>
      <c r="B113" s="11" t="str">
        <f>IF(OR($D113 = "CLOSED", AND($D113 = "CANCELLED", IncludeCancelled), AND($D113 = "MISSED", IncludeMissed)), IF(FixedTarget, IF(S113 &gt;= FixedTargetR, FixedTargetR, -1), IF($R113 = "TARGET", Q113, IF($R113 = "BE", 0, IF($R113 = "STOP", -1, "")))), "")</f>
        <v/>
      </c>
      <c r="C113" s="25"/>
      <c r="D113" s="25"/>
      <c r="E113" s="25"/>
      <c r="F113" s="25"/>
      <c r="G113" s="25"/>
      <c r="H113" s="25"/>
      <c r="I113" s="23"/>
      <c r="J113" s="23"/>
      <c r="K113" s="27"/>
      <c r="L113" s="27"/>
      <c r="M113" s="25"/>
      <c r="N113" s="31"/>
      <c r="O113" s="10" t="str">
        <f t="shared" si="2"/>
        <v/>
      </c>
      <c r="P113" s="10" t="str">
        <f>IF(AND(LEN(M113), SessionWeekends = false, OR(WEEKDAY(M113) = 1, WEEKDAY(M113) = 7)), SessionWeekendsCode, IF(LEN(N113), VLOOKUP(N113, SessionTimes, 2), ""))</f>
        <v/>
      </c>
      <c r="Q113" s="28"/>
      <c r="R113" s="25"/>
      <c r="S113" s="30"/>
      <c r="T113" s="26"/>
      <c r="U113" s="29"/>
      <c r="V113" s="29"/>
      <c r="W113" s="25" t="b">
        <v>0</v>
      </c>
      <c r="X113" s="10" t="str">
        <f t="shared" si="3"/>
        <v/>
      </c>
    </row>
    <row r="114" ht="15.75" customHeight="1">
      <c r="A114" s="10" t="str">
        <f t="shared" si="1"/>
        <v/>
      </c>
      <c r="B114" s="11" t="str">
        <f>IF(OR($D114 = "CLOSED", AND($D114 = "CANCELLED", IncludeCancelled), AND($D114 = "MISSED", IncludeMissed)), IF(FixedTarget, IF(S114 &gt;= FixedTargetR, FixedTargetR, -1), IF($R114 = "TARGET", Q114, IF($R114 = "BE", 0, IF($R114 = "STOP", -1, "")))), "")</f>
        <v/>
      </c>
      <c r="C114" s="25"/>
      <c r="D114" s="25"/>
      <c r="E114" s="25"/>
      <c r="F114" s="25"/>
      <c r="G114" s="25"/>
      <c r="H114" s="25"/>
      <c r="I114" s="23"/>
      <c r="J114" s="23"/>
      <c r="K114" s="27"/>
      <c r="L114" s="27"/>
      <c r="M114" s="25"/>
      <c r="N114" s="31"/>
      <c r="O114" s="10" t="str">
        <f t="shared" si="2"/>
        <v/>
      </c>
      <c r="P114" s="10" t="str">
        <f>IF(AND(LEN(M114), SessionWeekends = false, OR(WEEKDAY(M114) = 1, WEEKDAY(M114) = 7)), SessionWeekendsCode, IF(LEN(N114), VLOOKUP(N114, SessionTimes, 2), ""))</f>
        <v/>
      </c>
      <c r="Q114" s="28"/>
      <c r="R114" s="25"/>
      <c r="S114" s="30"/>
      <c r="T114" s="26"/>
      <c r="U114" s="29"/>
      <c r="V114" s="29"/>
      <c r="W114" s="25" t="b">
        <v>0</v>
      </c>
      <c r="X114" s="10" t="str">
        <f t="shared" si="3"/>
        <v/>
      </c>
    </row>
    <row r="115" ht="15.75" customHeight="1">
      <c r="A115" s="10" t="str">
        <f t="shared" si="1"/>
        <v/>
      </c>
      <c r="B115" s="11" t="str">
        <f>IF(OR($D115 = "CLOSED", AND($D115 = "CANCELLED", IncludeCancelled), AND($D115 = "MISSED", IncludeMissed)), IF(FixedTarget, IF(S115 &gt;= FixedTargetR, FixedTargetR, -1), IF($R115 = "TARGET", Q115, IF($R115 = "BE", 0, IF($R115 = "STOP", -1, "")))), "")</f>
        <v/>
      </c>
      <c r="C115" s="25"/>
      <c r="D115" s="25"/>
      <c r="E115" s="25"/>
      <c r="F115" s="25"/>
      <c r="G115" s="25"/>
      <c r="H115" s="25"/>
      <c r="I115" s="23"/>
      <c r="J115" s="23"/>
      <c r="K115" s="27"/>
      <c r="L115" s="27"/>
      <c r="M115" s="25"/>
      <c r="N115" s="31"/>
      <c r="O115" s="10" t="str">
        <f t="shared" si="2"/>
        <v/>
      </c>
      <c r="P115" s="10" t="str">
        <f>IF(AND(LEN(M115), SessionWeekends = false, OR(WEEKDAY(M115) = 1, WEEKDAY(M115) = 7)), SessionWeekendsCode, IF(LEN(N115), VLOOKUP(N115, SessionTimes, 2), ""))</f>
        <v/>
      </c>
      <c r="Q115" s="28"/>
      <c r="R115" s="25"/>
      <c r="S115" s="30"/>
      <c r="T115" s="26"/>
      <c r="U115" s="29"/>
      <c r="V115" s="29"/>
      <c r="W115" s="25" t="b">
        <v>0</v>
      </c>
      <c r="X115" s="10" t="str">
        <f t="shared" si="3"/>
        <v/>
      </c>
    </row>
    <row r="116" ht="15.75" customHeight="1">
      <c r="A116" s="10" t="str">
        <f t="shared" si="1"/>
        <v/>
      </c>
      <c r="B116" s="11" t="str">
        <f>IF(OR($D116 = "CLOSED", AND($D116 = "CANCELLED", IncludeCancelled), AND($D116 = "MISSED", IncludeMissed)), IF(FixedTarget, IF(S116 &gt;= FixedTargetR, FixedTargetR, -1), IF($R116 = "TARGET", Q116, IF($R116 = "BE", 0, IF($R116 = "STOP", -1, "")))), "")</f>
        <v/>
      </c>
      <c r="C116" s="25"/>
      <c r="D116" s="25"/>
      <c r="E116" s="25"/>
      <c r="F116" s="25"/>
      <c r="G116" s="25"/>
      <c r="H116" s="25"/>
      <c r="I116" s="23"/>
      <c r="J116" s="23"/>
      <c r="K116" s="27"/>
      <c r="L116" s="27"/>
      <c r="M116" s="25"/>
      <c r="N116" s="31"/>
      <c r="O116" s="10" t="str">
        <f t="shared" si="2"/>
        <v/>
      </c>
      <c r="P116" s="10" t="str">
        <f>IF(AND(LEN(M116), SessionWeekends = false, OR(WEEKDAY(M116) = 1, WEEKDAY(M116) = 7)), SessionWeekendsCode, IF(LEN(N116), VLOOKUP(N116, SessionTimes, 2), ""))</f>
        <v/>
      </c>
      <c r="Q116" s="28"/>
      <c r="R116" s="25"/>
      <c r="S116" s="30"/>
      <c r="T116" s="26"/>
      <c r="U116" s="29"/>
      <c r="V116" s="29"/>
      <c r="W116" s="25" t="b">
        <v>0</v>
      </c>
      <c r="X116" s="10" t="str">
        <f t="shared" si="3"/>
        <v/>
      </c>
    </row>
    <row r="117" ht="15.75" customHeight="1">
      <c r="A117" s="10" t="str">
        <f t="shared" si="1"/>
        <v/>
      </c>
      <c r="B117" s="11" t="str">
        <f>IF(OR($D117 = "CLOSED", AND($D117 = "CANCELLED", IncludeCancelled), AND($D117 = "MISSED", IncludeMissed)), IF(FixedTarget, IF(S117 &gt;= FixedTargetR, FixedTargetR, -1), IF($R117 = "TARGET", Q117, IF($R117 = "BE", 0, IF($R117 = "STOP", -1, "")))), "")</f>
        <v/>
      </c>
      <c r="C117" s="25"/>
      <c r="D117" s="25"/>
      <c r="E117" s="25"/>
      <c r="F117" s="25"/>
      <c r="G117" s="25"/>
      <c r="H117" s="25"/>
      <c r="I117" s="23"/>
      <c r="J117" s="23"/>
      <c r="K117" s="27"/>
      <c r="L117" s="27"/>
      <c r="M117" s="25"/>
      <c r="N117" s="31"/>
      <c r="O117" s="10" t="str">
        <f t="shared" si="2"/>
        <v/>
      </c>
      <c r="P117" s="10" t="str">
        <f>IF(AND(LEN(M117), SessionWeekends = false, OR(WEEKDAY(M117) = 1, WEEKDAY(M117) = 7)), SessionWeekendsCode, IF(LEN(N117), VLOOKUP(N117, SessionTimes, 2), ""))</f>
        <v/>
      </c>
      <c r="Q117" s="28"/>
      <c r="R117" s="25"/>
      <c r="S117" s="30"/>
      <c r="T117" s="26"/>
      <c r="U117" s="29"/>
      <c r="V117" s="29"/>
      <c r="W117" s="25" t="b">
        <v>0</v>
      </c>
      <c r="X117" s="10" t="str">
        <f t="shared" si="3"/>
        <v/>
      </c>
    </row>
    <row r="118" ht="15.75" customHeight="1">
      <c r="A118" s="10" t="str">
        <f t="shared" si="1"/>
        <v/>
      </c>
      <c r="B118" s="11" t="str">
        <f>IF(OR($D118 = "CLOSED", AND($D118 = "CANCELLED", IncludeCancelled), AND($D118 = "MISSED", IncludeMissed)), IF(FixedTarget, IF(S118 &gt;= FixedTargetR, FixedTargetR, -1), IF($R118 = "TARGET", Q118, IF($R118 = "BE", 0, IF($R118 = "STOP", -1, "")))), "")</f>
        <v/>
      </c>
      <c r="C118" s="25"/>
      <c r="D118" s="25"/>
      <c r="E118" s="25"/>
      <c r="F118" s="25"/>
      <c r="G118" s="25"/>
      <c r="H118" s="25"/>
      <c r="I118" s="23"/>
      <c r="J118" s="23"/>
      <c r="K118" s="27"/>
      <c r="L118" s="27"/>
      <c r="M118" s="25"/>
      <c r="N118" s="31"/>
      <c r="O118" s="10" t="str">
        <f t="shared" si="2"/>
        <v/>
      </c>
      <c r="P118" s="10" t="str">
        <f>IF(AND(LEN(M118), SessionWeekends = false, OR(WEEKDAY(M118) = 1, WEEKDAY(M118) = 7)), SessionWeekendsCode, IF(LEN(N118), VLOOKUP(N118, SessionTimes, 2), ""))</f>
        <v/>
      </c>
      <c r="Q118" s="28"/>
      <c r="R118" s="25"/>
      <c r="S118" s="30"/>
      <c r="T118" s="26"/>
      <c r="U118" s="29"/>
      <c r="V118" s="29"/>
      <c r="W118" s="25" t="b">
        <v>0</v>
      </c>
      <c r="X118" s="10" t="str">
        <f t="shared" si="3"/>
        <v/>
      </c>
    </row>
    <row r="119" ht="15.75" customHeight="1">
      <c r="A119" s="10" t="str">
        <f t="shared" si="1"/>
        <v/>
      </c>
      <c r="B119" s="11" t="str">
        <f>IF(OR($D119 = "CLOSED", AND($D119 = "CANCELLED", IncludeCancelled), AND($D119 = "MISSED", IncludeMissed)), IF(FixedTarget, IF(S119 &gt;= FixedTargetR, FixedTargetR, -1), IF($R119 = "TARGET", Q119, IF($R119 = "BE", 0, IF($R119 = "STOP", -1, "")))), "")</f>
        <v/>
      </c>
      <c r="C119" s="25"/>
      <c r="D119" s="25"/>
      <c r="E119" s="25"/>
      <c r="F119" s="25"/>
      <c r="G119" s="25"/>
      <c r="H119" s="25"/>
      <c r="I119" s="23"/>
      <c r="J119" s="23"/>
      <c r="K119" s="27"/>
      <c r="L119" s="27"/>
      <c r="M119" s="25"/>
      <c r="N119" s="31"/>
      <c r="O119" s="10" t="str">
        <f t="shared" si="2"/>
        <v/>
      </c>
      <c r="P119" s="10" t="str">
        <f>IF(AND(LEN(M119), SessionWeekends = false, OR(WEEKDAY(M119) = 1, WEEKDAY(M119) = 7)), SessionWeekendsCode, IF(LEN(N119), VLOOKUP(N119, SessionTimes, 2), ""))</f>
        <v/>
      </c>
      <c r="Q119" s="28"/>
      <c r="R119" s="25"/>
      <c r="S119" s="30"/>
      <c r="T119" s="26"/>
      <c r="U119" s="29"/>
      <c r="V119" s="29"/>
      <c r="W119" s="25" t="b">
        <v>0</v>
      </c>
      <c r="X119" s="10" t="str">
        <f t="shared" si="3"/>
        <v/>
      </c>
    </row>
    <row r="120" ht="15.75" customHeight="1">
      <c r="A120" s="10" t="str">
        <f t="shared" si="1"/>
        <v/>
      </c>
      <c r="B120" s="11" t="str">
        <f>IF(OR($D120 = "CLOSED", AND($D120 = "CANCELLED", IncludeCancelled), AND($D120 = "MISSED", IncludeMissed)), IF(FixedTarget, IF(S120 &gt;= FixedTargetR, FixedTargetR, -1), IF($R120 = "TARGET", Q120, IF($R120 = "BE", 0, IF($R120 = "STOP", -1, "")))), "")</f>
        <v/>
      </c>
      <c r="C120" s="25"/>
      <c r="D120" s="25"/>
      <c r="E120" s="25"/>
      <c r="F120" s="25"/>
      <c r="G120" s="25"/>
      <c r="H120" s="25"/>
      <c r="I120" s="23"/>
      <c r="J120" s="23"/>
      <c r="K120" s="27"/>
      <c r="L120" s="27"/>
      <c r="M120" s="25"/>
      <c r="N120" s="31"/>
      <c r="O120" s="10" t="str">
        <f t="shared" si="2"/>
        <v/>
      </c>
      <c r="P120" s="10" t="str">
        <f>IF(AND(LEN(M120), SessionWeekends = false, OR(WEEKDAY(M120) = 1, WEEKDAY(M120) = 7)), SessionWeekendsCode, IF(LEN(N120), VLOOKUP(N120, SessionTimes, 2), ""))</f>
        <v/>
      </c>
      <c r="Q120" s="28"/>
      <c r="R120" s="25"/>
      <c r="S120" s="30"/>
      <c r="T120" s="26"/>
      <c r="U120" s="29"/>
      <c r="V120" s="29"/>
      <c r="W120" s="25" t="b">
        <v>0</v>
      </c>
      <c r="X120" s="10" t="str">
        <f t="shared" si="3"/>
        <v/>
      </c>
    </row>
    <row r="121" ht="15.75" customHeight="1">
      <c r="A121" s="10" t="str">
        <f t="shared" si="1"/>
        <v/>
      </c>
      <c r="B121" s="11" t="str">
        <f>IF(OR($D121 = "CLOSED", AND($D121 = "CANCELLED", IncludeCancelled), AND($D121 = "MISSED", IncludeMissed)), IF(FixedTarget, IF(S121 &gt;= FixedTargetR, FixedTargetR, -1), IF($R121 = "TARGET", Q121, IF($R121 = "BE", 0, IF($R121 = "STOP", -1, "")))), "")</f>
        <v/>
      </c>
      <c r="C121" s="25"/>
      <c r="D121" s="25"/>
      <c r="E121" s="25"/>
      <c r="F121" s="25"/>
      <c r="G121" s="25"/>
      <c r="H121" s="25"/>
      <c r="I121" s="23"/>
      <c r="J121" s="23"/>
      <c r="K121" s="27"/>
      <c r="L121" s="27"/>
      <c r="M121" s="25"/>
      <c r="N121" s="31"/>
      <c r="O121" s="10" t="str">
        <f t="shared" si="2"/>
        <v/>
      </c>
      <c r="P121" s="10" t="str">
        <f>IF(AND(LEN(M121), SessionWeekends = false, OR(WEEKDAY(M121) = 1, WEEKDAY(M121) = 7)), SessionWeekendsCode, IF(LEN(N121), VLOOKUP(N121, SessionTimes, 2), ""))</f>
        <v/>
      </c>
      <c r="Q121" s="28"/>
      <c r="R121" s="25"/>
      <c r="S121" s="30"/>
      <c r="T121" s="26"/>
      <c r="U121" s="29"/>
      <c r="V121" s="29"/>
      <c r="W121" s="25" t="b">
        <v>0</v>
      </c>
      <c r="X121" s="10" t="str">
        <f t="shared" si="3"/>
        <v/>
      </c>
    </row>
    <row r="122" ht="15.75" customHeight="1">
      <c r="A122" s="10" t="str">
        <f t="shared" si="1"/>
        <v/>
      </c>
      <c r="B122" s="11" t="str">
        <f>IF(OR($D122 = "CLOSED", AND($D122 = "CANCELLED", IncludeCancelled), AND($D122 = "MISSED", IncludeMissed)), IF(FixedTarget, IF(S122 &gt;= FixedTargetR, FixedTargetR, -1), IF($R122 = "TARGET", Q122, IF($R122 = "BE", 0, IF($R122 = "STOP", -1, "")))), "")</f>
        <v/>
      </c>
      <c r="C122" s="25"/>
      <c r="D122" s="25"/>
      <c r="E122" s="25"/>
      <c r="F122" s="25"/>
      <c r="G122" s="25"/>
      <c r="H122" s="25"/>
      <c r="I122" s="23"/>
      <c r="J122" s="23"/>
      <c r="K122" s="27"/>
      <c r="L122" s="27"/>
      <c r="M122" s="25"/>
      <c r="N122" s="31"/>
      <c r="O122" s="10" t="str">
        <f t="shared" si="2"/>
        <v/>
      </c>
      <c r="P122" s="10" t="str">
        <f>IF(AND(LEN(M122), SessionWeekends = false, OR(WEEKDAY(M122) = 1, WEEKDAY(M122) = 7)), SessionWeekendsCode, IF(LEN(N122), VLOOKUP(N122, SessionTimes, 2), ""))</f>
        <v/>
      </c>
      <c r="Q122" s="28"/>
      <c r="R122" s="25"/>
      <c r="S122" s="30"/>
      <c r="T122" s="26"/>
      <c r="U122" s="29"/>
      <c r="V122" s="29"/>
      <c r="W122" s="25" t="b">
        <v>0</v>
      </c>
      <c r="X122" s="10" t="str">
        <f t="shared" si="3"/>
        <v/>
      </c>
    </row>
    <row r="123" ht="15.75" customHeight="1">
      <c r="A123" s="10" t="str">
        <f t="shared" si="1"/>
        <v/>
      </c>
      <c r="B123" s="11" t="str">
        <f>IF(OR($D123 = "CLOSED", AND($D123 = "CANCELLED", IncludeCancelled), AND($D123 = "MISSED", IncludeMissed)), IF(FixedTarget, IF(S123 &gt;= FixedTargetR, FixedTargetR, -1), IF($R123 = "TARGET", Q123, IF($R123 = "BE", 0, IF($R123 = "STOP", -1, "")))), "")</f>
        <v/>
      </c>
      <c r="C123" s="25"/>
      <c r="D123" s="25"/>
      <c r="E123" s="25"/>
      <c r="F123" s="25"/>
      <c r="G123" s="25"/>
      <c r="H123" s="25"/>
      <c r="I123" s="23"/>
      <c r="J123" s="23"/>
      <c r="K123" s="27"/>
      <c r="L123" s="27"/>
      <c r="M123" s="25"/>
      <c r="N123" s="31"/>
      <c r="O123" s="10" t="str">
        <f t="shared" si="2"/>
        <v/>
      </c>
      <c r="P123" s="10" t="str">
        <f>IF(AND(LEN(M123), SessionWeekends = false, OR(WEEKDAY(M123) = 1, WEEKDAY(M123) = 7)), SessionWeekendsCode, IF(LEN(N123), VLOOKUP(N123, SessionTimes, 2), ""))</f>
        <v/>
      </c>
      <c r="Q123" s="28"/>
      <c r="R123" s="25"/>
      <c r="S123" s="30"/>
      <c r="T123" s="26"/>
      <c r="U123" s="29"/>
      <c r="V123" s="29"/>
      <c r="W123" s="25" t="b">
        <v>0</v>
      </c>
      <c r="X123" s="10" t="str">
        <f t="shared" si="3"/>
        <v/>
      </c>
    </row>
    <row r="124" ht="15.75" customHeight="1">
      <c r="A124" s="10" t="str">
        <f t="shared" si="1"/>
        <v/>
      </c>
      <c r="B124" s="11" t="str">
        <f>IF(OR($D124 = "CLOSED", AND($D124 = "CANCELLED", IncludeCancelled), AND($D124 = "MISSED", IncludeMissed)), IF(FixedTarget, IF(S124 &gt;= FixedTargetR, FixedTargetR, -1), IF($R124 = "TARGET", Q124, IF($R124 = "BE", 0, IF($R124 = "STOP", -1, "")))), "")</f>
        <v/>
      </c>
      <c r="C124" s="25"/>
      <c r="D124" s="25"/>
      <c r="E124" s="25"/>
      <c r="F124" s="25"/>
      <c r="G124" s="25"/>
      <c r="H124" s="25"/>
      <c r="I124" s="23"/>
      <c r="J124" s="23"/>
      <c r="K124" s="27"/>
      <c r="L124" s="27"/>
      <c r="M124" s="25"/>
      <c r="N124" s="31"/>
      <c r="O124" s="10" t="str">
        <f t="shared" si="2"/>
        <v/>
      </c>
      <c r="P124" s="10" t="str">
        <f>IF(AND(LEN(M124), SessionWeekends = false, OR(WEEKDAY(M124) = 1, WEEKDAY(M124) = 7)), SessionWeekendsCode, IF(LEN(N124), VLOOKUP(N124, SessionTimes, 2), ""))</f>
        <v/>
      </c>
      <c r="Q124" s="28"/>
      <c r="R124" s="25"/>
      <c r="S124" s="30"/>
      <c r="T124" s="26"/>
      <c r="U124" s="29"/>
      <c r="V124" s="29"/>
      <c r="W124" s="25" t="b">
        <v>0</v>
      </c>
      <c r="X124" s="10" t="str">
        <f t="shared" si="3"/>
        <v/>
      </c>
    </row>
    <row r="125" ht="15.75" customHeight="1">
      <c r="A125" s="10" t="str">
        <f t="shared" si="1"/>
        <v/>
      </c>
      <c r="B125" s="11" t="str">
        <f>IF(OR($D125 = "CLOSED", AND($D125 = "CANCELLED", IncludeCancelled), AND($D125 = "MISSED", IncludeMissed)), IF(FixedTarget, IF(S125 &gt;= FixedTargetR, FixedTargetR, -1), IF($R125 = "TARGET", Q125, IF($R125 = "BE", 0, IF($R125 = "STOP", -1, "")))), "")</f>
        <v/>
      </c>
      <c r="C125" s="25"/>
      <c r="D125" s="25"/>
      <c r="E125" s="25"/>
      <c r="F125" s="25"/>
      <c r="G125" s="25"/>
      <c r="H125" s="25"/>
      <c r="I125" s="23"/>
      <c r="J125" s="23"/>
      <c r="K125" s="27"/>
      <c r="L125" s="27"/>
      <c r="M125" s="25"/>
      <c r="N125" s="31"/>
      <c r="O125" s="10" t="str">
        <f t="shared" si="2"/>
        <v/>
      </c>
      <c r="P125" s="10" t="str">
        <f>IF(AND(LEN(M125), SessionWeekends = false, OR(WEEKDAY(M125) = 1, WEEKDAY(M125) = 7)), SessionWeekendsCode, IF(LEN(N125), VLOOKUP(N125, SessionTimes, 2), ""))</f>
        <v/>
      </c>
      <c r="Q125" s="28"/>
      <c r="R125" s="25"/>
      <c r="S125" s="30"/>
      <c r="T125" s="26"/>
      <c r="U125" s="29"/>
      <c r="V125" s="29"/>
      <c r="W125" s="25" t="b">
        <v>0</v>
      </c>
      <c r="X125" s="10" t="str">
        <f t="shared" si="3"/>
        <v/>
      </c>
    </row>
    <row r="126" ht="15.75" customHeight="1">
      <c r="A126" s="10" t="str">
        <f t="shared" si="1"/>
        <v/>
      </c>
      <c r="B126" s="11" t="str">
        <f>IF(OR($D126 = "CLOSED", AND($D126 = "CANCELLED", IncludeCancelled), AND($D126 = "MISSED", IncludeMissed)), IF(FixedTarget, IF(S126 &gt;= FixedTargetR, FixedTargetR, -1), IF($R126 = "TARGET", Q126, IF($R126 = "BE", 0, IF($R126 = "STOP", -1, "")))), "")</f>
        <v/>
      </c>
      <c r="C126" s="25"/>
      <c r="D126" s="25"/>
      <c r="E126" s="25"/>
      <c r="F126" s="25"/>
      <c r="G126" s="25"/>
      <c r="H126" s="25"/>
      <c r="I126" s="23"/>
      <c r="J126" s="23"/>
      <c r="K126" s="27"/>
      <c r="L126" s="27"/>
      <c r="M126" s="25"/>
      <c r="N126" s="31"/>
      <c r="O126" s="10" t="str">
        <f t="shared" si="2"/>
        <v/>
      </c>
      <c r="P126" s="10" t="str">
        <f>IF(AND(LEN(M126), SessionWeekends = false, OR(WEEKDAY(M126) = 1, WEEKDAY(M126) = 7)), SessionWeekendsCode, IF(LEN(N126), VLOOKUP(N126, SessionTimes, 2), ""))</f>
        <v/>
      </c>
      <c r="Q126" s="28"/>
      <c r="R126" s="25"/>
      <c r="S126" s="30"/>
      <c r="T126" s="26"/>
      <c r="U126" s="29"/>
      <c r="V126" s="29"/>
      <c r="W126" s="25" t="b">
        <v>0</v>
      </c>
      <c r="X126" s="10" t="str">
        <f t="shared" si="3"/>
        <v/>
      </c>
    </row>
    <row r="127" ht="15.75" customHeight="1">
      <c r="A127" s="10" t="str">
        <f t="shared" si="1"/>
        <v/>
      </c>
      <c r="B127" s="11" t="str">
        <f>IF(OR($D127 = "CLOSED", AND($D127 = "CANCELLED", IncludeCancelled), AND($D127 = "MISSED", IncludeMissed)), IF(FixedTarget, IF(S127 &gt;= FixedTargetR, FixedTargetR, -1), IF($R127 = "TARGET", Q127, IF($R127 = "BE", 0, IF($R127 = "STOP", -1, "")))), "")</f>
        <v/>
      </c>
      <c r="C127" s="25"/>
      <c r="D127" s="25"/>
      <c r="E127" s="25"/>
      <c r="F127" s="25"/>
      <c r="G127" s="25"/>
      <c r="H127" s="25"/>
      <c r="I127" s="23"/>
      <c r="J127" s="23"/>
      <c r="K127" s="27"/>
      <c r="L127" s="27"/>
      <c r="M127" s="25"/>
      <c r="N127" s="31"/>
      <c r="O127" s="10" t="str">
        <f t="shared" si="2"/>
        <v/>
      </c>
      <c r="P127" s="10" t="str">
        <f>IF(AND(LEN(M127), SessionWeekends = false, OR(WEEKDAY(M127) = 1, WEEKDAY(M127) = 7)), SessionWeekendsCode, IF(LEN(N127), VLOOKUP(N127, SessionTimes, 2), ""))</f>
        <v/>
      </c>
      <c r="Q127" s="28"/>
      <c r="R127" s="25"/>
      <c r="S127" s="30"/>
      <c r="T127" s="26"/>
      <c r="U127" s="29"/>
      <c r="V127" s="29"/>
      <c r="W127" s="25" t="b">
        <v>0</v>
      </c>
      <c r="X127" s="10" t="str">
        <f t="shared" si="3"/>
        <v/>
      </c>
    </row>
    <row r="128" ht="15.75" customHeight="1">
      <c r="A128" s="10" t="str">
        <f t="shared" si="1"/>
        <v/>
      </c>
      <c r="B128" s="11" t="str">
        <f>IF(OR($D128 = "CLOSED", AND($D128 = "CANCELLED", IncludeCancelled), AND($D128 = "MISSED", IncludeMissed)), IF(FixedTarget, IF(S128 &gt;= FixedTargetR, FixedTargetR, -1), IF($R128 = "TARGET", Q128, IF($R128 = "BE", 0, IF($R128 = "STOP", -1, "")))), "")</f>
        <v/>
      </c>
      <c r="C128" s="25"/>
      <c r="D128" s="25"/>
      <c r="E128" s="25"/>
      <c r="F128" s="25"/>
      <c r="G128" s="25"/>
      <c r="H128" s="25"/>
      <c r="I128" s="23"/>
      <c r="J128" s="23"/>
      <c r="K128" s="27"/>
      <c r="L128" s="27"/>
      <c r="M128" s="25"/>
      <c r="N128" s="31"/>
      <c r="O128" s="10" t="str">
        <f t="shared" si="2"/>
        <v/>
      </c>
      <c r="P128" s="10" t="str">
        <f>IF(AND(LEN(M128), SessionWeekends = false, OR(WEEKDAY(M128) = 1, WEEKDAY(M128) = 7)), SessionWeekendsCode, IF(LEN(N128), VLOOKUP(N128, SessionTimes, 2), ""))</f>
        <v/>
      </c>
      <c r="Q128" s="28"/>
      <c r="R128" s="25"/>
      <c r="S128" s="30"/>
      <c r="T128" s="26"/>
      <c r="U128" s="29"/>
      <c r="V128" s="29"/>
      <c r="W128" s="25" t="b">
        <v>0</v>
      </c>
      <c r="X128" s="10" t="str">
        <f t="shared" si="3"/>
        <v/>
      </c>
    </row>
    <row r="129" ht="15.75" customHeight="1">
      <c r="A129" s="10" t="str">
        <f t="shared" si="1"/>
        <v/>
      </c>
      <c r="B129" s="11" t="str">
        <f>IF(OR($D129 = "CLOSED", AND($D129 = "CANCELLED", IncludeCancelled), AND($D129 = "MISSED", IncludeMissed)), IF(FixedTarget, IF(S129 &gt;= FixedTargetR, FixedTargetR, -1), IF($R129 = "TARGET", Q129, IF($R129 = "BE", 0, IF($R129 = "STOP", -1, "")))), "")</f>
        <v/>
      </c>
      <c r="C129" s="25"/>
      <c r="D129" s="25"/>
      <c r="E129" s="25"/>
      <c r="F129" s="25"/>
      <c r="G129" s="25"/>
      <c r="H129" s="25"/>
      <c r="I129" s="23"/>
      <c r="J129" s="23"/>
      <c r="K129" s="27"/>
      <c r="L129" s="27"/>
      <c r="M129" s="25"/>
      <c r="N129" s="31"/>
      <c r="O129" s="10" t="str">
        <f t="shared" si="2"/>
        <v/>
      </c>
      <c r="P129" s="10" t="str">
        <f>IF(AND(LEN(M129), SessionWeekends = false, OR(WEEKDAY(M129) = 1, WEEKDAY(M129) = 7)), SessionWeekendsCode, IF(LEN(N129), VLOOKUP(N129, SessionTimes, 2), ""))</f>
        <v/>
      </c>
      <c r="Q129" s="28"/>
      <c r="R129" s="25"/>
      <c r="S129" s="30"/>
      <c r="T129" s="26"/>
      <c r="U129" s="29"/>
      <c r="V129" s="29"/>
      <c r="W129" s="25" t="b">
        <v>0</v>
      </c>
      <c r="X129" s="10" t="str">
        <f t="shared" si="3"/>
        <v/>
      </c>
    </row>
    <row r="130" ht="15.75" customHeight="1">
      <c r="A130" s="10" t="str">
        <f t="shared" si="1"/>
        <v/>
      </c>
      <c r="B130" s="11" t="str">
        <f>IF(OR($D130 = "CLOSED", AND($D130 = "CANCELLED", IncludeCancelled), AND($D130 = "MISSED", IncludeMissed)), IF(FixedTarget, IF(S130 &gt;= FixedTargetR, FixedTargetR, -1), IF($R130 = "TARGET", Q130, IF($R130 = "BE", 0, IF($R130 = "STOP", -1, "")))), "")</f>
        <v/>
      </c>
      <c r="C130" s="25"/>
      <c r="D130" s="25"/>
      <c r="E130" s="25"/>
      <c r="F130" s="25"/>
      <c r="G130" s="25"/>
      <c r="H130" s="25"/>
      <c r="I130" s="23"/>
      <c r="J130" s="23"/>
      <c r="K130" s="27"/>
      <c r="L130" s="27"/>
      <c r="M130" s="25"/>
      <c r="N130" s="31"/>
      <c r="O130" s="10" t="str">
        <f t="shared" si="2"/>
        <v/>
      </c>
      <c r="P130" s="10" t="str">
        <f>IF(AND(LEN(M130), SessionWeekends = false, OR(WEEKDAY(M130) = 1, WEEKDAY(M130) = 7)), SessionWeekendsCode, IF(LEN(N130), VLOOKUP(N130, SessionTimes, 2), ""))</f>
        <v/>
      </c>
      <c r="Q130" s="28"/>
      <c r="R130" s="25"/>
      <c r="S130" s="30"/>
      <c r="T130" s="26"/>
      <c r="U130" s="29"/>
      <c r="V130" s="29"/>
      <c r="W130" s="25" t="b">
        <v>0</v>
      </c>
      <c r="X130" s="10" t="str">
        <f t="shared" si="3"/>
        <v/>
      </c>
    </row>
    <row r="131" ht="15.75" customHeight="1">
      <c r="A131" s="10" t="str">
        <f t="shared" si="1"/>
        <v/>
      </c>
      <c r="B131" s="11" t="str">
        <f>IF(OR($D131 = "CLOSED", AND($D131 = "CANCELLED", IncludeCancelled), AND($D131 = "MISSED", IncludeMissed)), IF(FixedTarget, IF(S131 &gt;= FixedTargetR, FixedTargetR, -1), IF($R131 = "TARGET", Q131, IF($R131 = "BE", 0, IF($R131 = "STOP", -1, "")))), "")</f>
        <v/>
      </c>
      <c r="C131" s="25"/>
      <c r="D131" s="25"/>
      <c r="E131" s="25"/>
      <c r="F131" s="25"/>
      <c r="G131" s="25"/>
      <c r="H131" s="25"/>
      <c r="I131" s="23"/>
      <c r="J131" s="23"/>
      <c r="K131" s="27"/>
      <c r="L131" s="27"/>
      <c r="M131" s="25"/>
      <c r="N131" s="31"/>
      <c r="O131" s="10" t="str">
        <f t="shared" si="2"/>
        <v/>
      </c>
      <c r="P131" s="10" t="str">
        <f>IF(AND(LEN(M131), SessionWeekends = false, OR(WEEKDAY(M131) = 1, WEEKDAY(M131) = 7)), SessionWeekendsCode, IF(LEN(N131), VLOOKUP(N131, SessionTimes, 2), ""))</f>
        <v/>
      </c>
      <c r="Q131" s="28"/>
      <c r="R131" s="25"/>
      <c r="S131" s="30"/>
      <c r="T131" s="26"/>
      <c r="U131" s="29"/>
      <c r="V131" s="29"/>
      <c r="W131" s="25" t="b">
        <v>0</v>
      </c>
      <c r="X131" s="10" t="str">
        <f t="shared" si="3"/>
        <v/>
      </c>
    </row>
    <row r="132" ht="15.75" customHeight="1">
      <c r="A132" s="10" t="str">
        <f t="shared" si="1"/>
        <v/>
      </c>
      <c r="B132" s="11" t="str">
        <f>IF(OR($D132 = "CLOSED", AND($D132 = "CANCELLED", IncludeCancelled), AND($D132 = "MISSED", IncludeMissed)), IF(FixedTarget, IF(S132 &gt;= FixedTargetR, FixedTargetR, -1), IF($R132 = "TARGET", Q132, IF($R132 = "BE", 0, IF($R132 = "STOP", -1, "")))), "")</f>
        <v/>
      </c>
      <c r="C132" s="25"/>
      <c r="D132" s="25"/>
      <c r="E132" s="25"/>
      <c r="F132" s="25"/>
      <c r="G132" s="25"/>
      <c r="H132" s="25"/>
      <c r="I132" s="23"/>
      <c r="J132" s="23"/>
      <c r="K132" s="27"/>
      <c r="L132" s="27"/>
      <c r="M132" s="25"/>
      <c r="N132" s="31"/>
      <c r="O132" s="10" t="str">
        <f t="shared" si="2"/>
        <v/>
      </c>
      <c r="P132" s="10" t="str">
        <f>IF(AND(LEN(M132), SessionWeekends = false, OR(WEEKDAY(M132) = 1, WEEKDAY(M132) = 7)), SessionWeekendsCode, IF(LEN(N132), VLOOKUP(N132, SessionTimes, 2), ""))</f>
        <v/>
      </c>
      <c r="Q132" s="28"/>
      <c r="R132" s="25"/>
      <c r="S132" s="30"/>
      <c r="T132" s="26"/>
      <c r="U132" s="29"/>
      <c r="V132" s="29"/>
      <c r="W132" s="25" t="b">
        <v>0</v>
      </c>
      <c r="X132" s="10" t="str">
        <f t="shared" si="3"/>
        <v/>
      </c>
    </row>
    <row r="133" ht="15.75" customHeight="1">
      <c r="A133" s="10" t="str">
        <f t="shared" si="1"/>
        <v/>
      </c>
      <c r="B133" s="11" t="str">
        <f>IF(OR($D133 = "CLOSED", AND($D133 = "CANCELLED", IncludeCancelled), AND($D133 = "MISSED", IncludeMissed)), IF(FixedTarget, IF(S133 &gt;= FixedTargetR, FixedTargetR, -1), IF($R133 = "TARGET", Q133, IF($R133 = "BE", 0, IF($R133 = "STOP", -1, "")))), "")</f>
        <v/>
      </c>
      <c r="C133" s="25"/>
      <c r="D133" s="25"/>
      <c r="E133" s="25"/>
      <c r="F133" s="25"/>
      <c r="G133" s="25"/>
      <c r="H133" s="25"/>
      <c r="I133" s="23"/>
      <c r="J133" s="23"/>
      <c r="K133" s="27"/>
      <c r="L133" s="27"/>
      <c r="M133" s="25"/>
      <c r="N133" s="31"/>
      <c r="O133" s="10" t="str">
        <f t="shared" si="2"/>
        <v/>
      </c>
      <c r="P133" s="10" t="str">
        <f>IF(AND(LEN(M133), SessionWeekends = false, OR(WEEKDAY(M133) = 1, WEEKDAY(M133) = 7)), SessionWeekendsCode, IF(LEN(N133), VLOOKUP(N133, SessionTimes, 2), ""))</f>
        <v/>
      </c>
      <c r="Q133" s="28"/>
      <c r="R133" s="25"/>
      <c r="S133" s="30"/>
      <c r="T133" s="26"/>
      <c r="U133" s="29"/>
      <c r="V133" s="29"/>
      <c r="W133" s="25" t="b">
        <v>0</v>
      </c>
      <c r="X133" s="10" t="str">
        <f t="shared" si="3"/>
        <v/>
      </c>
    </row>
    <row r="134" ht="15.75" customHeight="1">
      <c r="A134" s="10" t="str">
        <f t="shared" si="1"/>
        <v/>
      </c>
      <c r="B134" s="11" t="str">
        <f>IF(OR($D134 = "CLOSED", AND($D134 = "CANCELLED", IncludeCancelled), AND($D134 = "MISSED", IncludeMissed)), IF(FixedTarget, IF(S134 &gt;= FixedTargetR, FixedTargetR, -1), IF($R134 = "TARGET", Q134, IF($R134 = "BE", 0, IF($R134 = "STOP", -1, "")))), "")</f>
        <v/>
      </c>
      <c r="C134" s="25"/>
      <c r="D134" s="25"/>
      <c r="E134" s="25"/>
      <c r="F134" s="25"/>
      <c r="G134" s="25"/>
      <c r="H134" s="25"/>
      <c r="I134" s="23"/>
      <c r="J134" s="23"/>
      <c r="K134" s="27"/>
      <c r="L134" s="27"/>
      <c r="M134" s="25"/>
      <c r="N134" s="31"/>
      <c r="O134" s="10" t="str">
        <f t="shared" si="2"/>
        <v/>
      </c>
      <c r="P134" s="10" t="str">
        <f>IF(AND(LEN(M134), SessionWeekends = false, OR(WEEKDAY(M134) = 1, WEEKDAY(M134) = 7)), SessionWeekendsCode, IF(LEN(N134), VLOOKUP(N134, SessionTimes, 2), ""))</f>
        <v/>
      </c>
      <c r="Q134" s="28"/>
      <c r="R134" s="25"/>
      <c r="S134" s="30"/>
      <c r="T134" s="26"/>
      <c r="U134" s="29"/>
      <c r="V134" s="29"/>
      <c r="W134" s="25" t="b">
        <v>0</v>
      </c>
      <c r="X134" s="10" t="str">
        <f t="shared" si="3"/>
        <v/>
      </c>
    </row>
    <row r="135" ht="15.75" customHeight="1">
      <c r="A135" s="10" t="str">
        <f t="shared" si="1"/>
        <v/>
      </c>
      <c r="B135" s="11" t="str">
        <f>IF(OR($D135 = "CLOSED", AND($D135 = "CANCELLED", IncludeCancelled), AND($D135 = "MISSED", IncludeMissed)), IF(FixedTarget, IF(S135 &gt;= FixedTargetR, FixedTargetR, -1), IF($R135 = "TARGET", Q135, IF($R135 = "BE", 0, IF($R135 = "STOP", -1, "")))), "")</f>
        <v/>
      </c>
      <c r="C135" s="25"/>
      <c r="D135" s="25"/>
      <c r="E135" s="25"/>
      <c r="F135" s="25"/>
      <c r="G135" s="25"/>
      <c r="H135" s="25"/>
      <c r="I135" s="23"/>
      <c r="J135" s="23"/>
      <c r="K135" s="27"/>
      <c r="L135" s="27"/>
      <c r="M135" s="25"/>
      <c r="N135" s="31"/>
      <c r="O135" s="10" t="str">
        <f t="shared" si="2"/>
        <v/>
      </c>
      <c r="P135" s="10" t="str">
        <f>IF(AND(LEN(M135), SessionWeekends = false, OR(WEEKDAY(M135) = 1, WEEKDAY(M135) = 7)), SessionWeekendsCode, IF(LEN(N135), VLOOKUP(N135, SessionTimes, 2), ""))</f>
        <v/>
      </c>
      <c r="Q135" s="28"/>
      <c r="R135" s="25"/>
      <c r="S135" s="30"/>
      <c r="T135" s="26"/>
      <c r="U135" s="29"/>
      <c r="V135" s="29"/>
      <c r="W135" s="25" t="b">
        <v>0</v>
      </c>
      <c r="X135" s="10" t="str">
        <f t="shared" si="3"/>
        <v/>
      </c>
    </row>
    <row r="136" ht="15.75" customHeight="1">
      <c r="A136" s="10" t="str">
        <f t="shared" si="1"/>
        <v/>
      </c>
      <c r="B136" s="11" t="str">
        <f>IF(OR($D136 = "CLOSED", AND($D136 = "CANCELLED", IncludeCancelled), AND($D136 = "MISSED", IncludeMissed)), IF(FixedTarget, IF(S136 &gt;= FixedTargetR, FixedTargetR, -1), IF($R136 = "TARGET", Q136, IF($R136 = "BE", 0, IF($R136 = "STOP", -1, "")))), "")</f>
        <v/>
      </c>
      <c r="C136" s="25"/>
      <c r="D136" s="25"/>
      <c r="E136" s="25"/>
      <c r="F136" s="25"/>
      <c r="G136" s="25"/>
      <c r="H136" s="25"/>
      <c r="I136" s="23"/>
      <c r="J136" s="23"/>
      <c r="K136" s="27"/>
      <c r="L136" s="27"/>
      <c r="M136" s="25"/>
      <c r="N136" s="31"/>
      <c r="O136" s="10" t="str">
        <f t="shared" si="2"/>
        <v/>
      </c>
      <c r="P136" s="10" t="str">
        <f>IF(AND(LEN(M136), SessionWeekends = false, OR(WEEKDAY(M136) = 1, WEEKDAY(M136) = 7)), SessionWeekendsCode, IF(LEN(N136), VLOOKUP(N136, SessionTimes, 2), ""))</f>
        <v/>
      </c>
      <c r="Q136" s="28"/>
      <c r="R136" s="25"/>
      <c r="S136" s="30"/>
      <c r="T136" s="26"/>
      <c r="U136" s="29"/>
      <c r="V136" s="29"/>
      <c r="W136" s="25" t="b">
        <v>0</v>
      </c>
      <c r="X136" s="10" t="str">
        <f t="shared" si="3"/>
        <v/>
      </c>
    </row>
    <row r="137" ht="15.75" customHeight="1">
      <c r="A137" s="10" t="str">
        <f t="shared" si="1"/>
        <v/>
      </c>
      <c r="B137" s="11" t="str">
        <f>IF(OR($D137 = "CLOSED", AND($D137 = "CANCELLED", IncludeCancelled), AND($D137 = "MISSED", IncludeMissed)), IF(FixedTarget, IF(S137 &gt;= FixedTargetR, FixedTargetR, -1), IF($R137 = "TARGET", Q137, IF($R137 = "BE", 0, IF($R137 = "STOP", -1, "")))), "")</f>
        <v/>
      </c>
      <c r="C137" s="25"/>
      <c r="D137" s="25"/>
      <c r="E137" s="25"/>
      <c r="F137" s="25"/>
      <c r="G137" s="25"/>
      <c r="H137" s="25"/>
      <c r="I137" s="23"/>
      <c r="J137" s="23"/>
      <c r="K137" s="27"/>
      <c r="L137" s="27"/>
      <c r="M137" s="25"/>
      <c r="N137" s="31"/>
      <c r="O137" s="10" t="str">
        <f t="shared" si="2"/>
        <v/>
      </c>
      <c r="P137" s="10" t="str">
        <f>IF(AND(LEN(M137), SessionWeekends = false, OR(WEEKDAY(M137) = 1, WEEKDAY(M137) = 7)), SessionWeekendsCode, IF(LEN(N137), VLOOKUP(N137, SessionTimes, 2), ""))</f>
        <v/>
      </c>
      <c r="Q137" s="28"/>
      <c r="R137" s="25"/>
      <c r="S137" s="30"/>
      <c r="T137" s="26"/>
      <c r="U137" s="29"/>
      <c r="V137" s="29"/>
      <c r="W137" s="25" t="b">
        <v>0</v>
      </c>
      <c r="X137" s="10" t="str">
        <f t="shared" si="3"/>
        <v/>
      </c>
    </row>
    <row r="138" ht="15.75" customHeight="1">
      <c r="A138" s="10" t="str">
        <f t="shared" si="1"/>
        <v/>
      </c>
      <c r="B138" s="11" t="str">
        <f>IF(OR($D138 = "CLOSED", AND($D138 = "CANCELLED", IncludeCancelled), AND($D138 = "MISSED", IncludeMissed)), IF(FixedTarget, IF(S138 &gt;= FixedTargetR, FixedTargetR, -1), IF($R138 = "TARGET", Q138, IF($R138 = "BE", 0, IF($R138 = "STOP", -1, "")))), "")</f>
        <v/>
      </c>
      <c r="C138" s="25"/>
      <c r="D138" s="25"/>
      <c r="E138" s="25"/>
      <c r="F138" s="25"/>
      <c r="G138" s="25"/>
      <c r="H138" s="25"/>
      <c r="I138" s="23"/>
      <c r="J138" s="23"/>
      <c r="K138" s="27"/>
      <c r="L138" s="27"/>
      <c r="M138" s="25"/>
      <c r="N138" s="31"/>
      <c r="O138" s="10" t="str">
        <f t="shared" si="2"/>
        <v/>
      </c>
      <c r="P138" s="10" t="str">
        <f>IF(AND(LEN(M138), SessionWeekends = false, OR(WEEKDAY(M138) = 1, WEEKDAY(M138) = 7)), SessionWeekendsCode, IF(LEN(N138), VLOOKUP(N138, SessionTimes, 2), ""))</f>
        <v/>
      </c>
      <c r="Q138" s="28"/>
      <c r="R138" s="25"/>
      <c r="S138" s="30"/>
      <c r="T138" s="26"/>
      <c r="U138" s="29"/>
      <c r="V138" s="29"/>
      <c r="W138" s="25" t="b">
        <v>0</v>
      </c>
      <c r="X138" s="10" t="str">
        <f t="shared" si="3"/>
        <v/>
      </c>
    </row>
    <row r="139" ht="15.75" customHeight="1">
      <c r="A139" s="10" t="str">
        <f t="shared" si="1"/>
        <v/>
      </c>
      <c r="B139" s="11" t="str">
        <f>IF(OR($D139 = "CLOSED", AND($D139 = "CANCELLED", IncludeCancelled), AND($D139 = "MISSED", IncludeMissed)), IF(FixedTarget, IF(S139 &gt;= FixedTargetR, FixedTargetR, -1), IF($R139 = "TARGET", Q139, IF($R139 = "BE", 0, IF($R139 = "STOP", -1, "")))), "")</f>
        <v/>
      </c>
      <c r="C139" s="25"/>
      <c r="D139" s="25"/>
      <c r="E139" s="25"/>
      <c r="F139" s="25"/>
      <c r="G139" s="25"/>
      <c r="H139" s="25"/>
      <c r="I139" s="23"/>
      <c r="J139" s="23"/>
      <c r="K139" s="27"/>
      <c r="L139" s="27"/>
      <c r="M139" s="25"/>
      <c r="N139" s="31"/>
      <c r="O139" s="10" t="str">
        <f t="shared" si="2"/>
        <v/>
      </c>
      <c r="P139" s="10" t="str">
        <f>IF(AND(LEN(M139), SessionWeekends = false, OR(WEEKDAY(M139) = 1, WEEKDAY(M139) = 7)), SessionWeekendsCode, IF(LEN(N139), VLOOKUP(N139, SessionTimes, 2), ""))</f>
        <v/>
      </c>
      <c r="Q139" s="28"/>
      <c r="R139" s="25"/>
      <c r="S139" s="30"/>
      <c r="T139" s="26"/>
      <c r="U139" s="29"/>
      <c r="V139" s="29"/>
      <c r="W139" s="25" t="b">
        <v>0</v>
      </c>
      <c r="X139" s="10" t="str">
        <f t="shared" si="3"/>
        <v/>
      </c>
    </row>
    <row r="140" ht="15.75" customHeight="1">
      <c r="A140" s="10" t="str">
        <f t="shared" si="1"/>
        <v/>
      </c>
      <c r="B140" s="11" t="str">
        <f>IF(OR($D140 = "CLOSED", AND($D140 = "CANCELLED", IncludeCancelled), AND($D140 = "MISSED", IncludeMissed)), IF(FixedTarget, IF(S140 &gt;= FixedTargetR, FixedTargetR, -1), IF($R140 = "TARGET", Q140, IF($R140 = "BE", 0, IF($R140 = "STOP", -1, "")))), "")</f>
        <v/>
      </c>
      <c r="C140" s="25"/>
      <c r="D140" s="25"/>
      <c r="E140" s="25"/>
      <c r="F140" s="25"/>
      <c r="G140" s="25"/>
      <c r="H140" s="25"/>
      <c r="I140" s="23"/>
      <c r="J140" s="23"/>
      <c r="K140" s="27"/>
      <c r="L140" s="27"/>
      <c r="M140" s="25"/>
      <c r="N140" s="31"/>
      <c r="O140" s="10" t="str">
        <f t="shared" si="2"/>
        <v/>
      </c>
      <c r="P140" s="10" t="str">
        <f>IF(AND(LEN(M140), SessionWeekends = false, OR(WEEKDAY(M140) = 1, WEEKDAY(M140) = 7)), SessionWeekendsCode, IF(LEN(N140), VLOOKUP(N140, SessionTimes, 2), ""))</f>
        <v/>
      </c>
      <c r="Q140" s="28"/>
      <c r="R140" s="25"/>
      <c r="S140" s="30"/>
      <c r="T140" s="26"/>
      <c r="U140" s="29"/>
      <c r="V140" s="29"/>
      <c r="W140" s="25" t="b">
        <v>0</v>
      </c>
      <c r="X140" s="10" t="str">
        <f t="shared" si="3"/>
        <v/>
      </c>
    </row>
    <row r="141" ht="15.75" customHeight="1">
      <c r="A141" s="10" t="str">
        <f t="shared" si="1"/>
        <v/>
      </c>
      <c r="B141" s="11" t="str">
        <f>IF(OR($D141 = "CLOSED", AND($D141 = "CANCELLED", IncludeCancelled), AND($D141 = "MISSED", IncludeMissed)), IF(FixedTarget, IF(S141 &gt;= FixedTargetR, FixedTargetR, -1), IF($R141 = "TARGET", Q141, IF($R141 = "BE", 0, IF($R141 = "STOP", -1, "")))), "")</f>
        <v/>
      </c>
      <c r="C141" s="25"/>
      <c r="D141" s="25"/>
      <c r="E141" s="25"/>
      <c r="F141" s="25"/>
      <c r="G141" s="25"/>
      <c r="H141" s="25"/>
      <c r="I141" s="23"/>
      <c r="J141" s="23"/>
      <c r="K141" s="27"/>
      <c r="L141" s="27"/>
      <c r="M141" s="25"/>
      <c r="N141" s="31"/>
      <c r="O141" s="10" t="str">
        <f t="shared" si="2"/>
        <v/>
      </c>
      <c r="P141" s="10" t="str">
        <f>IF(AND(LEN(M141), SessionWeekends = false, OR(WEEKDAY(M141) = 1, WEEKDAY(M141) = 7)), SessionWeekendsCode, IF(LEN(N141), VLOOKUP(N141, SessionTimes, 2), ""))</f>
        <v/>
      </c>
      <c r="Q141" s="28"/>
      <c r="R141" s="25"/>
      <c r="S141" s="30"/>
      <c r="T141" s="26"/>
      <c r="U141" s="29"/>
      <c r="V141" s="29"/>
      <c r="W141" s="25" t="b">
        <v>0</v>
      </c>
      <c r="X141" s="10" t="str">
        <f t="shared" si="3"/>
        <v/>
      </c>
    </row>
    <row r="142" ht="15.75" customHeight="1">
      <c r="A142" s="10" t="str">
        <f t="shared" si="1"/>
        <v/>
      </c>
      <c r="B142" s="11" t="str">
        <f>IF(OR($D142 = "CLOSED", AND($D142 = "CANCELLED", IncludeCancelled), AND($D142 = "MISSED", IncludeMissed)), IF(FixedTarget, IF(S142 &gt;= FixedTargetR, FixedTargetR, -1), IF($R142 = "TARGET", Q142, IF($R142 = "BE", 0, IF($R142 = "STOP", -1, "")))), "")</f>
        <v/>
      </c>
      <c r="C142" s="25"/>
      <c r="D142" s="25"/>
      <c r="E142" s="25"/>
      <c r="F142" s="25"/>
      <c r="G142" s="25"/>
      <c r="H142" s="25"/>
      <c r="I142" s="23"/>
      <c r="J142" s="23"/>
      <c r="K142" s="27"/>
      <c r="L142" s="27"/>
      <c r="M142" s="25"/>
      <c r="N142" s="31"/>
      <c r="O142" s="10" t="str">
        <f t="shared" si="2"/>
        <v/>
      </c>
      <c r="P142" s="10" t="str">
        <f>IF(AND(LEN(M142), SessionWeekends = false, OR(WEEKDAY(M142) = 1, WEEKDAY(M142) = 7)), SessionWeekendsCode, IF(LEN(N142), VLOOKUP(N142, SessionTimes, 2), ""))</f>
        <v/>
      </c>
      <c r="Q142" s="28"/>
      <c r="R142" s="25"/>
      <c r="S142" s="30"/>
      <c r="T142" s="26"/>
      <c r="U142" s="29"/>
      <c r="V142" s="29"/>
      <c r="W142" s="25" t="b">
        <v>0</v>
      </c>
      <c r="X142" s="10" t="str">
        <f t="shared" si="3"/>
        <v/>
      </c>
    </row>
    <row r="143" ht="15.75" customHeight="1">
      <c r="A143" s="10" t="str">
        <f t="shared" si="1"/>
        <v/>
      </c>
      <c r="B143" s="11" t="str">
        <f>IF(OR($D143 = "CLOSED", AND($D143 = "CANCELLED", IncludeCancelled), AND($D143 = "MISSED", IncludeMissed)), IF(FixedTarget, IF(S143 &gt;= FixedTargetR, FixedTargetR, -1), IF($R143 = "TARGET", Q143, IF($R143 = "BE", 0, IF($R143 = "STOP", -1, "")))), "")</f>
        <v/>
      </c>
      <c r="C143" s="25"/>
      <c r="D143" s="25"/>
      <c r="E143" s="25"/>
      <c r="F143" s="25"/>
      <c r="G143" s="25"/>
      <c r="H143" s="25"/>
      <c r="I143" s="23"/>
      <c r="J143" s="23"/>
      <c r="K143" s="27"/>
      <c r="L143" s="27"/>
      <c r="M143" s="25"/>
      <c r="N143" s="31"/>
      <c r="O143" s="10" t="str">
        <f t="shared" si="2"/>
        <v/>
      </c>
      <c r="P143" s="10" t="str">
        <f>IF(AND(LEN(M143), SessionWeekends = false, OR(WEEKDAY(M143) = 1, WEEKDAY(M143) = 7)), SessionWeekendsCode, IF(LEN(N143), VLOOKUP(N143, SessionTimes, 2), ""))</f>
        <v/>
      </c>
      <c r="Q143" s="28"/>
      <c r="R143" s="25"/>
      <c r="S143" s="30"/>
      <c r="T143" s="26"/>
      <c r="U143" s="29"/>
      <c r="V143" s="29"/>
      <c r="W143" s="25" t="b">
        <v>0</v>
      </c>
      <c r="X143" s="10" t="str">
        <f t="shared" si="3"/>
        <v/>
      </c>
    </row>
    <row r="144" ht="15.75" customHeight="1">
      <c r="A144" s="10" t="str">
        <f t="shared" si="1"/>
        <v/>
      </c>
      <c r="B144" s="11" t="str">
        <f>IF(OR($D144 = "CLOSED", AND($D144 = "CANCELLED", IncludeCancelled), AND($D144 = "MISSED", IncludeMissed)), IF(FixedTarget, IF(S144 &gt;= FixedTargetR, FixedTargetR, -1), IF($R144 = "TARGET", Q144, IF($R144 = "BE", 0, IF($R144 = "STOP", -1, "")))), "")</f>
        <v/>
      </c>
      <c r="C144" s="25"/>
      <c r="D144" s="25"/>
      <c r="E144" s="25"/>
      <c r="F144" s="25"/>
      <c r="G144" s="25"/>
      <c r="H144" s="25"/>
      <c r="I144" s="23"/>
      <c r="J144" s="23"/>
      <c r="K144" s="27"/>
      <c r="L144" s="27"/>
      <c r="M144" s="25"/>
      <c r="N144" s="31"/>
      <c r="O144" s="10" t="str">
        <f t="shared" si="2"/>
        <v/>
      </c>
      <c r="P144" s="10" t="str">
        <f>IF(AND(LEN(M144), SessionWeekends = false, OR(WEEKDAY(M144) = 1, WEEKDAY(M144) = 7)), SessionWeekendsCode, IF(LEN(N144), VLOOKUP(N144, SessionTimes, 2), ""))</f>
        <v/>
      </c>
      <c r="Q144" s="28"/>
      <c r="R144" s="25"/>
      <c r="S144" s="30"/>
      <c r="T144" s="26"/>
      <c r="U144" s="29"/>
      <c r="V144" s="29"/>
      <c r="W144" s="25" t="b">
        <v>0</v>
      </c>
      <c r="X144" s="10" t="str">
        <f t="shared" si="3"/>
        <v/>
      </c>
    </row>
    <row r="145" ht="15.75" customHeight="1">
      <c r="A145" s="10" t="str">
        <f t="shared" si="1"/>
        <v/>
      </c>
      <c r="B145" s="11" t="str">
        <f>IF(OR($D145 = "CLOSED", AND($D145 = "CANCELLED", IncludeCancelled), AND($D145 = "MISSED", IncludeMissed)), IF(FixedTarget, IF(S145 &gt;= FixedTargetR, FixedTargetR, -1), IF($R145 = "TARGET", Q145, IF($R145 = "BE", 0, IF($R145 = "STOP", -1, "")))), "")</f>
        <v/>
      </c>
      <c r="C145" s="25"/>
      <c r="D145" s="25"/>
      <c r="E145" s="25"/>
      <c r="F145" s="25"/>
      <c r="G145" s="25"/>
      <c r="H145" s="25"/>
      <c r="I145" s="23"/>
      <c r="J145" s="23"/>
      <c r="K145" s="27"/>
      <c r="L145" s="27"/>
      <c r="M145" s="25"/>
      <c r="N145" s="31"/>
      <c r="O145" s="10" t="str">
        <f t="shared" si="2"/>
        <v/>
      </c>
      <c r="P145" s="10" t="str">
        <f>IF(AND(LEN(M145), SessionWeekends = false, OR(WEEKDAY(M145) = 1, WEEKDAY(M145) = 7)), SessionWeekendsCode, IF(LEN(N145), VLOOKUP(N145, SessionTimes, 2), ""))</f>
        <v/>
      </c>
      <c r="Q145" s="28"/>
      <c r="R145" s="25"/>
      <c r="S145" s="30"/>
      <c r="T145" s="26"/>
      <c r="U145" s="29"/>
      <c r="V145" s="29"/>
      <c r="W145" s="25" t="b">
        <v>0</v>
      </c>
      <c r="X145" s="10" t="str">
        <f t="shared" si="3"/>
        <v/>
      </c>
    </row>
    <row r="146" ht="15.75" customHeight="1">
      <c r="A146" s="10" t="str">
        <f t="shared" si="1"/>
        <v/>
      </c>
      <c r="B146" s="11" t="str">
        <f>IF(OR($D146 = "CLOSED", AND($D146 = "CANCELLED", IncludeCancelled), AND($D146 = "MISSED", IncludeMissed)), IF(FixedTarget, IF(S146 &gt;= FixedTargetR, FixedTargetR, -1), IF($R146 = "TARGET", Q146, IF($R146 = "BE", 0, IF($R146 = "STOP", -1, "")))), "")</f>
        <v/>
      </c>
      <c r="C146" s="25"/>
      <c r="D146" s="25"/>
      <c r="E146" s="25"/>
      <c r="F146" s="25"/>
      <c r="G146" s="25"/>
      <c r="H146" s="25"/>
      <c r="I146" s="23"/>
      <c r="J146" s="23"/>
      <c r="K146" s="27"/>
      <c r="L146" s="27"/>
      <c r="M146" s="25"/>
      <c r="N146" s="31"/>
      <c r="O146" s="10" t="str">
        <f t="shared" si="2"/>
        <v/>
      </c>
      <c r="P146" s="10" t="str">
        <f>IF(AND(LEN(M146), SessionWeekends = false, OR(WEEKDAY(M146) = 1, WEEKDAY(M146) = 7)), SessionWeekendsCode, IF(LEN(N146), VLOOKUP(N146, SessionTimes, 2), ""))</f>
        <v/>
      </c>
      <c r="Q146" s="28"/>
      <c r="R146" s="25"/>
      <c r="S146" s="30"/>
      <c r="T146" s="26"/>
      <c r="U146" s="29"/>
      <c r="V146" s="29"/>
      <c r="W146" s="25" t="b">
        <v>0</v>
      </c>
      <c r="X146" s="10" t="str">
        <f t="shared" si="3"/>
        <v/>
      </c>
    </row>
    <row r="147" ht="15.75" customHeight="1">
      <c r="A147" s="10" t="str">
        <f t="shared" si="1"/>
        <v/>
      </c>
      <c r="B147" s="11" t="str">
        <f>IF(OR($D147 = "CLOSED", AND($D147 = "CANCELLED", IncludeCancelled), AND($D147 = "MISSED", IncludeMissed)), IF(FixedTarget, IF(S147 &gt;= FixedTargetR, FixedTargetR, -1), IF($R147 = "TARGET", Q147, IF($R147 = "BE", 0, IF($R147 = "STOP", -1, "")))), "")</f>
        <v/>
      </c>
      <c r="C147" s="25"/>
      <c r="D147" s="25"/>
      <c r="E147" s="25"/>
      <c r="F147" s="25"/>
      <c r="G147" s="25"/>
      <c r="H147" s="25"/>
      <c r="I147" s="23"/>
      <c r="J147" s="23"/>
      <c r="K147" s="27"/>
      <c r="L147" s="27"/>
      <c r="M147" s="25"/>
      <c r="N147" s="31"/>
      <c r="O147" s="10" t="str">
        <f t="shared" si="2"/>
        <v/>
      </c>
      <c r="P147" s="10" t="str">
        <f>IF(AND(LEN(M147), SessionWeekends = false, OR(WEEKDAY(M147) = 1, WEEKDAY(M147) = 7)), SessionWeekendsCode, IF(LEN(N147), VLOOKUP(N147, SessionTimes, 2), ""))</f>
        <v/>
      </c>
      <c r="Q147" s="28"/>
      <c r="R147" s="25"/>
      <c r="S147" s="30"/>
      <c r="T147" s="26"/>
      <c r="U147" s="29"/>
      <c r="V147" s="29"/>
      <c r="W147" s="25" t="b">
        <v>0</v>
      </c>
      <c r="X147" s="10" t="str">
        <f t="shared" si="3"/>
        <v/>
      </c>
    </row>
    <row r="148" ht="15.75" customHeight="1">
      <c r="A148" s="10" t="str">
        <f t="shared" si="1"/>
        <v/>
      </c>
      <c r="B148" s="11" t="str">
        <f>IF(OR($D148 = "CLOSED", AND($D148 = "CANCELLED", IncludeCancelled), AND($D148 = "MISSED", IncludeMissed)), IF(FixedTarget, IF(S148 &gt;= FixedTargetR, FixedTargetR, -1), IF($R148 = "TARGET", Q148, IF($R148 = "BE", 0, IF($R148 = "STOP", -1, "")))), "")</f>
        <v/>
      </c>
      <c r="C148" s="25"/>
      <c r="D148" s="25"/>
      <c r="E148" s="25"/>
      <c r="F148" s="25"/>
      <c r="G148" s="25"/>
      <c r="H148" s="25"/>
      <c r="I148" s="23"/>
      <c r="J148" s="23"/>
      <c r="K148" s="27"/>
      <c r="L148" s="27"/>
      <c r="M148" s="25"/>
      <c r="N148" s="31"/>
      <c r="O148" s="10" t="str">
        <f t="shared" si="2"/>
        <v/>
      </c>
      <c r="P148" s="10" t="str">
        <f>IF(AND(LEN(M148), SessionWeekends = false, OR(WEEKDAY(M148) = 1, WEEKDAY(M148) = 7)), SessionWeekendsCode, IF(LEN(N148), VLOOKUP(N148, SessionTimes, 2), ""))</f>
        <v/>
      </c>
      <c r="Q148" s="28"/>
      <c r="R148" s="25"/>
      <c r="S148" s="30"/>
      <c r="T148" s="26"/>
      <c r="U148" s="29"/>
      <c r="V148" s="29"/>
      <c r="W148" s="25" t="b">
        <v>0</v>
      </c>
      <c r="X148" s="10" t="str">
        <f t="shared" si="3"/>
        <v/>
      </c>
    </row>
    <row r="149" ht="15.75" customHeight="1">
      <c r="A149" s="10" t="str">
        <f t="shared" si="1"/>
        <v/>
      </c>
      <c r="B149" s="11" t="str">
        <f>IF(OR($D149 = "CLOSED", AND($D149 = "CANCELLED", IncludeCancelled), AND($D149 = "MISSED", IncludeMissed)), IF(FixedTarget, IF(S149 &gt;= FixedTargetR, FixedTargetR, -1), IF($R149 = "TARGET", Q149, IF($R149 = "BE", 0, IF($R149 = "STOP", -1, "")))), "")</f>
        <v/>
      </c>
      <c r="C149" s="25"/>
      <c r="D149" s="25"/>
      <c r="E149" s="25"/>
      <c r="F149" s="25"/>
      <c r="G149" s="25"/>
      <c r="H149" s="25"/>
      <c r="I149" s="23"/>
      <c r="J149" s="23"/>
      <c r="K149" s="27"/>
      <c r="L149" s="27"/>
      <c r="M149" s="25"/>
      <c r="N149" s="31"/>
      <c r="O149" s="10" t="str">
        <f t="shared" si="2"/>
        <v/>
      </c>
      <c r="P149" s="10" t="str">
        <f>IF(AND(LEN(M149), SessionWeekends = false, OR(WEEKDAY(M149) = 1, WEEKDAY(M149) = 7)), SessionWeekendsCode, IF(LEN(N149), VLOOKUP(N149, SessionTimes, 2), ""))</f>
        <v/>
      </c>
      <c r="Q149" s="28"/>
      <c r="R149" s="25"/>
      <c r="S149" s="30"/>
      <c r="T149" s="26"/>
      <c r="U149" s="29"/>
      <c r="V149" s="29"/>
      <c r="W149" s="25" t="b">
        <v>0</v>
      </c>
      <c r="X149" s="10" t="str">
        <f t="shared" si="3"/>
        <v/>
      </c>
    </row>
    <row r="150" ht="15.75" customHeight="1">
      <c r="A150" s="10" t="str">
        <f t="shared" si="1"/>
        <v/>
      </c>
      <c r="B150" s="11" t="str">
        <f>IF(OR($D150 = "CLOSED", AND($D150 = "CANCELLED", IncludeCancelled), AND($D150 = "MISSED", IncludeMissed)), IF(FixedTarget, IF(S150 &gt;= FixedTargetR, FixedTargetR, -1), IF($R150 = "TARGET", Q150, IF($R150 = "BE", 0, IF($R150 = "STOP", -1, "")))), "")</f>
        <v/>
      </c>
      <c r="C150" s="25"/>
      <c r="D150" s="25"/>
      <c r="E150" s="25"/>
      <c r="F150" s="25"/>
      <c r="G150" s="25"/>
      <c r="H150" s="25"/>
      <c r="I150" s="23"/>
      <c r="J150" s="23"/>
      <c r="K150" s="27"/>
      <c r="L150" s="27"/>
      <c r="M150" s="25"/>
      <c r="N150" s="31"/>
      <c r="O150" s="10" t="str">
        <f t="shared" si="2"/>
        <v/>
      </c>
      <c r="P150" s="10" t="str">
        <f>IF(AND(LEN(M150), SessionWeekends = false, OR(WEEKDAY(M150) = 1, WEEKDAY(M150) = 7)), SessionWeekendsCode, IF(LEN(N150), VLOOKUP(N150, SessionTimes, 2), ""))</f>
        <v/>
      </c>
      <c r="Q150" s="28"/>
      <c r="R150" s="25"/>
      <c r="S150" s="30"/>
      <c r="T150" s="26"/>
      <c r="U150" s="29"/>
      <c r="V150" s="29"/>
      <c r="W150" s="25" t="b">
        <v>0</v>
      </c>
      <c r="X150" s="10" t="str">
        <f t="shared" si="3"/>
        <v/>
      </c>
    </row>
    <row r="151" ht="15.75" customHeight="1">
      <c r="A151" s="10" t="str">
        <f t="shared" si="1"/>
        <v/>
      </c>
      <c r="B151" s="11" t="str">
        <f>IF(OR($D151 = "CLOSED", AND($D151 = "CANCELLED", IncludeCancelled), AND($D151 = "MISSED", IncludeMissed)), IF(FixedTarget, IF(S151 &gt;= FixedTargetR, FixedTargetR, -1), IF($R151 = "TARGET", Q151, IF($R151 = "BE", 0, IF($R151 = "STOP", -1, "")))), "")</f>
        <v/>
      </c>
      <c r="C151" s="25"/>
      <c r="D151" s="25"/>
      <c r="E151" s="25"/>
      <c r="F151" s="25"/>
      <c r="G151" s="25"/>
      <c r="H151" s="25"/>
      <c r="I151" s="23"/>
      <c r="J151" s="23"/>
      <c r="K151" s="27"/>
      <c r="L151" s="27"/>
      <c r="M151" s="25"/>
      <c r="N151" s="31"/>
      <c r="O151" s="10" t="str">
        <f t="shared" si="2"/>
        <v/>
      </c>
      <c r="P151" s="10" t="str">
        <f>IF(AND(LEN(M151), SessionWeekends = false, OR(WEEKDAY(M151) = 1, WEEKDAY(M151) = 7)), SessionWeekendsCode, IF(LEN(N151), VLOOKUP(N151, SessionTimes, 2), ""))</f>
        <v/>
      </c>
      <c r="Q151" s="28"/>
      <c r="R151" s="25"/>
      <c r="S151" s="30"/>
      <c r="T151" s="26"/>
      <c r="U151" s="29"/>
      <c r="V151" s="29"/>
      <c r="W151" s="25" t="b">
        <v>0</v>
      </c>
      <c r="X151" s="10" t="str">
        <f t="shared" si="3"/>
        <v/>
      </c>
    </row>
    <row r="152" ht="15.75" customHeight="1">
      <c r="A152" s="10" t="str">
        <f t="shared" si="1"/>
        <v/>
      </c>
      <c r="B152" s="11" t="str">
        <f>IF(OR($D152 = "CLOSED", AND($D152 = "CANCELLED", IncludeCancelled), AND($D152 = "MISSED", IncludeMissed)), IF(FixedTarget, IF(S152 &gt;= FixedTargetR, FixedTargetR, -1), IF($R152 = "TARGET", Q152, IF($R152 = "BE", 0, IF($R152 = "STOP", -1, "")))), "")</f>
        <v/>
      </c>
      <c r="C152" s="25"/>
      <c r="D152" s="25"/>
      <c r="E152" s="25"/>
      <c r="F152" s="25"/>
      <c r="G152" s="25"/>
      <c r="H152" s="25"/>
      <c r="I152" s="23"/>
      <c r="J152" s="23"/>
      <c r="K152" s="27"/>
      <c r="L152" s="27"/>
      <c r="M152" s="25"/>
      <c r="N152" s="31"/>
      <c r="O152" s="10" t="str">
        <f t="shared" si="2"/>
        <v/>
      </c>
      <c r="P152" s="10" t="str">
        <f>IF(AND(LEN(M152), SessionWeekends = false, OR(WEEKDAY(M152) = 1, WEEKDAY(M152) = 7)), SessionWeekendsCode, IF(LEN(N152), VLOOKUP(N152, SessionTimes, 2), ""))</f>
        <v/>
      </c>
      <c r="Q152" s="28"/>
      <c r="R152" s="25"/>
      <c r="S152" s="30"/>
      <c r="T152" s="26"/>
      <c r="U152" s="29"/>
      <c r="V152" s="29"/>
      <c r="W152" s="25" t="b">
        <v>0</v>
      </c>
      <c r="X152" s="10" t="str">
        <f t="shared" si="3"/>
        <v/>
      </c>
    </row>
    <row r="153" ht="15.75" customHeight="1">
      <c r="A153" s="10" t="str">
        <f t="shared" si="1"/>
        <v/>
      </c>
      <c r="B153" s="11" t="str">
        <f>IF(OR($D153 = "CLOSED", AND($D153 = "CANCELLED", IncludeCancelled), AND($D153 = "MISSED", IncludeMissed)), IF(FixedTarget, IF(S153 &gt;= FixedTargetR, FixedTargetR, -1), IF($R153 = "TARGET", Q153, IF($R153 = "BE", 0, IF($R153 = "STOP", -1, "")))), "")</f>
        <v/>
      </c>
      <c r="C153" s="25"/>
      <c r="D153" s="25"/>
      <c r="E153" s="25"/>
      <c r="F153" s="25"/>
      <c r="G153" s="25"/>
      <c r="H153" s="25"/>
      <c r="I153" s="23"/>
      <c r="J153" s="23"/>
      <c r="K153" s="27"/>
      <c r="L153" s="27"/>
      <c r="M153" s="25"/>
      <c r="N153" s="31"/>
      <c r="O153" s="10" t="str">
        <f t="shared" si="2"/>
        <v/>
      </c>
      <c r="P153" s="10" t="str">
        <f>IF(AND(LEN(M153), SessionWeekends = false, OR(WEEKDAY(M153) = 1, WEEKDAY(M153) = 7)), SessionWeekendsCode, IF(LEN(N153), VLOOKUP(N153, SessionTimes, 2), ""))</f>
        <v/>
      </c>
      <c r="Q153" s="28"/>
      <c r="R153" s="25"/>
      <c r="S153" s="30"/>
      <c r="T153" s="26"/>
      <c r="U153" s="29"/>
      <c r="V153" s="29"/>
      <c r="W153" s="25" t="b">
        <v>0</v>
      </c>
      <c r="X153" s="10" t="str">
        <f t="shared" si="3"/>
        <v/>
      </c>
    </row>
    <row r="154" ht="15.75" customHeight="1">
      <c r="A154" s="10" t="str">
        <f t="shared" si="1"/>
        <v/>
      </c>
      <c r="B154" s="11" t="str">
        <f>IF(OR($D154 = "CLOSED", AND($D154 = "CANCELLED", IncludeCancelled), AND($D154 = "MISSED", IncludeMissed)), IF(FixedTarget, IF(S154 &gt;= FixedTargetR, FixedTargetR, -1), IF($R154 = "TARGET", Q154, IF($R154 = "BE", 0, IF($R154 = "STOP", -1, "")))), "")</f>
        <v/>
      </c>
      <c r="C154" s="25"/>
      <c r="D154" s="25"/>
      <c r="E154" s="25"/>
      <c r="F154" s="25"/>
      <c r="G154" s="25"/>
      <c r="H154" s="25"/>
      <c r="I154" s="23"/>
      <c r="J154" s="23"/>
      <c r="K154" s="27"/>
      <c r="L154" s="27"/>
      <c r="M154" s="25"/>
      <c r="N154" s="31"/>
      <c r="O154" s="10" t="str">
        <f t="shared" si="2"/>
        <v/>
      </c>
      <c r="P154" s="10" t="str">
        <f>IF(AND(LEN(M154), SessionWeekends = false, OR(WEEKDAY(M154) = 1, WEEKDAY(M154) = 7)), SessionWeekendsCode, IF(LEN(N154), VLOOKUP(N154, SessionTimes, 2), ""))</f>
        <v/>
      </c>
      <c r="Q154" s="28"/>
      <c r="R154" s="25"/>
      <c r="S154" s="30"/>
      <c r="T154" s="26"/>
      <c r="U154" s="29"/>
      <c r="V154" s="29"/>
      <c r="W154" s="25" t="b">
        <v>0</v>
      </c>
      <c r="X154" s="10" t="str">
        <f t="shared" si="3"/>
        <v/>
      </c>
    </row>
    <row r="155" ht="15.75" customHeight="1">
      <c r="A155" s="10" t="str">
        <f t="shared" si="1"/>
        <v/>
      </c>
      <c r="B155" s="11" t="str">
        <f>IF(OR($D155 = "CLOSED", AND($D155 = "CANCELLED", IncludeCancelled), AND($D155 = "MISSED", IncludeMissed)), IF(FixedTarget, IF(S155 &gt;= FixedTargetR, FixedTargetR, -1), IF($R155 = "TARGET", Q155, IF($R155 = "BE", 0, IF($R155 = "STOP", -1, "")))), "")</f>
        <v/>
      </c>
      <c r="C155" s="25"/>
      <c r="D155" s="25"/>
      <c r="E155" s="25"/>
      <c r="F155" s="25"/>
      <c r="G155" s="25"/>
      <c r="H155" s="25"/>
      <c r="I155" s="23"/>
      <c r="J155" s="23"/>
      <c r="K155" s="27"/>
      <c r="L155" s="27"/>
      <c r="M155" s="25"/>
      <c r="N155" s="31"/>
      <c r="O155" s="10" t="str">
        <f t="shared" si="2"/>
        <v/>
      </c>
      <c r="P155" s="10" t="str">
        <f>IF(AND(LEN(M155), SessionWeekends = false, OR(WEEKDAY(M155) = 1, WEEKDAY(M155) = 7)), SessionWeekendsCode, IF(LEN(N155), VLOOKUP(N155, SessionTimes, 2), ""))</f>
        <v/>
      </c>
      <c r="Q155" s="28"/>
      <c r="R155" s="25"/>
      <c r="S155" s="30"/>
      <c r="T155" s="26"/>
      <c r="U155" s="29"/>
      <c r="V155" s="29"/>
      <c r="W155" s="25" t="b">
        <v>0</v>
      </c>
      <c r="X155" s="10" t="str">
        <f t="shared" si="3"/>
        <v/>
      </c>
    </row>
    <row r="156" ht="15.75" customHeight="1">
      <c r="A156" s="10" t="str">
        <f t="shared" si="1"/>
        <v/>
      </c>
      <c r="B156" s="11" t="str">
        <f>IF(OR($D156 = "CLOSED", AND($D156 = "CANCELLED", IncludeCancelled), AND($D156 = "MISSED", IncludeMissed)), IF(FixedTarget, IF(S156 &gt;= FixedTargetR, FixedTargetR, -1), IF($R156 = "TARGET", Q156, IF($R156 = "BE", 0, IF($R156 = "STOP", -1, "")))), "")</f>
        <v/>
      </c>
      <c r="C156" s="25"/>
      <c r="D156" s="25"/>
      <c r="E156" s="25"/>
      <c r="F156" s="25"/>
      <c r="G156" s="25"/>
      <c r="H156" s="25"/>
      <c r="I156" s="23"/>
      <c r="J156" s="23"/>
      <c r="K156" s="27"/>
      <c r="L156" s="27"/>
      <c r="M156" s="25"/>
      <c r="N156" s="31"/>
      <c r="O156" s="10" t="str">
        <f t="shared" si="2"/>
        <v/>
      </c>
      <c r="P156" s="10" t="str">
        <f>IF(AND(LEN(M156), SessionWeekends = false, OR(WEEKDAY(M156) = 1, WEEKDAY(M156) = 7)), SessionWeekendsCode, IF(LEN(N156), VLOOKUP(N156, SessionTimes, 2), ""))</f>
        <v/>
      </c>
      <c r="Q156" s="28"/>
      <c r="R156" s="25"/>
      <c r="S156" s="30"/>
      <c r="T156" s="26"/>
      <c r="U156" s="29"/>
      <c r="V156" s="29"/>
      <c r="W156" s="25" t="b">
        <v>0</v>
      </c>
      <c r="X156" s="10" t="str">
        <f t="shared" si="3"/>
        <v/>
      </c>
    </row>
    <row r="157" ht="15.75" customHeight="1">
      <c r="A157" s="10" t="str">
        <f t="shared" si="1"/>
        <v/>
      </c>
      <c r="B157" s="11" t="str">
        <f>IF(OR($D157 = "CLOSED", AND($D157 = "CANCELLED", IncludeCancelled), AND($D157 = "MISSED", IncludeMissed)), IF(FixedTarget, IF(S157 &gt;= FixedTargetR, FixedTargetR, -1), IF($R157 = "TARGET", Q157, IF($R157 = "BE", 0, IF($R157 = "STOP", -1, "")))), "")</f>
        <v/>
      </c>
      <c r="C157" s="25"/>
      <c r="D157" s="25"/>
      <c r="E157" s="25"/>
      <c r="F157" s="25"/>
      <c r="G157" s="25"/>
      <c r="H157" s="25"/>
      <c r="I157" s="23"/>
      <c r="J157" s="23"/>
      <c r="K157" s="27"/>
      <c r="L157" s="27"/>
      <c r="M157" s="25"/>
      <c r="N157" s="31"/>
      <c r="O157" s="10" t="str">
        <f t="shared" si="2"/>
        <v/>
      </c>
      <c r="P157" s="10" t="str">
        <f>IF(AND(LEN(M157), SessionWeekends = false, OR(WEEKDAY(M157) = 1, WEEKDAY(M157) = 7)), SessionWeekendsCode, IF(LEN(N157), VLOOKUP(N157, SessionTimes, 2), ""))</f>
        <v/>
      </c>
      <c r="Q157" s="28"/>
      <c r="R157" s="25"/>
      <c r="S157" s="30"/>
      <c r="T157" s="26"/>
      <c r="U157" s="29"/>
      <c r="V157" s="29"/>
      <c r="W157" s="25" t="b">
        <v>0</v>
      </c>
      <c r="X157" s="10" t="str">
        <f t="shared" si="3"/>
        <v/>
      </c>
    </row>
    <row r="158" ht="15.75" customHeight="1">
      <c r="A158" s="10" t="str">
        <f t="shared" si="1"/>
        <v/>
      </c>
      <c r="B158" s="11" t="str">
        <f>IF(OR($D158 = "CLOSED", AND($D158 = "CANCELLED", IncludeCancelled), AND($D158 = "MISSED", IncludeMissed)), IF(FixedTarget, IF(S158 &gt;= FixedTargetR, FixedTargetR, -1), IF($R158 = "TARGET", Q158, IF($R158 = "BE", 0, IF($R158 = "STOP", -1, "")))), "")</f>
        <v/>
      </c>
      <c r="C158" s="25"/>
      <c r="D158" s="25"/>
      <c r="E158" s="25"/>
      <c r="F158" s="25"/>
      <c r="G158" s="25"/>
      <c r="H158" s="25"/>
      <c r="I158" s="23"/>
      <c r="J158" s="23"/>
      <c r="K158" s="27"/>
      <c r="L158" s="27"/>
      <c r="M158" s="25"/>
      <c r="N158" s="31"/>
      <c r="O158" s="10" t="str">
        <f t="shared" si="2"/>
        <v/>
      </c>
      <c r="P158" s="10" t="str">
        <f>IF(AND(LEN(M158), SessionWeekends = false, OR(WEEKDAY(M158) = 1, WEEKDAY(M158) = 7)), SessionWeekendsCode, IF(LEN(N158), VLOOKUP(N158, SessionTimes, 2), ""))</f>
        <v/>
      </c>
      <c r="Q158" s="28"/>
      <c r="R158" s="25"/>
      <c r="S158" s="30"/>
      <c r="T158" s="26"/>
      <c r="U158" s="29"/>
      <c r="V158" s="29"/>
      <c r="W158" s="25" t="b">
        <v>0</v>
      </c>
      <c r="X158" s="10" t="str">
        <f t="shared" si="3"/>
        <v/>
      </c>
    </row>
    <row r="159" ht="15.75" customHeight="1">
      <c r="A159" s="10" t="str">
        <f t="shared" si="1"/>
        <v/>
      </c>
      <c r="B159" s="11" t="str">
        <f>IF(OR($D159 = "CLOSED", AND($D159 = "CANCELLED", IncludeCancelled), AND($D159 = "MISSED", IncludeMissed)), IF(FixedTarget, IF(S159 &gt;= FixedTargetR, FixedTargetR, -1), IF($R159 = "TARGET", Q159, IF($R159 = "BE", 0, IF($R159 = "STOP", -1, "")))), "")</f>
        <v/>
      </c>
      <c r="C159" s="25"/>
      <c r="D159" s="25"/>
      <c r="E159" s="25"/>
      <c r="F159" s="25"/>
      <c r="G159" s="25"/>
      <c r="H159" s="25"/>
      <c r="I159" s="23"/>
      <c r="J159" s="23"/>
      <c r="K159" s="27"/>
      <c r="L159" s="27"/>
      <c r="M159" s="25"/>
      <c r="N159" s="31"/>
      <c r="O159" s="10" t="str">
        <f t="shared" si="2"/>
        <v/>
      </c>
      <c r="P159" s="10" t="str">
        <f>IF(AND(LEN(M159), SessionWeekends = false, OR(WEEKDAY(M159) = 1, WEEKDAY(M159) = 7)), SessionWeekendsCode, IF(LEN(N159), VLOOKUP(N159, SessionTimes, 2), ""))</f>
        <v/>
      </c>
      <c r="Q159" s="28"/>
      <c r="R159" s="25"/>
      <c r="S159" s="30"/>
      <c r="T159" s="26"/>
      <c r="U159" s="29"/>
      <c r="V159" s="29"/>
      <c r="W159" s="25" t="b">
        <v>0</v>
      </c>
      <c r="X159" s="10" t="str">
        <f t="shared" si="3"/>
        <v/>
      </c>
    </row>
    <row r="160" ht="15.75" customHeight="1">
      <c r="A160" s="10" t="str">
        <f t="shared" si="1"/>
        <v/>
      </c>
      <c r="B160" s="11" t="str">
        <f>IF(OR($D160 = "CLOSED", AND($D160 = "CANCELLED", IncludeCancelled), AND($D160 = "MISSED", IncludeMissed)), IF(FixedTarget, IF(S160 &gt;= FixedTargetR, FixedTargetR, -1), IF($R160 = "TARGET", Q160, IF($R160 = "BE", 0, IF($R160 = "STOP", -1, "")))), "")</f>
        <v/>
      </c>
      <c r="C160" s="25"/>
      <c r="D160" s="25"/>
      <c r="E160" s="25"/>
      <c r="F160" s="25"/>
      <c r="G160" s="25"/>
      <c r="H160" s="25"/>
      <c r="I160" s="23"/>
      <c r="J160" s="23"/>
      <c r="K160" s="27"/>
      <c r="L160" s="27"/>
      <c r="M160" s="25"/>
      <c r="N160" s="31"/>
      <c r="O160" s="10" t="str">
        <f t="shared" si="2"/>
        <v/>
      </c>
      <c r="P160" s="10" t="str">
        <f>IF(AND(LEN(M160), SessionWeekends = false, OR(WEEKDAY(M160) = 1, WEEKDAY(M160) = 7)), SessionWeekendsCode, IF(LEN(N160), VLOOKUP(N160, SessionTimes, 2), ""))</f>
        <v/>
      </c>
      <c r="Q160" s="28"/>
      <c r="R160" s="25"/>
      <c r="S160" s="30"/>
      <c r="T160" s="26"/>
      <c r="U160" s="29"/>
      <c r="V160" s="29"/>
      <c r="W160" s="25" t="b">
        <v>0</v>
      </c>
      <c r="X160" s="10" t="str">
        <f t="shared" si="3"/>
        <v/>
      </c>
    </row>
    <row r="161" ht="15.75" customHeight="1">
      <c r="A161" s="10" t="str">
        <f t="shared" si="1"/>
        <v/>
      </c>
      <c r="B161" s="11" t="str">
        <f>IF(OR($D161 = "CLOSED", AND($D161 = "CANCELLED", IncludeCancelled), AND($D161 = "MISSED", IncludeMissed)), IF(FixedTarget, IF(S161 &gt;= FixedTargetR, FixedTargetR, -1), IF($R161 = "TARGET", Q161, IF($R161 = "BE", 0, IF($R161 = "STOP", -1, "")))), "")</f>
        <v/>
      </c>
      <c r="C161" s="25"/>
      <c r="D161" s="25"/>
      <c r="E161" s="25"/>
      <c r="F161" s="25"/>
      <c r="G161" s="25"/>
      <c r="H161" s="25"/>
      <c r="I161" s="23"/>
      <c r="J161" s="23"/>
      <c r="K161" s="27"/>
      <c r="L161" s="27"/>
      <c r="M161" s="25"/>
      <c r="N161" s="31"/>
      <c r="O161" s="10" t="str">
        <f t="shared" si="2"/>
        <v/>
      </c>
      <c r="P161" s="10" t="str">
        <f>IF(AND(LEN(M161), SessionWeekends = false, OR(WEEKDAY(M161) = 1, WEEKDAY(M161) = 7)), SessionWeekendsCode, IF(LEN(N161), VLOOKUP(N161, SessionTimes, 2), ""))</f>
        <v/>
      </c>
      <c r="Q161" s="28"/>
      <c r="R161" s="25"/>
      <c r="S161" s="30"/>
      <c r="T161" s="26"/>
      <c r="U161" s="29"/>
      <c r="V161" s="29"/>
      <c r="W161" s="25" t="b">
        <v>0</v>
      </c>
      <c r="X161" s="10" t="str">
        <f t="shared" si="3"/>
        <v/>
      </c>
    </row>
    <row r="162" ht="15.75" customHeight="1">
      <c r="A162" s="10" t="str">
        <f t="shared" si="1"/>
        <v/>
      </c>
      <c r="B162" s="11" t="str">
        <f>IF(OR($D162 = "CLOSED", AND($D162 = "CANCELLED", IncludeCancelled), AND($D162 = "MISSED", IncludeMissed)), IF(FixedTarget, IF(S162 &gt;= FixedTargetR, FixedTargetR, -1), IF($R162 = "TARGET", Q162, IF($R162 = "BE", 0, IF($R162 = "STOP", -1, "")))), "")</f>
        <v/>
      </c>
      <c r="C162" s="25"/>
      <c r="D162" s="25"/>
      <c r="E162" s="25"/>
      <c r="F162" s="25"/>
      <c r="G162" s="25"/>
      <c r="H162" s="25"/>
      <c r="I162" s="23"/>
      <c r="J162" s="23"/>
      <c r="K162" s="27"/>
      <c r="L162" s="27"/>
      <c r="M162" s="25"/>
      <c r="N162" s="31"/>
      <c r="O162" s="10" t="str">
        <f t="shared" si="2"/>
        <v/>
      </c>
      <c r="P162" s="10" t="str">
        <f>IF(AND(LEN(M162), SessionWeekends = false, OR(WEEKDAY(M162) = 1, WEEKDAY(M162) = 7)), SessionWeekendsCode, IF(LEN(N162), VLOOKUP(N162, SessionTimes, 2), ""))</f>
        <v/>
      </c>
      <c r="Q162" s="28"/>
      <c r="R162" s="25"/>
      <c r="S162" s="30"/>
      <c r="T162" s="26"/>
      <c r="U162" s="29"/>
      <c r="V162" s="29"/>
      <c r="W162" s="25" t="b">
        <v>0</v>
      </c>
      <c r="X162" s="10" t="str">
        <f t="shared" si="3"/>
        <v/>
      </c>
    </row>
    <row r="163" ht="15.75" customHeight="1">
      <c r="A163" s="10" t="str">
        <f t="shared" si="1"/>
        <v/>
      </c>
      <c r="B163" s="11" t="str">
        <f>IF(OR($D163 = "CLOSED", AND($D163 = "CANCELLED", IncludeCancelled), AND($D163 = "MISSED", IncludeMissed)), IF(FixedTarget, IF(S163 &gt;= FixedTargetR, FixedTargetR, -1), IF($R163 = "TARGET", Q163, IF($R163 = "BE", 0, IF($R163 = "STOP", -1, "")))), "")</f>
        <v/>
      </c>
      <c r="C163" s="25"/>
      <c r="D163" s="25"/>
      <c r="E163" s="25"/>
      <c r="F163" s="25"/>
      <c r="G163" s="25"/>
      <c r="H163" s="25"/>
      <c r="I163" s="23"/>
      <c r="J163" s="23"/>
      <c r="K163" s="27"/>
      <c r="L163" s="27"/>
      <c r="M163" s="25"/>
      <c r="N163" s="31"/>
      <c r="O163" s="10" t="str">
        <f t="shared" si="2"/>
        <v/>
      </c>
      <c r="P163" s="10" t="str">
        <f>IF(AND(LEN(M163), SessionWeekends = false, OR(WEEKDAY(M163) = 1, WEEKDAY(M163) = 7)), SessionWeekendsCode, IF(LEN(N163), VLOOKUP(N163, SessionTimes, 2), ""))</f>
        <v/>
      </c>
      <c r="Q163" s="28"/>
      <c r="R163" s="25"/>
      <c r="S163" s="30"/>
      <c r="T163" s="26"/>
      <c r="U163" s="29"/>
      <c r="V163" s="29"/>
      <c r="W163" s="25" t="b">
        <v>0</v>
      </c>
      <c r="X163" s="10" t="str">
        <f t="shared" si="3"/>
        <v/>
      </c>
    </row>
    <row r="164" ht="15.75" customHeight="1">
      <c r="A164" s="10" t="str">
        <f t="shared" si="1"/>
        <v/>
      </c>
      <c r="B164" s="11" t="str">
        <f>IF(OR($D164 = "CLOSED", AND($D164 = "CANCELLED", IncludeCancelled), AND($D164 = "MISSED", IncludeMissed)), IF(FixedTarget, IF(S164 &gt;= FixedTargetR, FixedTargetR, -1), IF($R164 = "TARGET", Q164, IF($R164 = "BE", 0, IF($R164 = "STOP", -1, "")))), "")</f>
        <v/>
      </c>
      <c r="C164" s="25"/>
      <c r="D164" s="25"/>
      <c r="E164" s="25"/>
      <c r="F164" s="25"/>
      <c r="G164" s="25"/>
      <c r="H164" s="25"/>
      <c r="I164" s="23"/>
      <c r="J164" s="23"/>
      <c r="K164" s="27"/>
      <c r="L164" s="27"/>
      <c r="M164" s="25"/>
      <c r="N164" s="31"/>
      <c r="O164" s="10" t="str">
        <f t="shared" si="2"/>
        <v/>
      </c>
      <c r="P164" s="10" t="str">
        <f>IF(AND(LEN(M164), SessionWeekends = false, OR(WEEKDAY(M164) = 1, WEEKDAY(M164) = 7)), SessionWeekendsCode, IF(LEN(N164), VLOOKUP(N164, SessionTimes, 2), ""))</f>
        <v/>
      </c>
      <c r="Q164" s="28"/>
      <c r="R164" s="25"/>
      <c r="S164" s="30"/>
      <c r="T164" s="26"/>
      <c r="U164" s="29"/>
      <c r="V164" s="29"/>
      <c r="W164" s="25" t="b">
        <v>0</v>
      </c>
      <c r="X164" s="10" t="str">
        <f t="shared" si="3"/>
        <v/>
      </c>
    </row>
    <row r="165" ht="15.75" customHeight="1">
      <c r="A165" s="10" t="str">
        <f t="shared" si="1"/>
        <v/>
      </c>
      <c r="B165" s="11" t="str">
        <f>IF(OR($D165 = "CLOSED", AND($D165 = "CANCELLED", IncludeCancelled), AND($D165 = "MISSED", IncludeMissed)), IF(FixedTarget, IF(S165 &gt;= FixedTargetR, FixedTargetR, -1), IF($R165 = "TARGET", Q165, IF($R165 = "BE", 0, IF($R165 = "STOP", -1, "")))), "")</f>
        <v/>
      </c>
      <c r="C165" s="25"/>
      <c r="D165" s="25"/>
      <c r="E165" s="25"/>
      <c r="F165" s="25"/>
      <c r="G165" s="25"/>
      <c r="H165" s="25"/>
      <c r="I165" s="23"/>
      <c r="J165" s="23"/>
      <c r="K165" s="27"/>
      <c r="L165" s="27"/>
      <c r="M165" s="25"/>
      <c r="N165" s="31"/>
      <c r="O165" s="10" t="str">
        <f t="shared" si="2"/>
        <v/>
      </c>
      <c r="P165" s="10" t="str">
        <f>IF(AND(LEN(M165), SessionWeekends = false, OR(WEEKDAY(M165) = 1, WEEKDAY(M165) = 7)), SessionWeekendsCode, IF(LEN(N165), VLOOKUP(N165, SessionTimes, 2), ""))</f>
        <v/>
      </c>
      <c r="Q165" s="28"/>
      <c r="R165" s="25"/>
      <c r="S165" s="30"/>
      <c r="T165" s="26"/>
      <c r="U165" s="29"/>
      <c r="V165" s="29"/>
      <c r="W165" s="25" t="b">
        <v>0</v>
      </c>
      <c r="X165" s="10" t="str">
        <f t="shared" si="3"/>
        <v/>
      </c>
    </row>
    <row r="166" ht="15.75" customHeight="1">
      <c r="A166" s="10" t="str">
        <f t="shared" si="1"/>
        <v/>
      </c>
      <c r="B166" s="11" t="str">
        <f>IF(OR($D166 = "CLOSED", AND($D166 = "CANCELLED", IncludeCancelled), AND($D166 = "MISSED", IncludeMissed)), IF(FixedTarget, IF(S166 &gt;= FixedTargetR, FixedTargetR, -1), IF($R166 = "TARGET", Q166, IF($R166 = "BE", 0, IF($R166 = "STOP", -1, "")))), "")</f>
        <v/>
      </c>
      <c r="C166" s="25"/>
      <c r="D166" s="25"/>
      <c r="E166" s="25"/>
      <c r="F166" s="25"/>
      <c r="G166" s="25"/>
      <c r="H166" s="25"/>
      <c r="I166" s="23"/>
      <c r="J166" s="23"/>
      <c r="K166" s="27"/>
      <c r="L166" s="27"/>
      <c r="M166" s="25"/>
      <c r="N166" s="31"/>
      <c r="O166" s="10" t="str">
        <f t="shared" si="2"/>
        <v/>
      </c>
      <c r="P166" s="10" t="str">
        <f>IF(AND(LEN(M166), SessionWeekends = false, OR(WEEKDAY(M166) = 1, WEEKDAY(M166) = 7)), SessionWeekendsCode, IF(LEN(N166), VLOOKUP(N166, SessionTimes, 2), ""))</f>
        <v/>
      </c>
      <c r="Q166" s="28"/>
      <c r="R166" s="25"/>
      <c r="S166" s="30"/>
      <c r="T166" s="26"/>
      <c r="U166" s="29"/>
      <c r="V166" s="29"/>
      <c r="W166" s="25" t="b">
        <v>0</v>
      </c>
      <c r="X166" s="10" t="str">
        <f t="shared" si="3"/>
        <v/>
      </c>
    </row>
    <row r="167" ht="15.75" customHeight="1">
      <c r="A167" s="10" t="str">
        <f t="shared" si="1"/>
        <v/>
      </c>
      <c r="B167" s="11" t="str">
        <f>IF(OR($D167 = "CLOSED", AND($D167 = "CANCELLED", IncludeCancelled), AND($D167 = "MISSED", IncludeMissed)), IF(FixedTarget, IF(S167 &gt;= FixedTargetR, FixedTargetR, -1), IF($R167 = "TARGET", Q167, IF($R167 = "BE", 0, IF($R167 = "STOP", -1, "")))), "")</f>
        <v/>
      </c>
      <c r="C167" s="25"/>
      <c r="D167" s="25"/>
      <c r="E167" s="25"/>
      <c r="F167" s="25"/>
      <c r="G167" s="25"/>
      <c r="H167" s="25"/>
      <c r="I167" s="23"/>
      <c r="J167" s="23"/>
      <c r="K167" s="27"/>
      <c r="L167" s="27"/>
      <c r="M167" s="25"/>
      <c r="N167" s="31"/>
      <c r="O167" s="10" t="str">
        <f t="shared" si="2"/>
        <v/>
      </c>
      <c r="P167" s="10" t="str">
        <f>IF(AND(LEN(M167), SessionWeekends = false, OR(WEEKDAY(M167) = 1, WEEKDAY(M167) = 7)), SessionWeekendsCode, IF(LEN(N167), VLOOKUP(N167, SessionTimes, 2), ""))</f>
        <v/>
      </c>
      <c r="Q167" s="28"/>
      <c r="R167" s="25"/>
      <c r="S167" s="30"/>
      <c r="T167" s="26"/>
      <c r="U167" s="29"/>
      <c r="V167" s="29"/>
      <c r="W167" s="25" t="b">
        <v>0</v>
      </c>
      <c r="X167" s="10" t="str">
        <f t="shared" si="3"/>
        <v/>
      </c>
    </row>
    <row r="168" ht="15.75" customHeight="1">
      <c r="A168" s="10" t="str">
        <f t="shared" si="1"/>
        <v/>
      </c>
      <c r="B168" s="11" t="str">
        <f>IF(OR($D168 = "CLOSED", AND($D168 = "CANCELLED", IncludeCancelled), AND($D168 = "MISSED", IncludeMissed)), IF(FixedTarget, IF(S168 &gt;= FixedTargetR, FixedTargetR, -1), IF($R168 = "TARGET", Q168, IF($R168 = "BE", 0, IF($R168 = "STOP", -1, "")))), "")</f>
        <v/>
      </c>
      <c r="C168" s="25"/>
      <c r="D168" s="25"/>
      <c r="E168" s="25"/>
      <c r="F168" s="25"/>
      <c r="G168" s="25"/>
      <c r="H168" s="25"/>
      <c r="I168" s="23"/>
      <c r="J168" s="23"/>
      <c r="K168" s="27"/>
      <c r="L168" s="27"/>
      <c r="M168" s="25"/>
      <c r="N168" s="31"/>
      <c r="O168" s="10" t="str">
        <f t="shared" si="2"/>
        <v/>
      </c>
      <c r="P168" s="10" t="str">
        <f>IF(AND(LEN(M168), SessionWeekends = false, OR(WEEKDAY(M168) = 1, WEEKDAY(M168) = 7)), SessionWeekendsCode, IF(LEN(N168), VLOOKUP(N168, SessionTimes, 2), ""))</f>
        <v/>
      </c>
      <c r="Q168" s="28"/>
      <c r="R168" s="25"/>
      <c r="S168" s="30"/>
      <c r="T168" s="26"/>
      <c r="U168" s="29"/>
      <c r="V168" s="29"/>
      <c r="W168" s="25" t="b">
        <v>0</v>
      </c>
      <c r="X168" s="10" t="str">
        <f t="shared" si="3"/>
        <v/>
      </c>
    </row>
    <row r="169" ht="15.75" customHeight="1">
      <c r="A169" s="10" t="str">
        <f t="shared" si="1"/>
        <v/>
      </c>
      <c r="B169" s="11" t="str">
        <f>IF(OR($D169 = "CLOSED", AND($D169 = "CANCELLED", IncludeCancelled), AND($D169 = "MISSED", IncludeMissed)), IF(FixedTarget, IF(S169 &gt;= FixedTargetR, FixedTargetR, -1), IF($R169 = "TARGET", Q169, IF($R169 = "BE", 0, IF($R169 = "STOP", -1, "")))), "")</f>
        <v/>
      </c>
      <c r="C169" s="25"/>
      <c r="D169" s="25"/>
      <c r="E169" s="25"/>
      <c r="F169" s="25"/>
      <c r="G169" s="25"/>
      <c r="H169" s="25"/>
      <c r="I169" s="23"/>
      <c r="J169" s="23"/>
      <c r="K169" s="27"/>
      <c r="L169" s="27"/>
      <c r="M169" s="25"/>
      <c r="N169" s="31"/>
      <c r="O169" s="10" t="str">
        <f t="shared" si="2"/>
        <v/>
      </c>
      <c r="P169" s="10" t="str">
        <f>IF(AND(LEN(M169), SessionWeekends = false, OR(WEEKDAY(M169) = 1, WEEKDAY(M169) = 7)), SessionWeekendsCode, IF(LEN(N169), VLOOKUP(N169, SessionTimes, 2), ""))</f>
        <v/>
      </c>
      <c r="Q169" s="28"/>
      <c r="R169" s="25"/>
      <c r="S169" s="30"/>
      <c r="T169" s="26"/>
      <c r="U169" s="29"/>
      <c r="V169" s="29"/>
      <c r="W169" s="25" t="b">
        <v>0</v>
      </c>
      <c r="X169" s="10" t="str">
        <f t="shared" si="3"/>
        <v/>
      </c>
    </row>
    <row r="170" ht="15.75" customHeight="1">
      <c r="A170" s="10" t="str">
        <f t="shared" si="1"/>
        <v/>
      </c>
      <c r="B170" s="11" t="str">
        <f>IF(OR($D170 = "CLOSED", AND($D170 = "CANCELLED", IncludeCancelled), AND($D170 = "MISSED", IncludeMissed)), IF(FixedTarget, IF(S170 &gt;= FixedTargetR, FixedTargetR, -1), IF($R170 = "TARGET", Q170, IF($R170 = "BE", 0, IF($R170 = "STOP", -1, "")))), "")</f>
        <v/>
      </c>
      <c r="C170" s="25"/>
      <c r="D170" s="25"/>
      <c r="E170" s="25"/>
      <c r="F170" s="25"/>
      <c r="G170" s="25"/>
      <c r="H170" s="25"/>
      <c r="I170" s="23"/>
      <c r="J170" s="23"/>
      <c r="K170" s="27"/>
      <c r="L170" s="27"/>
      <c r="M170" s="25"/>
      <c r="N170" s="31"/>
      <c r="O170" s="10" t="str">
        <f t="shared" si="2"/>
        <v/>
      </c>
      <c r="P170" s="10" t="str">
        <f>IF(AND(LEN(M170), SessionWeekends = false, OR(WEEKDAY(M170) = 1, WEEKDAY(M170) = 7)), SessionWeekendsCode, IF(LEN(N170), VLOOKUP(N170, SessionTimes, 2), ""))</f>
        <v/>
      </c>
      <c r="Q170" s="28"/>
      <c r="R170" s="25"/>
      <c r="S170" s="30"/>
      <c r="T170" s="26"/>
      <c r="U170" s="29"/>
      <c r="V170" s="29"/>
      <c r="W170" s="25" t="b">
        <v>0</v>
      </c>
      <c r="X170" s="10" t="str">
        <f t="shared" si="3"/>
        <v/>
      </c>
    </row>
    <row r="171" ht="15.75" customHeight="1">
      <c r="A171" s="10" t="str">
        <f t="shared" si="1"/>
        <v/>
      </c>
      <c r="B171" s="11" t="str">
        <f>IF(OR($D171 = "CLOSED", AND($D171 = "CANCELLED", IncludeCancelled), AND($D171 = "MISSED", IncludeMissed)), IF(FixedTarget, IF(S171 &gt;= FixedTargetR, FixedTargetR, -1), IF($R171 = "TARGET", Q171, IF($R171 = "BE", 0, IF($R171 = "STOP", -1, "")))), "")</f>
        <v/>
      </c>
      <c r="C171" s="25"/>
      <c r="D171" s="25"/>
      <c r="E171" s="25"/>
      <c r="F171" s="25"/>
      <c r="G171" s="25"/>
      <c r="H171" s="25"/>
      <c r="I171" s="23"/>
      <c r="J171" s="23"/>
      <c r="K171" s="27"/>
      <c r="L171" s="27"/>
      <c r="M171" s="25"/>
      <c r="N171" s="31"/>
      <c r="O171" s="10" t="str">
        <f t="shared" si="2"/>
        <v/>
      </c>
      <c r="P171" s="10" t="str">
        <f>IF(AND(LEN(M171), SessionWeekends = false, OR(WEEKDAY(M171) = 1, WEEKDAY(M171) = 7)), SessionWeekendsCode, IF(LEN(N171), VLOOKUP(N171, SessionTimes, 2), ""))</f>
        <v/>
      </c>
      <c r="Q171" s="28"/>
      <c r="R171" s="25"/>
      <c r="S171" s="30"/>
      <c r="T171" s="26"/>
      <c r="U171" s="29"/>
      <c r="V171" s="29"/>
      <c r="W171" s="25" t="b">
        <v>0</v>
      </c>
      <c r="X171" s="10" t="str">
        <f t="shared" si="3"/>
        <v/>
      </c>
    </row>
    <row r="172" ht="15.75" customHeight="1">
      <c r="A172" s="10" t="str">
        <f t="shared" si="1"/>
        <v/>
      </c>
      <c r="B172" s="11" t="str">
        <f>IF(OR($D172 = "CLOSED", AND($D172 = "CANCELLED", IncludeCancelled), AND($D172 = "MISSED", IncludeMissed)), IF(FixedTarget, IF(S172 &gt;= FixedTargetR, FixedTargetR, -1), IF($R172 = "TARGET", Q172, IF($R172 = "BE", 0, IF($R172 = "STOP", -1, "")))), "")</f>
        <v/>
      </c>
      <c r="C172" s="25"/>
      <c r="D172" s="25"/>
      <c r="E172" s="25"/>
      <c r="F172" s="25"/>
      <c r="G172" s="25"/>
      <c r="H172" s="25"/>
      <c r="I172" s="23"/>
      <c r="J172" s="23"/>
      <c r="K172" s="27"/>
      <c r="L172" s="27"/>
      <c r="M172" s="25"/>
      <c r="N172" s="31"/>
      <c r="O172" s="10" t="str">
        <f t="shared" si="2"/>
        <v/>
      </c>
      <c r="P172" s="10" t="str">
        <f>IF(AND(LEN(M172), SessionWeekends = false, OR(WEEKDAY(M172) = 1, WEEKDAY(M172) = 7)), SessionWeekendsCode, IF(LEN(N172), VLOOKUP(N172, SessionTimes, 2), ""))</f>
        <v/>
      </c>
      <c r="Q172" s="28"/>
      <c r="R172" s="25"/>
      <c r="S172" s="30"/>
      <c r="T172" s="26"/>
      <c r="U172" s="29"/>
      <c r="V172" s="29"/>
      <c r="W172" s="25" t="b">
        <v>0</v>
      </c>
      <c r="X172" s="10" t="str">
        <f t="shared" si="3"/>
        <v/>
      </c>
    </row>
    <row r="173" ht="15.75" customHeight="1">
      <c r="A173" s="10" t="str">
        <f t="shared" si="1"/>
        <v/>
      </c>
      <c r="B173" s="11" t="str">
        <f>IF(OR($D173 = "CLOSED", AND($D173 = "CANCELLED", IncludeCancelled), AND($D173 = "MISSED", IncludeMissed)), IF(FixedTarget, IF(S173 &gt;= FixedTargetR, FixedTargetR, -1), IF($R173 = "TARGET", Q173, IF($R173 = "BE", 0, IF($R173 = "STOP", -1, "")))), "")</f>
        <v/>
      </c>
      <c r="C173" s="25"/>
      <c r="D173" s="25"/>
      <c r="E173" s="25"/>
      <c r="F173" s="25"/>
      <c r="G173" s="25"/>
      <c r="H173" s="25"/>
      <c r="I173" s="23"/>
      <c r="J173" s="23"/>
      <c r="K173" s="27"/>
      <c r="L173" s="27"/>
      <c r="M173" s="25"/>
      <c r="N173" s="31"/>
      <c r="O173" s="10" t="str">
        <f t="shared" si="2"/>
        <v/>
      </c>
      <c r="P173" s="10" t="str">
        <f>IF(AND(LEN(M173), SessionWeekends = false, OR(WEEKDAY(M173) = 1, WEEKDAY(M173) = 7)), SessionWeekendsCode, IF(LEN(N173), VLOOKUP(N173, SessionTimes, 2), ""))</f>
        <v/>
      </c>
      <c r="Q173" s="28"/>
      <c r="R173" s="25"/>
      <c r="S173" s="30"/>
      <c r="T173" s="26"/>
      <c r="U173" s="29"/>
      <c r="V173" s="29"/>
      <c r="W173" s="25" t="b">
        <v>0</v>
      </c>
      <c r="X173" s="10" t="str">
        <f t="shared" si="3"/>
        <v/>
      </c>
    </row>
    <row r="174" ht="15.75" customHeight="1">
      <c r="A174" s="10" t="str">
        <f t="shared" si="1"/>
        <v/>
      </c>
      <c r="B174" s="11" t="str">
        <f>IF(OR($D174 = "CLOSED", AND($D174 = "CANCELLED", IncludeCancelled), AND($D174 = "MISSED", IncludeMissed)), IF(FixedTarget, IF(S174 &gt;= FixedTargetR, FixedTargetR, -1), IF($R174 = "TARGET", Q174, IF($R174 = "BE", 0, IF($R174 = "STOP", -1, "")))), "")</f>
        <v/>
      </c>
      <c r="C174" s="25"/>
      <c r="D174" s="25"/>
      <c r="E174" s="25"/>
      <c r="F174" s="25"/>
      <c r="G174" s="25"/>
      <c r="H174" s="25"/>
      <c r="I174" s="23"/>
      <c r="J174" s="23"/>
      <c r="K174" s="27"/>
      <c r="L174" s="27"/>
      <c r="M174" s="25"/>
      <c r="N174" s="31"/>
      <c r="O174" s="10" t="str">
        <f t="shared" si="2"/>
        <v/>
      </c>
      <c r="P174" s="10" t="str">
        <f>IF(AND(LEN(M174), SessionWeekends = false, OR(WEEKDAY(M174) = 1, WEEKDAY(M174) = 7)), SessionWeekendsCode, IF(LEN(N174), VLOOKUP(N174, SessionTimes, 2), ""))</f>
        <v/>
      </c>
      <c r="Q174" s="28"/>
      <c r="R174" s="25"/>
      <c r="S174" s="30"/>
      <c r="T174" s="26"/>
      <c r="U174" s="29"/>
      <c r="V174" s="29"/>
      <c r="W174" s="25" t="b">
        <v>0</v>
      </c>
      <c r="X174" s="10" t="str">
        <f t="shared" si="3"/>
        <v/>
      </c>
    </row>
    <row r="175" ht="15.75" customHeight="1">
      <c r="A175" s="10" t="str">
        <f t="shared" si="1"/>
        <v/>
      </c>
      <c r="B175" s="11" t="str">
        <f>IF(OR($D175 = "CLOSED", AND($D175 = "CANCELLED", IncludeCancelled), AND($D175 = "MISSED", IncludeMissed)), IF(FixedTarget, IF(S175 &gt;= FixedTargetR, FixedTargetR, -1), IF($R175 = "TARGET", Q175, IF($R175 = "BE", 0, IF($R175 = "STOP", -1, "")))), "")</f>
        <v/>
      </c>
      <c r="C175" s="25"/>
      <c r="D175" s="25"/>
      <c r="E175" s="25"/>
      <c r="F175" s="25"/>
      <c r="G175" s="25"/>
      <c r="H175" s="25"/>
      <c r="I175" s="23"/>
      <c r="J175" s="23"/>
      <c r="K175" s="27"/>
      <c r="L175" s="27"/>
      <c r="M175" s="25"/>
      <c r="N175" s="31"/>
      <c r="O175" s="10" t="str">
        <f t="shared" si="2"/>
        <v/>
      </c>
      <c r="P175" s="10" t="str">
        <f>IF(AND(LEN(M175), SessionWeekends = false, OR(WEEKDAY(M175) = 1, WEEKDAY(M175) = 7)), SessionWeekendsCode, IF(LEN(N175), VLOOKUP(N175, SessionTimes, 2), ""))</f>
        <v/>
      </c>
      <c r="Q175" s="28"/>
      <c r="R175" s="25"/>
      <c r="S175" s="30"/>
      <c r="T175" s="26"/>
      <c r="U175" s="29"/>
      <c r="V175" s="29"/>
      <c r="W175" s="25" t="b">
        <v>0</v>
      </c>
      <c r="X175" s="10" t="str">
        <f t="shared" si="3"/>
        <v/>
      </c>
    </row>
    <row r="176" ht="15.75" customHeight="1">
      <c r="A176" s="10" t="str">
        <f t="shared" si="1"/>
        <v/>
      </c>
      <c r="B176" s="11" t="str">
        <f>IF(OR($D176 = "CLOSED", AND($D176 = "CANCELLED", IncludeCancelled), AND($D176 = "MISSED", IncludeMissed)), IF(FixedTarget, IF(S176 &gt;= FixedTargetR, FixedTargetR, -1), IF($R176 = "TARGET", Q176, IF($R176 = "BE", 0, IF($R176 = "STOP", -1, "")))), "")</f>
        <v/>
      </c>
      <c r="C176" s="25"/>
      <c r="D176" s="25"/>
      <c r="E176" s="25"/>
      <c r="F176" s="25"/>
      <c r="G176" s="25"/>
      <c r="H176" s="25"/>
      <c r="I176" s="23"/>
      <c r="J176" s="23"/>
      <c r="K176" s="27"/>
      <c r="L176" s="27"/>
      <c r="M176" s="25"/>
      <c r="N176" s="31"/>
      <c r="O176" s="10" t="str">
        <f t="shared" si="2"/>
        <v/>
      </c>
      <c r="P176" s="10" t="str">
        <f>IF(AND(LEN(M176), SessionWeekends = false, OR(WEEKDAY(M176) = 1, WEEKDAY(M176) = 7)), SessionWeekendsCode, IF(LEN(N176), VLOOKUP(N176, SessionTimes, 2), ""))</f>
        <v/>
      </c>
      <c r="Q176" s="28"/>
      <c r="R176" s="25"/>
      <c r="S176" s="30"/>
      <c r="T176" s="26"/>
      <c r="U176" s="29"/>
      <c r="V176" s="29"/>
      <c r="W176" s="25" t="b">
        <v>0</v>
      </c>
      <c r="X176" s="10" t="str">
        <f t="shared" si="3"/>
        <v/>
      </c>
    </row>
    <row r="177" ht="15.75" customHeight="1">
      <c r="A177" s="10" t="str">
        <f t="shared" si="1"/>
        <v/>
      </c>
      <c r="B177" s="11" t="str">
        <f>IF(OR($D177 = "CLOSED", AND($D177 = "CANCELLED", IncludeCancelled), AND($D177 = "MISSED", IncludeMissed)), IF(FixedTarget, IF(S177 &gt;= FixedTargetR, FixedTargetR, -1), IF($R177 = "TARGET", Q177, IF($R177 = "BE", 0, IF($R177 = "STOP", -1, "")))), "")</f>
        <v/>
      </c>
      <c r="C177" s="25"/>
      <c r="D177" s="25"/>
      <c r="E177" s="25"/>
      <c r="F177" s="25"/>
      <c r="G177" s="25"/>
      <c r="H177" s="25"/>
      <c r="I177" s="23"/>
      <c r="J177" s="23"/>
      <c r="K177" s="27"/>
      <c r="L177" s="27"/>
      <c r="M177" s="25"/>
      <c r="N177" s="31"/>
      <c r="O177" s="10" t="str">
        <f t="shared" si="2"/>
        <v/>
      </c>
      <c r="P177" s="10" t="str">
        <f>IF(AND(LEN(M177), SessionWeekends = false, OR(WEEKDAY(M177) = 1, WEEKDAY(M177) = 7)), SessionWeekendsCode, IF(LEN(N177), VLOOKUP(N177, SessionTimes, 2), ""))</f>
        <v/>
      </c>
      <c r="Q177" s="28"/>
      <c r="R177" s="25"/>
      <c r="S177" s="30"/>
      <c r="T177" s="26"/>
      <c r="U177" s="29"/>
      <c r="V177" s="29"/>
      <c r="W177" s="25" t="b">
        <v>0</v>
      </c>
      <c r="X177" s="10" t="str">
        <f t="shared" si="3"/>
        <v/>
      </c>
    </row>
    <row r="178" ht="15.75" customHeight="1">
      <c r="A178" s="10" t="str">
        <f t="shared" si="1"/>
        <v/>
      </c>
      <c r="B178" s="11" t="str">
        <f>IF(OR($D178 = "CLOSED", AND($D178 = "CANCELLED", IncludeCancelled), AND($D178 = "MISSED", IncludeMissed)), IF(FixedTarget, IF(S178 &gt;= FixedTargetR, FixedTargetR, -1), IF($R178 = "TARGET", Q178, IF($R178 = "BE", 0, IF($R178 = "STOP", -1, "")))), "")</f>
        <v/>
      </c>
      <c r="C178" s="25"/>
      <c r="D178" s="25"/>
      <c r="E178" s="25"/>
      <c r="F178" s="25"/>
      <c r="G178" s="25"/>
      <c r="H178" s="25"/>
      <c r="I178" s="23"/>
      <c r="J178" s="23"/>
      <c r="K178" s="27"/>
      <c r="L178" s="27"/>
      <c r="M178" s="25"/>
      <c r="N178" s="31"/>
      <c r="O178" s="10" t="str">
        <f t="shared" si="2"/>
        <v/>
      </c>
      <c r="P178" s="10" t="str">
        <f>IF(AND(LEN(M178), SessionWeekends = false, OR(WEEKDAY(M178) = 1, WEEKDAY(M178) = 7)), SessionWeekendsCode, IF(LEN(N178), VLOOKUP(N178, SessionTimes, 2), ""))</f>
        <v/>
      </c>
      <c r="Q178" s="28"/>
      <c r="R178" s="25"/>
      <c r="S178" s="30"/>
      <c r="T178" s="26"/>
      <c r="U178" s="29"/>
      <c r="V178" s="29"/>
      <c r="W178" s="25" t="b">
        <v>0</v>
      </c>
      <c r="X178" s="10" t="str">
        <f t="shared" si="3"/>
        <v/>
      </c>
    </row>
    <row r="179" ht="15.75" customHeight="1">
      <c r="A179" s="10" t="str">
        <f t="shared" si="1"/>
        <v/>
      </c>
      <c r="B179" s="11" t="str">
        <f>IF(OR($D179 = "CLOSED", AND($D179 = "CANCELLED", IncludeCancelled), AND($D179 = "MISSED", IncludeMissed)), IF(FixedTarget, IF(S179 &gt;= FixedTargetR, FixedTargetR, -1), IF($R179 = "TARGET", Q179, IF($R179 = "BE", 0, IF($R179 = "STOP", -1, "")))), "")</f>
        <v/>
      </c>
      <c r="C179" s="25"/>
      <c r="D179" s="25"/>
      <c r="E179" s="25"/>
      <c r="F179" s="25"/>
      <c r="G179" s="25"/>
      <c r="H179" s="25"/>
      <c r="I179" s="23"/>
      <c r="J179" s="23"/>
      <c r="K179" s="27"/>
      <c r="L179" s="27"/>
      <c r="M179" s="25"/>
      <c r="N179" s="31"/>
      <c r="O179" s="10" t="str">
        <f t="shared" si="2"/>
        <v/>
      </c>
      <c r="P179" s="10" t="str">
        <f>IF(AND(LEN(M179), SessionWeekends = false, OR(WEEKDAY(M179) = 1, WEEKDAY(M179) = 7)), SessionWeekendsCode, IF(LEN(N179), VLOOKUP(N179, SessionTimes, 2), ""))</f>
        <v/>
      </c>
      <c r="Q179" s="28"/>
      <c r="R179" s="25"/>
      <c r="S179" s="30"/>
      <c r="T179" s="26"/>
      <c r="U179" s="29"/>
      <c r="V179" s="29"/>
      <c r="W179" s="25" t="b">
        <v>0</v>
      </c>
      <c r="X179" s="10" t="str">
        <f t="shared" si="3"/>
        <v/>
      </c>
    </row>
    <row r="180" ht="15.75" customHeight="1">
      <c r="A180" s="10" t="str">
        <f t="shared" si="1"/>
        <v/>
      </c>
      <c r="B180" s="11" t="str">
        <f>IF(OR($D180 = "CLOSED", AND($D180 = "CANCELLED", IncludeCancelled), AND($D180 = "MISSED", IncludeMissed)), IF(FixedTarget, IF(S180 &gt;= FixedTargetR, FixedTargetR, -1), IF($R180 = "TARGET", Q180, IF($R180 = "BE", 0, IF($R180 = "STOP", -1, "")))), "")</f>
        <v/>
      </c>
      <c r="C180" s="25"/>
      <c r="D180" s="25"/>
      <c r="E180" s="25"/>
      <c r="F180" s="25"/>
      <c r="G180" s="25"/>
      <c r="H180" s="25"/>
      <c r="I180" s="23"/>
      <c r="J180" s="23"/>
      <c r="K180" s="27"/>
      <c r="L180" s="27"/>
      <c r="M180" s="25"/>
      <c r="N180" s="31"/>
      <c r="O180" s="10" t="str">
        <f t="shared" si="2"/>
        <v/>
      </c>
      <c r="P180" s="10" t="str">
        <f>IF(AND(LEN(M180), SessionWeekends = false, OR(WEEKDAY(M180) = 1, WEEKDAY(M180) = 7)), SessionWeekendsCode, IF(LEN(N180), VLOOKUP(N180, SessionTimes, 2), ""))</f>
        <v/>
      </c>
      <c r="Q180" s="28"/>
      <c r="R180" s="25"/>
      <c r="S180" s="30"/>
      <c r="T180" s="26"/>
      <c r="U180" s="29"/>
      <c r="V180" s="29"/>
      <c r="W180" s="25" t="b">
        <v>0</v>
      </c>
      <c r="X180" s="10" t="str">
        <f t="shared" si="3"/>
        <v/>
      </c>
    </row>
    <row r="181" ht="15.75" customHeight="1">
      <c r="A181" s="10" t="str">
        <f t="shared" si="1"/>
        <v/>
      </c>
      <c r="B181" s="11" t="str">
        <f>IF(OR($D181 = "CLOSED", AND($D181 = "CANCELLED", IncludeCancelled), AND($D181 = "MISSED", IncludeMissed)), IF(FixedTarget, IF(S181 &gt;= FixedTargetR, FixedTargetR, -1), IF($R181 = "TARGET", Q181, IF($R181 = "BE", 0, IF($R181 = "STOP", -1, "")))), "")</f>
        <v/>
      </c>
      <c r="C181" s="25"/>
      <c r="D181" s="25"/>
      <c r="E181" s="25"/>
      <c r="F181" s="25"/>
      <c r="G181" s="25"/>
      <c r="H181" s="25"/>
      <c r="I181" s="23"/>
      <c r="J181" s="23"/>
      <c r="K181" s="27"/>
      <c r="L181" s="27"/>
      <c r="M181" s="25"/>
      <c r="N181" s="31"/>
      <c r="O181" s="10" t="str">
        <f t="shared" si="2"/>
        <v/>
      </c>
      <c r="P181" s="10" t="str">
        <f>IF(AND(LEN(M181), SessionWeekends = false, OR(WEEKDAY(M181) = 1, WEEKDAY(M181) = 7)), SessionWeekendsCode, IF(LEN(N181), VLOOKUP(N181, SessionTimes, 2), ""))</f>
        <v/>
      </c>
      <c r="Q181" s="28"/>
      <c r="R181" s="25"/>
      <c r="S181" s="30"/>
      <c r="T181" s="26"/>
      <c r="U181" s="29"/>
      <c r="V181" s="29"/>
      <c r="W181" s="25" t="b">
        <v>0</v>
      </c>
      <c r="X181" s="10" t="str">
        <f t="shared" si="3"/>
        <v/>
      </c>
    </row>
    <row r="182" ht="15.75" customHeight="1">
      <c r="A182" s="10" t="str">
        <f t="shared" si="1"/>
        <v/>
      </c>
      <c r="B182" s="11" t="str">
        <f>IF(OR($D182 = "CLOSED", AND($D182 = "CANCELLED", IncludeCancelled), AND($D182 = "MISSED", IncludeMissed)), IF(FixedTarget, IF(S182 &gt;= FixedTargetR, FixedTargetR, -1), IF($R182 = "TARGET", Q182, IF($R182 = "BE", 0, IF($R182 = "STOP", -1, "")))), "")</f>
        <v/>
      </c>
      <c r="C182" s="25"/>
      <c r="D182" s="25"/>
      <c r="E182" s="25"/>
      <c r="F182" s="25"/>
      <c r="G182" s="25"/>
      <c r="H182" s="25"/>
      <c r="I182" s="23"/>
      <c r="J182" s="23"/>
      <c r="K182" s="27"/>
      <c r="L182" s="27"/>
      <c r="M182" s="25"/>
      <c r="N182" s="31"/>
      <c r="O182" s="10" t="str">
        <f t="shared" si="2"/>
        <v/>
      </c>
      <c r="P182" s="10" t="str">
        <f>IF(AND(LEN(M182), SessionWeekends = false, OR(WEEKDAY(M182) = 1, WEEKDAY(M182) = 7)), SessionWeekendsCode, IF(LEN(N182), VLOOKUP(N182, SessionTimes, 2), ""))</f>
        <v/>
      </c>
      <c r="Q182" s="28"/>
      <c r="R182" s="25"/>
      <c r="S182" s="30"/>
      <c r="T182" s="26"/>
      <c r="U182" s="29"/>
      <c r="V182" s="29"/>
      <c r="W182" s="25" t="b">
        <v>0</v>
      </c>
      <c r="X182" s="10" t="str">
        <f t="shared" si="3"/>
        <v/>
      </c>
    </row>
    <row r="183" ht="15.75" customHeight="1">
      <c r="A183" s="10" t="str">
        <f t="shared" si="1"/>
        <v/>
      </c>
      <c r="B183" s="11" t="str">
        <f>IF(OR($D183 = "CLOSED", AND($D183 = "CANCELLED", IncludeCancelled), AND($D183 = "MISSED", IncludeMissed)), IF(FixedTarget, IF(S183 &gt;= FixedTargetR, FixedTargetR, -1), IF($R183 = "TARGET", Q183, IF($R183 = "BE", 0, IF($R183 = "STOP", -1, "")))), "")</f>
        <v/>
      </c>
      <c r="C183" s="25"/>
      <c r="D183" s="25"/>
      <c r="E183" s="25"/>
      <c r="F183" s="25"/>
      <c r="G183" s="25"/>
      <c r="H183" s="25"/>
      <c r="I183" s="23"/>
      <c r="J183" s="23"/>
      <c r="K183" s="27"/>
      <c r="L183" s="27"/>
      <c r="M183" s="25"/>
      <c r="N183" s="31"/>
      <c r="O183" s="10" t="str">
        <f t="shared" si="2"/>
        <v/>
      </c>
      <c r="P183" s="10" t="str">
        <f>IF(AND(LEN(M183), SessionWeekends = false, OR(WEEKDAY(M183) = 1, WEEKDAY(M183) = 7)), SessionWeekendsCode, IF(LEN(N183), VLOOKUP(N183, SessionTimes, 2), ""))</f>
        <v/>
      </c>
      <c r="Q183" s="28"/>
      <c r="R183" s="25"/>
      <c r="S183" s="30"/>
      <c r="T183" s="26"/>
      <c r="U183" s="29"/>
      <c r="V183" s="29"/>
      <c r="W183" s="25" t="b">
        <v>0</v>
      </c>
      <c r="X183" s="10" t="str">
        <f t="shared" si="3"/>
        <v/>
      </c>
    </row>
    <row r="184" ht="15.75" customHeight="1">
      <c r="A184" s="10" t="str">
        <f t="shared" si="1"/>
        <v/>
      </c>
      <c r="B184" s="11" t="str">
        <f>IF(OR($D184 = "CLOSED", AND($D184 = "CANCELLED", IncludeCancelled), AND($D184 = "MISSED", IncludeMissed)), IF(FixedTarget, IF(S184 &gt;= FixedTargetR, FixedTargetR, -1), IF($R184 = "TARGET", Q184, IF($R184 = "BE", 0, IF($R184 = "STOP", -1, "")))), "")</f>
        <v/>
      </c>
      <c r="C184" s="25"/>
      <c r="D184" s="25"/>
      <c r="E184" s="25"/>
      <c r="F184" s="25"/>
      <c r="G184" s="25"/>
      <c r="H184" s="25"/>
      <c r="I184" s="23"/>
      <c r="J184" s="23"/>
      <c r="K184" s="27"/>
      <c r="L184" s="27"/>
      <c r="M184" s="25"/>
      <c r="N184" s="31"/>
      <c r="O184" s="10" t="str">
        <f t="shared" si="2"/>
        <v/>
      </c>
      <c r="P184" s="10" t="str">
        <f>IF(AND(LEN(M184), SessionWeekends = false, OR(WEEKDAY(M184) = 1, WEEKDAY(M184) = 7)), SessionWeekendsCode, IF(LEN(N184), VLOOKUP(N184, SessionTimes, 2), ""))</f>
        <v/>
      </c>
      <c r="Q184" s="28"/>
      <c r="R184" s="25"/>
      <c r="S184" s="30"/>
      <c r="T184" s="26"/>
      <c r="U184" s="29"/>
      <c r="V184" s="29"/>
      <c r="W184" s="25" t="b">
        <v>0</v>
      </c>
      <c r="X184" s="10" t="str">
        <f t="shared" si="3"/>
        <v/>
      </c>
    </row>
    <row r="185" ht="15.75" customHeight="1">
      <c r="A185" s="10" t="str">
        <f t="shared" si="1"/>
        <v/>
      </c>
      <c r="B185" s="11" t="str">
        <f>IF(OR($D185 = "CLOSED", AND($D185 = "CANCELLED", IncludeCancelled), AND($D185 = "MISSED", IncludeMissed)), IF(FixedTarget, IF(S185 &gt;= FixedTargetR, FixedTargetR, -1), IF($R185 = "TARGET", Q185, IF($R185 = "BE", 0, IF($R185 = "STOP", -1, "")))), "")</f>
        <v/>
      </c>
      <c r="C185" s="25"/>
      <c r="D185" s="25"/>
      <c r="E185" s="25"/>
      <c r="F185" s="25"/>
      <c r="G185" s="25"/>
      <c r="H185" s="25"/>
      <c r="I185" s="23"/>
      <c r="J185" s="23"/>
      <c r="K185" s="27"/>
      <c r="L185" s="27"/>
      <c r="M185" s="25"/>
      <c r="N185" s="31"/>
      <c r="O185" s="10" t="str">
        <f t="shared" si="2"/>
        <v/>
      </c>
      <c r="P185" s="10" t="str">
        <f>IF(AND(LEN(M185), SessionWeekends = false, OR(WEEKDAY(M185) = 1, WEEKDAY(M185) = 7)), SessionWeekendsCode, IF(LEN(N185), VLOOKUP(N185, SessionTimes, 2), ""))</f>
        <v/>
      </c>
      <c r="Q185" s="28"/>
      <c r="R185" s="25"/>
      <c r="S185" s="30"/>
      <c r="T185" s="26"/>
      <c r="U185" s="29"/>
      <c r="V185" s="29"/>
      <c r="W185" s="25" t="b">
        <v>0</v>
      </c>
      <c r="X185" s="10" t="str">
        <f t="shared" si="3"/>
        <v/>
      </c>
    </row>
    <row r="186" ht="15.75" customHeight="1">
      <c r="A186" s="10" t="str">
        <f t="shared" si="1"/>
        <v/>
      </c>
      <c r="B186" s="11" t="str">
        <f>IF(OR($D186 = "CLOSED", AND($D186 = "CANCELLED", IncludeCancelled), AND($D186 = "MISSED", IncludeMissed)), IF(FixedTarget, IF(S186 &gt;= FixedTargetR, FixedTargetR, -1), IF($R186 = "TARGET", Q186, IF($R186 = "BE", 0, IF($R186 = "STOP", -1, "")))), "")</f>
        <v/>
      </c>
      <c r="C186" s="25"/>
      <c r="D186" s="25"/>
      <c r="E186" s="25"/>
      <c r="F186" s="25"/>
      <c r="G186" s="25"/>
      <c r="H186" s="25"/>
      <c r="I186" s="23"/>
      <c r="J186" s="23"/>
      <c r="K186" s="27"/>
      <c r="L186" s="27"/>
      <c r="M186" s="25"/>
      <c r="N186" s="31"/>
      <c r="O186" s="10" t="str">
        <f t="shared" si="2"/>
        <v/>
      </c>
      <c r="P186" s="10" t="str">
        <f>IF(AND(LEN(M186), SessionWeekends = false, OR(WEEKDAY(M186) = 1, WEEKDAY(M186) = 7)), SessionWeekendsCode, IF(LEN(N186), VLOOKUP(N186, SessionTimes, 2), ""))</f>
        <v/>
      </c>
      <c r="Q186" s="28"/>
      <c r="R186" s="25"/>
      <c r="S186" s="30"/>
      <c r="T186" s="26"/>
      <c r="U186" s="29"/>
      <c r="V186" s="29"/>
      <c r="W186" s="25" t="b">
        <v>0</v>
      </c>
      <c r="X186" s="10" t="str">
        <f t="shared" si="3"/>
        <v/>
      </c>
    </row>
    <row r="187" ht="15.75" customHeight="1">
      <c r="A187" s="10" t="str">
        <f t="shared" si="1"/>
        <v/>
      </c>
      <c r="B187" s="11" t="str">
        <f>IF(OR($D187 = "CLOSED", AND($D187 = "CANCELLED", IncludeCancelled), AND($D187 = "MISSED", IncludeMissed)), IF(FixedTarget, IF(S187 &gt;= FixedTargetR, FixedTargetR, -1), IF($R187 = "TARGET", Q187, IF($R187 = "BE", 0, IF($R187 = "STOP", -1, "")))), "")</f>
        <v/>
      </c>
      <c r="C187" s="25"/>
      <c r="D187" s="25"/>
      <c r="E187" s="25"/>
      <c r="F187" s="25"/>
      <c r="G187" s="25"/>
      <c r="H187" s="25"/>
      <c r="I187" s="23"/>
      <c r="J187" s="23"/>
      <c r="K187" s="27"/>
      <c r="L187" s="27"/>
      <c r="M187" s="25"/>
      <c r="N187" s="31"/>
      <c r="O187" s="10" t="str">
        <f t="shared" si="2"/>
        <v/>
      </c>
      <c r="P187" s="10" t="str">
        <f>IF(AND(LEN(M187), SessionWeekends = false, OR(WEEKDAY(M187) = 1, WEEKDAY(M187) = 7)), SessionWeekendsCode, IF(LEN(N187), VLOOKUP(N187, SessionTimes, 2), ""))</f>
        <v/>
      </c>
      <c r="Q187" s="28"/>
      <c r="R187" s="25"/>
      <c r="S187" s="30"/>
      <c r="T187" s="26"/>
      <c r="U187" s="29"/>
      <c r="V187" s="29"/>
      <c r="W187" s="25" t="b">
        <v>0</v>
      </c>
      <c r="X187" s="10" t="str">
        <f t="shared" si="3"/>
        <v/>
      </c>
    </row>
    <row r="188" ht="15.75" customHeight="1">
      <c r="A188" s="10" t="str">
        <f t="shared" si="1"/>
        <v/>
      </c>
      <c r="B188" s="11" t="str">
        <f>IF(OR($D188 = "CLOSED", AND($D188 = "CANCELLED", IncludeCancelled), AND($D188 = "MISSED", IncludeMissed)), IF(FixedTarget, IF(S188 &gt;= FixedTargetR, FixedTargetR, -1), IF($R188 = "TARGET", Q188, IF($R188 = "BE", 0, IF($R188 = "STOP", -1, "")))), "")</f>
        <v/>
      </c>
      <c r="C188" s="25"/>
      <c r="D188" s="25"/>
      <c r="E188" s="25"/>
      <c r="F188" s="25"/>
      <c r="G188" s="25"/>
      <c r="H188" s="25"/>
      <c r="I188" s="23"/>
      <c r="J188" s="23"/>
      <c r="K188" s="27"/>
      <c r="L188" s="27"/>
      <c r="M188" s="25"/>
      <c r="N188" s="31"/>
      <c r="O188" s="10" t="str">
        <f t="shared" si="2"/>
        <v/>
      </c>
      <c r="P188" s="10" t="str">
        <f>IF(AND(LEN(M188), SessionWeekends = false, OR(WEEKDAY(M188) = 1, WEEKDAY(M188) = 7)), SessionWeekendsCode, IF(LEN(N188), VLOOKUP(N188, SessionTimes, 2), ""))</f>
        <v/>
      </c>
      <c r="Q188" s="28"/>
      <c r="R188" s="25"/>
      <c r="S188" s="30"/>
      <c r="T188" s="26"/>
      <c r="U188" s="29"/>
      <c r="V188" s="29"/>
      <c r="W188" s="25" t="b">
        <v>0</v>
      </c>
      <c r="X188" s="10" t="str">
        <f t="shared" si="3"/>
        <v/>
      </c>
    </row>
    <row r="189" ht="15.75" customHeight="1">
      <c r="A189" s="10" t="str">
        <f t="shared" si="1"/>
        <v/>
      </c>
      <c r="B189" s="11" t="str">
        <f>IF(OR($D189 = "CLOSED", AND($D189 = "CANCELLED", IncludeCancelled), AND($D189 = "MISSED", IncludeMissed)), IF(FixedTarget, IF(S189 &gt;= FixedTargetR, FixedTargetR, -1), IF($R189 = "TARGET", Q189, IF($R189 = "BE", 0, IF($R189 = "STOP", -1, "")))), "")</f>
        <v/>
      </c>
      <c r="C189" s="25"/>
      <c r="D189" s="25"/>
      <c r="E189" s="25"/>
      <c r="F189" s="25"/>
      <c r="G189" s="25"/>
      <c r="H189" s="25"/>
      <c r="I189" s="23"/>
      <c r="J189" s="23"/>
      <c r="K189" s="27"/>
      <c r="L189" s="27"/>
      <c r="M189" s="25"/>
      <c r="N189" s="31"/>
      <c r="O189" s="10" t="str">
        <f t="shared" si="2"/>
        <v/>
      </c>
      <c r="P189" s="10" t="str">
        <f>IF(AND(LEN(M189), SessionWeekends = false, OR(WEEKDAY(M189) = 1, WEEKDAY(M189) = 7)), SessionWeekendsCode, IF(LEN(N189), VLOOKUP(N189, SessionTimes, 2), ""))</f>
        <v/>
      </c>
      <c r="Q189" s="28"/>
      <c r="R189" s="25"/>
      <c r="S189" s="30"/>
      <c r="T189" s="26"/>
      <c r="U189" s="29"/>
      <c r="V189" s="29"/>
      <c r="W189" s="25" t="b">
        <v>0</v>
      </c>
      <c r="X189" s="10" t="str">
        <f t="shared" si="3"/>
        <v/>
      </c>
    </row>
    <row r="190" ht="15.75" customHeight="1">
      <c r="A190" s="10" t="str">
        <f t="shared" si="1"/>
        <v/>
      </c>
      <c r="B190" s="11" t="str">
        <f>IF(OR($D190 = "CLOSED", AND($D190 = "CANCELLED", IncludeCancelled), AND($D190 = "MISSED", IncludeMissed)), IF(FixedTarget, IF(S190 &gt;= FixedTargetR, FixedTargetR, -1), IF($R190 = "TARGET", Q190, IF($R190 = "BE", 0, IF($R190 = "STOP", -1, "")))), "")</f>
        <v/>
      </c>
      <c r="C190" s="25"/>
      <c r="D190" s="25"/>
      <c r="E190" s="25"/>
      <c r="F190" s="25"/>
      <c r="G190" s="25"/>
      <c r="H190" s="25"/>
      <c r="I190" s="23"/>
      <c r="J190" s="23"/>
      <c r="K190" s="27"/>
      <c r="L190" s="27"/>
      <c r="M190" s="25"/>
      <c r="N190" s="31"/>
      <c r="O190" s="10" t="str">
        <f t="shared" si="2"/>
        <v/>
      </c>
      <c r="P190" s="10" t="str">
        <f>IF(AND(LEN(M190), SessionWeekends = false, OR(WEEKDAY(M190) = 1, WEEKDAY(M190) = 7)), SessionWeekendsCode, IF(LEN(N190), VLOOKUP(N190, SessionTimes, 2), ""))</f>
        <v/>
      </c>
      <c r="Q190" s="28"/>
      <c r="R190" s="25"/>
      <c r="S190" s="30"/>
      <c r="T190" s="26"/>
      <c r="U190" s="29"/>
      <c r="V190" s="29"/>
      <c r="W190" s="25" t="b">
        <v>0</v>
      </c>
      <c r="X190" s="10" t="str">
        <f t="shared" si="3"/>
        <v/>
      </c>
    </row>
    <row r="191" ht="15.75" customHeight="1">
      <c r="A191" s="10" t="str">
        <f t="shared" si="1"/>
        <v/>
      </c>
      <c r="B191" s="11" t="str">
        <f>IF(OR($D191 = "CLOSED", AND($D191 = "CANCELLED", IncludeCancelled), AND($D191 = "MISSED", IncludeMissed)), IF(FixedTarget, IF(S191 &gt;= FixedTargetR, FixedTargetR, -1), IF($R191 = "TARGET", Q191, IF($R191 = "BE", 0, IF($R191 = "STOP", -1, "")))), "")</f>
        <v/>
      </c>
      <c r="C191" s="25"/>
      <c r="D191" s="25"/>
      <c r="E191" s="25"/>
      <c r="F191" s="25"/>
      <c r="G191" s="25"/>
      <c r="H191" s="25"/>
      <c r="I191" s="23"/>
      <c r="J191" s="23"/>
      <c r="K191" s="27"/>
      <c r="L191" s="27"/>
      <c r="M191" s="25"/>
      <c r="N191" s="31"/>
      <c r="O191" s="10" t="str">
        <f t="shared" si="2"/>
        <v/>
      </c>
      <c r="P191" s="10" t="str">
        <f>IF(AND(LEN(M191), SessionWeekends = false, OR(WEEKDAY(M191) = 1, WEEKDAY(M191) = 7)), SessionWeekendsCode, IF(LEN(N191), VLOOKUP(N191, SessionTimes, 2), ""))</f>
        <v/>
      </c>
      <c r="Q191" s="28"/>
      <c r="R191" s="25"/>
      <c r="S191" s="30"/>
      <c r="T191" s="26"/>
      <c r="U191" s="29"/>
      <c r="V191" s="29"/>
      <c r="W191" s="25" t="b">
        <v>0</v>
      </c>
      <c r="X191" s="10" t="str">
        <f t="shared" si="3"/>
        <v/>
      </c>
    </row>
    <row r="192" ht="15.75" customHeight="1">
      <c r="A192" s="10" t="str">
        <f t="shared" si="1"/>
        <v/>
      </c>
      <c r="B192" s="11" t="str">
        <f>IF(OR($D192 = "CLOSED", AND($D192 = "CANCELLED", IncludeCancelled), AND($D192 = "MISSED", IncludeMissed)), IF(FixedTarget, IF(S192 &gt;= FixedTargetR, FixedTargetR, -1), IF($R192 = "TARGET", Q192, IF($R192 = "BE", 0, IF($R192 = "STOP", -1, "")))), "")</f>
        <v/>
      </c>
      <c r="C192" s="25"/>
      <c r="D192" s="25"/>
      <c r="E192" s="25"/>
      <c r="F192" s="25"/>
      <c r="G192" s="25"/>
      <c r="H192" s="25"/>
      <c r="I192" s="23"/>
      <c r="J192" s="23"/>
      <c r="K192" s="27"/>
      <c r="L192" s="27"/>
      <c r="M192" s="25"/>
      <c r="N192" s="31"/>
      <c r="O192" s="10" t="str">
        <f t="shared" si="2"/>
        <v/>
      </c>
      <c r="P192" s="10" t="str">
        <f>IF(AND(LEN(M192), SessionWeekends = false, OR(WEEKDAY(M192) = 1, WEEKDAY(M192) = 7)), SessionWeekendsCode, IF(LEN(N192), VLOOKUP(N192, SessionTimes, 2), ""))</f>
        <v/>
      </c>
      <c r="Q192" s="28"/>
      <c r="R192" s="25"/>
      <c r="S192" s="30"/>
      <c r="T192" s="26"/>
      <c r="U192" s="29"/>
      <c r="V192" s="29"/>
      <c r="W192" s="25" t="b">
        <v>0</v>
      </c>
      <c r="X192" s="10" t="str">
        <f t="shared" si="3"/>
        <v/>
      </c>
    </row>
    <row r="193" ht="15.75" customHeight="1">
      <c r="A193" s="10" t="str">
        <f t="shared" si="1"/>
        <v/>
      </c>
      <c r="B193" s="11" t="str">
        <f>IF(OR($D193 = "CLOSED", AND($D193 = "CANCELLED", IncludeCancelled), AND($D193 = "MISSED", IncludeMissed)), IF(FixedTarget, IF(S193 &gt;= FixedTargetR, FixedTargetR, -1), IF($R193 = "TARGET", Q193, IF($R193 = "BE", 0, IF($R193 = "STOP", -1, "")))), "")</f>
        <v/>
      </c>
      <c r="C193" s="25"/>
      <c r="D193" s="25"/>
      <c r="E193" s="25"/>
      <c r="F193" s="25"/>
      <c r="G193" s="25"/>
      <c r="H193" s="25"/>
      <c r="I193" s="23"/>
      <c r="J193" s="23"/>
      <c r="K193" s="27"/>
      <c r="L193" s="27"/>
      <c r="M193" s="25"/>
      <c r="N193" s="31"/>
      <c r="O193" s="10" t="str">
        <f t="shared" si="2"/>
        <v/>
      </c>
      <c r="P193" s="10" t="str">
        <f>IF(AND(LEN(M193), SessionWeekends = false, OR(WEEKDAY(M193) = 1, WEEKDAY(M193) = 7)), SessionWeekendsCode, IF(LEN(N193), VLOOKUP(N193, SessionTimes, 2), ""))</f>
        <v/>
      </c>
      <c r="Q193" s="28"/>
      <c r="R193" s="25"/>
      <c r="S193" s="30"/>
      <c r="T193" s="26"/>
      <c r="U193" s="29"/>
      <c r="V193" s="29"/>
      <c r="W193" s="25" t="b">
        <v>0</v>
      </c>
      <c r="X193" s="10" t="str">
        <f t="shared" si="3"/>
        <v/>
      </c>
    </row>
    <row r="194" ht="15.75" customHeight="1">
      <c r="A194" s="10" t="str">
        <f t="shared" si="1"/>
        <v/>
      </c>
      <c r="B194" s="11" t="str">
        <f>IF(OR($D194 = "CLOSED", AND($D194 = "CANCELLED", IncludeCancelled), AND($D194 = "MISSED", IncludeMissed)), IF(FixedTarget, IF(S194 &gt;= FixedTargetR, FixedTargetR, -1), IF($R194 = "TARGET", Q194, IF($R194 = "BE", 0, IF($R194 = "STOP", -1, "")))), "")</f>
        <v/>
      </c>
      <c r="C194" s="25"/>
      <c r="D194" s="25"/>
      <c r="E194" s="25"/>
      <c r="F194" s="25"/>
      <c r="G194" s="25"/>
      <c r="H194" s="25"/>
      <c r="I194" s="23"/>
      <c r="J194" s="23"/>
      <c r="K194" s="27"/>
      <c r="L194" s="27"/>
      <c r="M194" s="25"/>
      <c r="N194" s="31"/>
      <c r="O194" s="10" t="str">
        <f t="shared" si="2"/>
        <v/>
      </c>
      <c r="P194" s="10" t="str">
        <f>IF(AND(LEN(M194), SessionWeekends = false, OR(WEEKDAY(M194) = 1, WEEKDAY(M194) = 7)), SessionWeekendsCode, IF(LEN(N194), VLOOKUP(N194, SessionTimes, 2), ""))</f>
        <v/>
      </c>
      <c r="Q194" s="28"/>
      <c r="R194" s="25"/>
      <c r="S194" s="30"/>
      <c r="T194" s="26"/>
      <c r="U194" s="29"/>
      <c r="V194" s="29"/>
      <c r="W194" s="25" t="b">
        <v>0</v>
      </c>
      <c r="X194" s="10" t="str">
        <f t="shared" si="3"/>
        <v/>
      </c>
    </row>
    <row r="195" ht="15.75" customHeight="1">
      <c r="A195" s="10" t="str">
        <f t="shared" si="1"/>
        <v/>
      </c>
      <c r="B195" s="11" t="str">
        <f>IF(OR($D195 = "CLOSED", AND($D195 = "CANCELLED", IncludeCancelled), AND($D195 = "MISSED", IncludeMissed)), IF(FixedTarget, IF(S195 &gt;= FixedTargetR, FixedTargetR, -1), IF($R195 = "TARGET", Q195, IF($R195 = "BE", 0, IF($R195 = "STOP", -1, "")))), "")</f>
        <v/>
      </c>
      <c r="C195" s="25"/>
      <c r="D195" s="25"/>
      <c r="E195" s="25"/>
      <c r="F195" s="25"/>
      <c r="G195" s="25"/>
      <c r="H195" s="25"/>
      <c r="I195" s="23"/>
      <c r="J195" s="23"/>
      <c r="K195" s="27"/>
      <c r="L195" s="27"/>
      <c r="M195" s="25"/>
      <c r="N195" s="31"/>
      <c r="O195" s="10" t="str">
        <f t="shared" si="2"/>
        <v/>
      </c>
      <c r="P195" s="10" t="str">
        <f>IF(AND(LEN(M195), SessionWeekends = false, OR(WEEKDAY(M195) = 1, WEEKDAY(M195) = 7)), SessionWeekendsCode, IF(LEN(N195), VLOOKUP(N195, SessionTimes, 2), ""))</f>
        <v/>
      </c>
      <c r="Q195" s="28"/>
      <c r="R195" s="25"/>
      <c r="S195" s="30"/>
      <c r="T195" s="26"/>
      <c r="U195" s="29"/>
      <c r="V195" s="29"/>
      <c r="W195" s="25" t="b">
        <v>0</v>
      </c>
      <c r="X195" s="10" t="str">
        <f t="shared" si="3"/>
        <v/>
      </c>
    </row>
    <row r="196" ht="15.75" customHeight="1">
      <c r="A196" s="10" t="str">
        <f t="shared" si="1"/>
        <v/>
      </c>
      <c r="B196" s="11" t="str">
        <f>IF(OR($D196 = "CLOSED", AND($D196 = "CANCELLED", IncludeCancelled), AND($D196 = "MISSED", IncludeMissed)), IF(FixedTarget, IF(S196 &gt;= FixedTargetR, FixedTargetR, -1), IF($R196 = "TARGET", Q196, IF($R196 = "BE", 0, IF($R196 = "STOP", -1, "")))), "")</f>
        <v/>
      </c>
      <c r="C196" s="25"/>
      <c r="D196" s="25"/>
      <c r="E196" s="25"/>
      <c r="F196" s="25"/>
      <c r="G196" s="25"/>
      <c r="H196" s="25"/>
      <c r="I196" s="23"/>
      <c r="J196" s="23"/>
      <c r="K196" s="27"/>
      <c r="L196" s="27"/>
      <c r="M196" s="25"/>
      <c r="N196" s="31"/>
      <c r="O196" s="10" t="str">
        <f t="shared" si="2"/>
        <v/>
      </c>
      <c r="P196" s="10" t="str">
        <f>IF(AND(LEN(M196), SessionWeekends = false, OR(WEEKDAY(M196) = 1, WEEKDAY(M196) = 7)), SessionWeekendsCode, IF(LEN(N196), VLOOKUP(N196, SessionTimes, 2), ""))</f>
        <v/>
      </c>
      <c r="Q196" s="28"/>
      <c r="R196" s="25"/>
      <c r="S196" s="30"/>
      <c r="T196" s="26"/>
      <c r="U196" s="29"/>
      <c r="V196" s="29"/>
      <c r="W196" s="25" t="b">
        <v>0</v>
      </c>
      <c r="X196" s="10" t="str">
        <f t="shared" si="3"/>
        <v/>
      </c>
    </row>
    <row r="197" ht="15.75" customHeight="1">
      <c r="A197" s="10" t="str">
        <f t="shared" si="1"/>
        <v/>
      </c>
      <c r="B197" s="11" t="str">
        <f>IF(OR($D197 = "CLOSED", AND($D197 = "CANCELLED", IncludeCancelled), AND($D197 = "MISSED", IncludeMissed)), IF(FixedTarget, IF(S197 &gt;= FixedTargetR, FixedTargetR, -1), IF($R197 = "TARGET", Q197, IF($R197 = "BE", 0, IF($R197 = "STOP", -1, "")))), "")</f>
        <v/>
      </c>
      <c r="C197" s="25"/>
      <c r="D197" s="25"/>
      <c r="E197" s="25"/>
      <c r="F197" s="25"/>
      <c r="G197" s="25"/>
      <c r="H197" s="25"/>
      <c r="I197" s="23"/>
      <c r="J197" s="23"/>
      <c r="K197" s="27"/>
      <c r="L197" s="27"/>
      <c r="M197" s="25"/>
      <c r="N197" s="31"/>
      <c r="O197" s="10" t="str">
        <f t="shared" si="2"/>
        <v/>
      </c>
      <c r="P197" s="10" t="str">
        <f>IF(AND(LEN(M197), SessionWeekends = false, OR(WEEKDAY(M197) = 1, WEEKDAY(M197) = 7)), SessionWeekendsCode, IF(LEN(N197), VLOOKUP(N197, SessionTimes, 2), ""))</f>
        <v/>
      </c>
      <c r="Q197" s="28"/>
      <c r="R197" s="25"/>
      <c r="S197" s="30"/>
      <c r="T197" s="26"/>
      <c r="U197" s="29"/>
      <c r="V197" s="29"/>
      <c r="W197" s="25" t="b">
        <v>0</v>
      </c>
      <c r="X197" s="10" t="str">
        <f t="shared" si="3"/>
        <v/>
      </c>
    </row>
    <row r="198" ht="15.75" customHeight="1">
      <c r="A198" s="10" t="str">
        <f t="shared" si="1"/>
        <v/>
      </c>
      <c r="B198" s="11" t="str">
        <f>IF(OR($D198 = "CLOSED", AND($D198 = "CANCELLED", IncludeCancelled), AND($D198 = "MISSED", IncludeMissed)), IF(FixedTarget, IF(S198 &gt;= FixedTargetR, FixedTargetR, -1), IF($R198 = "TARGET", Q198, IF($R198 = "BE", 0, IF($R198 = "STOP", -1, "")))), "")</f>
        <v/>
      </c>
      <c r="C198" s="25"/>
      <c r="D198" s="25"/>
      <c r="E198" s="25"/>
      <c r="F198" s="25"/>
      <c r="G198" s="25"/>
      <c r="H198" s="25"/>
      <c r="I198" s="23"/>
      <c r="J198" s="23"/>
      <c r="K198" s="27"/>
      <c r="L198" s="27"/>
      <c r="M198" s="25"/>
      <c r="N198" s="31"/>
      <c r="O198" s="10" t="str">
        <f t="shared" si="2"/>
        <v/>
      </c>
      <c r="P198" s="10" t="str">
        <f>IF(AND(LEN(M198), SessionWeekends = false, OR(WEEKDAY(M198) = 1, WEEKDAY(M198) = 7)), SessionWeekendsCode, IF(LEN(N198), VLOOKUP(N198, SessionTimes, 2), ""))</f>
        <v/>
      </c>
      <c r="Q198" s="28"/>
      <c r="R198" s="25"/>
      <c r="S198" s="30"/>
      <c r="T198" s="26"/>
      <c r="U198" s="29"/>
      <c r="V198" s="29"/>
      <c r="W198" s="25" t="b">
        <v>0</v>
      </c>
      <c r="X198" s="10" t="str">
        <f t="shared" si="3"/>
        <v/>
      </c>
    </row>
    <row r="199" ht="15.75" customHeight="1">
      <c r="A199" s="10" t="str">
        <f t="shared" si="1"/>
        <v/>
      </c>
      <c r="B199" s="11" t="str">
        <f>IF(OR($D199 = "CLOSED", AND($D199 = "CANCELLED", IncludeCancelled), AND($D199 = "MISSED", IncludeMissed)), IF(FixedTarget, IF(S199 &gt;= FixedTargetR, FixedTargetR, -1), IF($R199 = "TARGET", Q199, IF($R199 = "BE", 0, IF($R199 = "STOP", -1, "")))), "")</f>
        <v/>
      </c>
      <c r="C199" s="25"/>
      <c r="D199" s="25"/>
      <c r="E199" s="25"/>
      <c r="F199" s="25"/>
      <c r="G199" s="25"/>
      <c r="H199" s="25"/>
      <c r="I199" s="23"/>
      <c r="J199" s="23"/>
      <c r="K199" s="27"/>
      <c r="L199" s="27"/>
      <c r="M199" s="25"/>
      <c r="N199" s="31"/>
      <c r="O199" s="10" t="str">
        <f t="shared" si="2"/>
        <v/>
      </c>
      <c r="P199" s="10" t="str">
        <f>IF(AND(LEN(M199), SessionWeekends = false, OR(WEEKDAY(M199) = 1, WEEKDAY(M199) = 7)), SessionWeekendsCode, IF(LEN(N199), VLOOKUP(N199, SessionTimes, 2), ""))</f>
        <v/>
      </c>
      <c r="Q199" s="28"/>
      <c r="R199" s="25"/>
      <c r="S199" s="30"/>
      <c r="T199" s="26"/>
      <c r="U199" s="29"/>
      <c r="V199" s="29"/>
      <c r="W199" s="25" t="b">
        <v>0</v>
      </c>
      <c r="X199" s="10" t="str">
        <f t="shared" si="3"/>
        <v/>
      </c>
    </row>
    <row r="200" ht="15.75" customHeight="1">
      <c r="A200" s="10" t="str">
        <f t="shared" si="1"/>
        <v/>
      </c>
      <c r="B200" s="11" t="str">
        <f>IF(OR($D200 = "CLOSED", AND($D200 = "CANCELLED", IncludeCancelled), AND($D200 = "MISSED", IncludeMissed)), IF(FixedTarget, IF(S200 &gt;= FixedTargetR, FixedTargetR, -1), IF($R200 = "TARGET", Q200, IF($R200 = "BE", 0, IF($R200 = "STOP", -1, "")))), "")</f>
        <v/>
      </c>
      <c r="C200" s="25"/>
      <c r="D200" s="25"/>
      <c r="E200" s="25"/>
      <c r="F200" s="25"/>
      <c r="G200" s="25"/>
      <c r="H200" s="25"/>
      <c r="I200" s="23"/>
      <c r="J200" s="23"/>
      <c r="K200" s="27"/>
      <c r="L200" s="27"/>
      <c r="M200" s="25"/>
      <c r="N200" s="31"/>
      <c r="O200" s="10" t="str">
        <f t="shared" si="2"/>
        <v/>
      </c>
      <c r="P200" s="10" t="str">
        <f>IF(AND(LEN(M200), SessionWeekends = false, OR(WEEKDAY(M200) = 1, WEEKDAY(M200) = 7)), SessionWeekendsCode, IF(LEN(N200), VLOOKUP(N200, SessionTimes, 2), ""))</f>
        <v/>
      </c>
      <c r="Q200" s="28"/>
      <c r="R200" s="25"/>
      <c r="S200" s="30"/>
      <c r="T200" s="26"/>
      <c r="U200" s="29"/>
      <c r="V200" s="29"/>
      <c r="W200" s="25" t="b">
        <v>0</v>
      </c>
      <c r="X200" s="10" t="str">
        <f t="shared" si="3"/>
        <v/>
      </c>
    </row>
    <row r="201" ht="15.75" customHeight="1">
      <c r="A201" s="10" t="str">
        <f t="shared" si="1"/>
        <v/>
      </c>
      <c r="B201" s="11" t="str">
        <f>IF(OR($D201 = "CLOSED", AND($D201 = "CANCELLED", IncludeCancelled), AND($D201 = "MISSED", IncludeMissed)), IF(FixedTarget, IF(S201 &gt;= FixedTargetR, FixedTargetR, -1), IF($R201 = "TARGET", Q201, IF($R201 = "BE", 0, IF($R201 = "STOP", -1, "")))), "")</f>
        <v/>
      </c>
      <c r="C201" s="25"/>
      <c r="D201" s="25"/>
      <c r="E201" s="25"/>
      <c r="F201" s="25"/>
      <c r="G201" s="25"/>
      <c r="H201" s="25"/>
      <c r="I201" s="23"/>
      <c r="J201" s="23"/>
      <c r="K201" s="27"/>
      <c r="L201" s="27"/>
      <c r="M201" s="25"/>
      <c r="N201" s="31"/>
      <c r="O201" s="10" t="str">
        <f t="shared" si="2"/>
        <v/>
      </c>
      <c r="P201" s="10" t="str">
        <f>IF(AND(LEN(M201), SessionWeekends = false, OR(WEEKDAY(M201) = 1, WEEKDAY(M201) = 7)), SessionWeekendsCode, IF(LEN(N201), VLOOKUP(N201, SessionTimes, 2), ""))</f>
        <v/>
      </c>
      <c r="Q201" s="28"/>
      <c r="R201" s="25"/>
      <c r="S201" s="30"/>
      <c r="T201" s="26"/>
      <c r="U201" s="29"/>
      <c r="V201" s="29"/>
      <c r="W201" s="25" t="b">
        <v>0</v>
      </c>
      <c r="X201" s="10" t="str">
        <f t="shared" si="3"/>
        <v/>
      </c>
    </row>
    <row r="202" ht="15.75" customHeight="1">
      <c r="A202" s="10" t="str">
        <f t="shared" si="1"/>
        <v/>
      </c>
      <c r="B202" s="11" t="str">
        <f>IF(OR($D202 = "CLOSED", AND($D202 = "CANCELLED", IncludeCancelled), AND($D202 = "MISSED", IncludeMissed)), IF(FixedTarget, IF(S202 &gt;= FixedTargetR, FixedTargetR, -1), IF($R202 = "TARGET", Q202, IF($R202 = "BE", 0, IF($R202 = "STOP", -1, "")))), "")</f>
        <v/>
      </c>
      <c r="C202" s="25"/>
      <c r="D202" s="25"/>
      <c r="E202" s="25"/>
      <c r="F202" s="25"/>
      <c r="G202" s="25"/>
      <c r="H202" s="25"/>
      <c r="I202" s="23"/>
      <c r="J202" s="23"/>
      <c r="K202" s="27"/>
      <c r="L202" s="27"/>
      <c r="M202" s="25"/>
      <c r="N202" s="31"/>
      <c r="O202" s="10" t="str">
        <f t="shared" si="2"/>
        <v/>
      </c>
      <c r="P202" s="10" t="str">
        <f>IF(AND(LEN(M202), SessionWeekends = false, OR(WEEKDAY(M202) = 1, WEEKDAY(M202) = 7)), SessionWeekendsCode, IF(LEN(N202), VLOOKUP(N202, SessionTimes, 2), ""))</f>
        <v/>
      </c>
      <c r="Q202" s="28"/>
      <c r="R202" s="25"/>
      <c r="S202" s="30"/>
      <c r="T202" s="26"/>
      <c r="U202" s="29"/>
      <c r="V202" s="29"/>
      <c r="W202" s="25" t="b">
        <v>0</v>
      </c>
      <c r="X202" s="10" t="str">
        <f t="shared" si="3"/>
        <v/>
      </c>
    </row>
    <row r="203" ht="15.75" customHeight="1">
      <c r="A203" s="10" t="str">
        <f t="shared" si="1"/>
        <v/>
      </c>
      <c r="B203" s="11" t="str">
        <f>IF(OR($D203 = "CLOSED", AND($D203 = "CANCELLED", IncludeCancelled), AND($D203 = "MISSED", IncludeMissed)), IF(FixedTarget, IF(S203 &gt;= FixedTargetR, FixedTargetR, -1), IF($R203 = "TARGET", Q203, IF($R203 = "BE", 0, IF($R203 = "STOP", -1, "")))), "")</f>
        <v/>
      </c>
      <c r="C203" s="25"/>
      <c r="D203" s="25"/>
      <c r="E203" s="25"/>
      <c r="F203" s="25"/>
      <c r="G203" s="25"/>
      <c r="H203" s="25"/>
      <c r="I203" s="23"/>
      <c r="J203" s="23"/>
      <c r="K203" s="27"/>
      <c r="L203" s="27"/>
      <c r="M203" s="25"/>
      <c r="N203" s="31"/>
      <c r="O203" s="10" t="str">
        <f t="shared" si="2"/>
        <v/>
      </c>
      <c r="P203" s="10" t="str">
        <f>IF(AND(LEN(M203), SessionWeekends = false, OR(WEEKDAY(M203) = 1, WEEKDAY(M203) = 7)), SessionWeekendsCode, IF(LEN(N203), VLOOKUP(N203, SessionTimes, 2), ""))</f>
        <v/>
      </c>
      <c r="Q203" s="28"/>
      <c r="R203" s="25"/>
      <c r="S203" s="30"/>
      <c r="T203" s="26"/>
      <c r="U203" s="29"/>
      <c r="V203" s="29"/>
      <c r="W203" s="25" t="b">
        <v>0</v>
      </c>
      <c r="X203" s="10" t="str">
        <f t="shared" si="3"/>
        <v/>
      </c>
    </row>
    <row r="204" ht="15.75" customHeight="1">
      <c r="A204" s="10" t="str">
        <f t="shared" si="1"/>
        <v/>
      </c>
      <c r="B204" s="11" t="str">
        <f>IF(OR($D204 = "CLOSED", AND($D204 = "CANCELLED", IncludeCancelled), AND($D204 = "MISSED", IncludeMissed)), IF(FixedTarget, IF(S204 &gt;= FixedTargetR, FixedTargetR, -1), IF($R204 = "TARGET", Q204, IF($R204 = "BE", 0, IF($R204 = "STOP", -1, "")))), "")</f>
        <v/>
      </c>
      <c r="C204" s="25"/>
      <c r="D204" s="25"/>
      <c r="E204" s="25"/>
      <c r="F204" s="25"/>
      <c r="G204" s="25"/>
      <c r="H204" s="25"/>
      <c r="I204" s="23"/>
      <c r="J204" s="23"/>
      <c r="K204" s="27"/>
      <c r="L204" s="27"/>
      <c r="M204" s="25"/>
      <c r="N204" s="31"/>
      <c r="O204" s="10" t="str">
        <f t="shared" si="2"/>
        <v/>
      </c>
      <c r="P204" s="10" t="str">
        <f>IF(AND(LEN(M204), SessionWeekends = false, OR(WEEKDAY(M204) = 1, WEEKDAY(M204) = 7)), SessionWeekendsCode, IF(LEN(N204), VLOOKUP(N204, SessionTimes, 2), ""))</f>
        <v/>
      </c>
      <c r="Q204" s="28"/>
      <c r="R204" s="25"/>
      <c r="S204" s="30"/>
      <c r="T204" s="26"/>
      <c r="U204" s="29"/>
      <c r="V204" s="29"/>
      <c r="W204" s="25" t="b">
        <v>0</v>
      </c>
      <c r="X204" s="10" t="str">
        <f t="shared" si="3"/>
        <v/>
      </c>
    </row>
    <row r="205" ht="15.75" customHeight="1">
      <c r="A205" s="10" t="str">
        <f t="shared" si="1"/>
        <v/>
      </c>
      <c r="B205" s="11" t="str">
        <f>IF(OR($D205 = "CLOSED", AND($D205 = "CANCELLED", IncludeCancelled), AND($D205 = "MISSED", IncludeMissed)), IF(FixedTarget, IF(S205 &gt;= FixedTargetR, FixedTargetR, -1), IF($R205 = "TARGET", Q205, IF($R205 = "BE", 0, IF($R205 = "STOP", -1, "")))), "")</f>
        <v/>
      </c>
      <c r="C205" s="25"/>
      <c r="D205" s="25"/>
      <c r="E205" s="25"/>
      <c r="F205" s="25"/>
      <c r="G205" s="25"/>
      <c r="H205" s="25"/>
      <c r="I205" s="23"/>
      <c r="J205" s="23"/>
      <c r="K205" s="27"/>
      <c r="L205" s="27"/>
      <c r="M205" s="25"/>
      <c r="N205" s="31"/>
      <c r="O205" s="10" t="str">
        <f t="shared" si="2"/>
        <v/>
      </c>
      <c r="P205" s="10" t="str">
        <f>IF(AND(LEN(M205), SessionWeekends = false, OR(WEEKDAY(M205) = 1, WEEKDAY(M205) = 7)), SessionWeekendsCode, IF(LEN(N205), VLOOKUP(N205, SessionTimes, 2), ""))</f>
        <v/>
      </c>
      <c r="Q205" s="28"/>
      <c r="R205" s="25"/>
      <c r="S205" s="30"/>
      <c r="T205" s="26"/>
      <c r="U205" s="29"/>
      <c r="V205" s="29"/>
      <c r="W205" s="25" t="b">
        <v>0</v>
      </c>
      <c r="X205" s="10" t="str">
        <f t="shared" si="3"/>
        <v/>
      </c>
    </row>
    <row r="206" ht="15.75" customHeight="1">
      <c r="A206" s="10" t="str">
        <f t="shared" si="1"/>
        <v/>
      </c>
      <c r="B206" s="11" t="str">
        <f>IF(OR($D206 = "CLOSED", AND($D206 = "CANCELLED", IncludeCancelled), AND($D206 = "MISSED", IncludeMissed)), IF(FixedTarget, IF(S206 &gt;= FixedTargetR, FixedTargetR, -1), IF($R206 = "TARGET", Q206, IF($R206 = "BE", 0, IF($R206 = "STOP", -1, "")))), "")</f>
        <v/>
      </c>
      <c r="C206" s="25"/>
      <c r="D206" s="25"/>
      <c r="E206" s="25"/>
      <c r="F206" s="25"/>
      <c r="G206" s="25"/>
      <c r="H206" s="25"/>
      <c r="I206" s="23"/>
      <c r="J206" s="23"/>
      <c r="K206" s="27"/>
      <c r="L206" s="27"/>
      <c r="M206" s="25"/>
      <c r="N206" s="31"/>
      <c r="O206" s="10" t="str">
        <f t="shared" si="2"/>
        <v/>
      </c>
      <c r="P206" s="10" t="str">
        <f>IF(AND(LEN(M206), SessionWeekends = false, OR(WEEKDAY(M206) = 1, WEEKDAY(M206) = 7)), SessionWeekendsCode, IF(LEN(N206), VLOOKUP(N206, SessionTimes, 2), ""))</f>
        <v/>
      </c>
      <c r="Q206" s="28"/>
      <c r="R206" s="25"/>
      <c r="S206" s="30"/>
      <c r="T206" s="26"/>
      <c r="U206" s="29"/>
      <c r="V206" s="29"/>
      <c r="W206" s="25" t="b">
        <v>0</v>
      </c>
      <c r="X206" s="10" t="str">
        <f t="shared" si="3"/>
        <v/>
      </c>
    </row>
    <row r="207" ht="15.75" customHeight="1">
      <c r="A207" s="10" t="str">
        <f t="shared" si="1"/>
        <v/>
      </c>
      <c r="B207" s="11" t="str">
        <f>IF(OR($D207 = "CLOSED", AND($D207 = "CANCELLED", IncludeCancelled), AND($D207 = "MISSED", IncludeMissed)), IF(FixedTarget, IF(S207 &gt;= FixedTargetR, FixedTargetR, -1), IF($R207 = "TARGET", Q207, IF($R207 = "BE", 0, IF($R207 = "STOP", -1, "")))), "")</f>
        <v/>
      </c>
      <c r="C207" s="25"/>
      <c r="D207" s="25"/>
      <c r="E207" s="25"/>
      <c r="F207" s="25"/>
      <c r="G207" s="25"/>
      <c r="H207" s="25"/>
      <c r="I207" s="23"/>
      <c r="J207" s="23"/>
      <c r="K207" s="27"/>
      <c r="L207" s="27"/>
      <c r="M207" s="25"/>
      <c r="N207" s="31"/>
      <c r="O207" s="10" t="str">
        <f t="shared" si="2"/>
        <v/>
      </c>
      <c r="P207" s="10" t="str">
        <f>IF(AND(LEN(M207), SessionWeekends = false, OR(WEEKDAY(M207) = 1, WEEKDAY(M207) = 7)), SessionWeekendsCode, IF(LEN(N207), VLOOKUP(N207, SessionTimes, 2), ""))</f>
        <v/>
      </c>
      <c r="Q207" s="28"/>
      <c r="R207" s="25"/>
      <c r="S207" s="30"/>
      <c r="T207" s="26"/>
      <c r="U207" s="29"/>
      <c r="V207" s="29"/>
      <c r="W207" s="25" t="b">
        <v>0</v>
      </c>
      <c r="X207" s="10" t="str">
        <f t="shared" si="3"/>
        <v/>
      </c>
    </row>
    <row r="208" ht="15.75" customHeight="1">
      <c r="A208" s="10" t="str">
        <f t="shared" si="1"/>
        <v/>
      </c>
      <c r="B208" s="11" t="str">
        <f>IF(OR($D208 = "CLOSED", AND($D208 = "CANCELLED", IncludeCancelled), AND($D208 = "MISSED", IncludeMissed)), IF(FixedTarget, IF(S208 &gt;= FixedTargetR, FixedTargetR, -1), IF($R208 = "TARGET", Q208, IF($R208 = "BE", 0, IF($R208 = "STOP", -1, "")))), "")</f>
        <v/>
      </c>
      <c r="C208" s="25"/>
      <c r="D208" s="25"/>
      <c r="E208" s="25"/>
      <c r="F208" s="25"/>
      <c r="G208" s="25"/>
      <c r="H208" s="25"/>
      <c r="I208" s="23"/>
      <c r="J208" s="23"/>
      <c r="K208" s="27"/>
      <c r="L208" s="27"/>
      <c r="M208" s="25"/>
      <c r="N208" s="31"/>
      <c r="O208" s="10" t="str">
        <f t="shared" si="2"/>
        <v/>
      </c>
      <c r="P208" s="10" t="str">
        <f>IF(AND(LEN(M208), SessionWeekends = false, OR(WEEKDAY(M208) = 1, WEEKDAY(M208) = 7)), SessionWeekendsCode, IF(LEN(N208), VLOOKUP(N208, SessionTimes, 2), ""))</f>
        <v/>
      </c>
      <c r="Q208" s="28"/>
      <c r="R208" s="25"/>
      <c r="S208" s="30"/>
      <c r="T208" s="26"/>
      <c r="U208" s="29"/>
      <c r="V208" s="29"/>
      <c r="W208" s="25" t="b">
        <v>0</v>
      </c>
      <c r="X208" s="10" t="str">
        <f t="shared" si="3"/>
        <v/>
      </c>
    </row>
    <row r="209" ht="15.75" customHeight="1">
      <c r="A209" s="10" t="str">
        <f t="shared" si="1"/>
        <v/>
      </c>
      <c r="B209" s="11" t="str">
        <f>IF(OR($D209 = "CLOSED", AND($D209 = "CANCELLED", IncludeCancelled), AND($D209 = "MISSED", IncludeMissed)), IF(FixedTarget, IF(S209 &gt;= FixedTargetR, FixedTargetR, -1), IF($R209 = "TARGET", Q209, IF($R209 = "BE", 0, IF($R209 = "STOP", -1, "")))), "")</f>
        <v/>
      </c>
      <c r="C209" s="25"/>
      <c r="D209" s="25"/>
      <c r="E209" s="25"/>
      <c r="F209" s="25"/>
      <c r="G209" s="25"/>
      <c r="H209" s="25"/>
      <c r="I209" s="23"/>
      <c r="J209" s="23"/>
      <c r="K209" s="27"/>
      <c r="L209" s="27"/>
      <c r="M209" s="25"/>
      <c r="N209" s="31"/>
      <c r="O209" s="10" t="str">
        <f t="shared" si="2"/>
        <v/>
      </c>
      <c r="P209" s="10" t="str">
        <f>IF(AND(LEN(M209), SessionWeekends = false, OR(WEEKDAY(M209) = 1, WEEKDAY(M209) = 7)), SessionWeekendsCode, IF(LEN(N209), VLOOKUP(N209, SessionTimes, 2), ""))</f>
        <v/>
      </c>
      <c r="Q209" s="28"/>
      <c r="R209" s="25"/>
      <c r="S209" s="30"/>
      <c r="T209" s="26"/>
      <c r="U209" s="29"/>
      <c r="V209" s="29"/>
      <c r="W209" s="25" t="b">
        <v>0</v>
      </c>
      <c r="X209" s="10" t="str">
        <f t="shared" si="3"/>
        <v/>
      </c>
    </row>
    <row r="210" ht="15.75" customHeight="1">
      <c r="A210" s="10" t="str">
        <f t="shared" si="1"/>
        <v/>
      </c>
      <c r="B210" s="11" t="str">
        <f>IF(OR($D210 = "CLOSED", AND($D210 = "CANCELLED", IncludeCancelled), AND($D210 = "MISSED", IncludeMissed)), IF(FixedTarget, IF(S210 &gt;= FixedTargetR, FixedTargetR, -1), IF($R210 = "TARGET", Q210, IF($R210 = "BE", 0, IF($R210 = "STOP", -1, "")))), "")</f>
        <v/>
      </c>
      <c r="C210" s="25"/>
      <c r="D210" s="25"/>
      <c r="E210" s="25"/>
      <c r="F210" s="25"/>
      <c r="G210" s="25"/>
      <c r="H210" s="25"/>
      <c r="I210" s="23"/>
      <c r="J210" s="23"/>
      <c r="K210" s="27"/>
      <c r="L210" s="27"/>
      <c r="M210" s="25"/>
      <c r="N210" s="31"/>
      <c r="O210" s="10" t="str">
        <f t="shared" si="2"/>
        <v/>
      </c>
      <c r="P210" s="10" t="str">
        <f>IF(AND(LEN(M210), SessionWeekends = false, OR(WEEKDAY(M210) = 1, WEEKDAY(M210) = 7)), SessionWeekendsCode, IF(LEN(N210), VLOOKUP(N210, SessionTimes, 2), ""))</f>
        <v/>
      </c>
      <c r="Q210" s="28"/>
      <c r="R210" s="25"/>
      <c r="S210" s="30"/>
      <c r="T210" s="26"/>
      <c r="U210" s="29"/>
      <c r="V210" s="29"/>
      <c r="W210" s="25" t="b">
        <v>0</v>
      </c>
      <c r="X210" s="10" t="str">
        <f t="shared" si="3"/>
        <v/>
      </c>
    </row>
    <row r="211" ht="15.75" customHeight="1">
      <c r="A211" s="10" t="str">
        <f t="shared" si="1"/>
        <v/>
      </c>
      <c r="B211" s="11" t="str">
        <f>IF(OR($D211 = "CLOSED", AND($D211 = "CANCELLED", IncludeCancelled), AND($D211 = "MISSED", IncludeMissed)), IF(FixedTarget, IF(S211 &gt;= FixedTargetR, FixedTargetR, -1), IF($R211 = "TARGET", Q211, IF($R211 = "BE", 0, IF($R211 = "STOP", -1, "")))), "")</f>
        <v/>
      </c>
      <c r="C211" s="25"/>
      <c r="D211" s="25"/>
      <c r="E211" s="25"/>
      <c r="F211" s="25"/>
      <c r="G211" s="25"/>
      <c r="H211" s="25"/>
      <c r="I211" s="23"/>
      <c r="J211" s="23"/>
      <c r="K211" s="27"/>
      <c r="L211" s="27"/>
      <c r="M211" s="25"/>
      <c r="N211" s="31"/>
      <c r="O211" s="10" t="str">
        <f t="shared" si="2"/>
        <v/>
      </c>
      <c r="P211" s="10" t="str">
        <f>IF(AND(LEN(M211), SessionWeekends = false, OR(WEEKDAY(M211) = 1, WEEKDAY(M211) = 7)), SessionWeekendsCode, IF(LEN(N211), VLOOKUP(N211, SessionTimes, 2), ""))</f>
        <v/>
      </c>
      <c r="Q211" s="28"/>
      <c r="R211" s="25"/>
      <c r="S211" s="30"/>
      <c r="T211" s="26"/>
      <c r="U211" s="29"/>
      <c r="V211" s="29"/>
      <c r="W211" s="25" t="b">
        <v>0</v>
      </c>
      <c r="X211" s="10" t="str">
        <f t="shared" si="3"/>
        <v/>
      </c>
    </row>
    <row r="212" ht="15.75" customHeight="1">
      <c r="A212" s="10" t="str">
        <f t="shared" si="1"/>
        <v/>
      </c>
      <c r="B212" s="11" t="str">
        <f>IF(OR($D212 = "CLOSED", AND($D212 = "CANCELLED", IncludeCancelled), AND($D212 = "MISSED", IncludeMissed)), IF(FixedTarget, IF(S212 &gt;= FixedTargetR, FixedTargetR, -1), IF($R212 = "TARGET", Q212, IF($R212 = "BE", 0, IF($R212 = "STOP", -1, "")))), "")</f>
        <v/>
      </c>
      <c r="C212" s="25"/>
      <c r="D212" s="25"/>
      <c r="E212" s="25"/>
      <c r="F212" s="25"/>
      <c r="G212" s="25"/>
      <c r="H212" s="25"/>
      <c r="I212" s="23"/>
      <c r="J212" s="23"/>
      <c r="K212" s="27"/>
      <c r="L212" s="27"/>
      <c r="M212" s="25"/>
      <c r="N212" s="31"/>
      <c r="O212" s="10" t="str">
        <f t="shared" si="2"/>
        <v/>
      </c>
      <c r="P212" s="10" t="str">
        <f>IF(AND(LEN(M212), SessionWeekends = false, OR(WEEKDAY(M212) = 1, WEEKDAY(M212) = 7)), SessionWeekendsCode, IF(LEN(N212), VLOOKUP(N212, SessionTimes, 2), ""))</f>
        <v/>
      </c>
      <c r="Q212" s="28"/>
      <c r="R212" s="25"/>
      <c r="S212" s="30"/>
      <c r="T212" s="26"/>
      <c r="U212" s="29"/>
      <c r="V212" s="29"/>
      <c r="W212" s="25" t="b">
        <v>0</v>
      </c>
      <c r="X212" s="10" t="str">
        <f t="shared" si="3"/>
        <v/>
      </c>
    </row>
    <row r="213" ht="15.75" customHeight="1">
      <c r="A213" s="10" t="str">
        <f t="shared" si="1"/>
        <v/>
      </c>
      <c r="B213" s="11" t="str">
        <f>IF(OR($D213 = "CLOSED", AND($D213 = "CANCELLED", IncludeCancelled), AND($D213 = "MISSED", IncludeMissed)), IF(FixedTarget, IF(S213 &gt;= FixedTargetR, FixedTargetR, -1), IF($R213 = "TARGET", Q213, IF($R213 = "BE", 0, IF($R213 = "STOP", -1, "")))), "")</f>
        <v/>
      </c>
      <c r="C213" s="25"/>
      <c r="D213" s="25"/>
      <c r="E213" s="25"/>
      <c r="F213" s="25"/>
      <c r="G213" s="25"/>
      <c r="H213" s="25"/>
      <c r="I213" s="23"/>
      <c r="J213" s="23"/>
      <c r="K213" s="27"/>
      <c r="L213" s="27"/>
      <c r="M213" s="25"/>
      <c r="N213" s="31"/>
      <c r="O213" s="10" t="str">
        <f t="shared" si="2"/>
        <v/>
      </c>
      <c r="P213" s="10" t="str">
        <f>IF(AND(LEN(M213), SessionWeekends = false, OR(WEEKDAY(M213) = 1, WEEKDAY(M213) = 7)), SessionWeekendsCode, IF(LEN(N213), VLOOKUP(N213, SessionTimes, 2), ""))</f>
        <v/>
      </c>
      <c r="Q213" s="28"/>
      <c r="R213" s="25"/>
      <c r="S213" s="30"/>
      <c r="T213" s="26"/>
      <c r="U213" s="29"/>
      <c r="V213" s="29"/>
      <c r="W213" s="25" t="b">
        <v>0</v>
      </c>
      <c r="X213" s="10" t="str">
        <f t="shared" si="3"/>
        <v/>
      </c>
    </row>
    <row r="214" ht="15.75" customHeight="1">
      <c r="A214" s="10" t="str">
        <f t="shared" si="1"/>
        <v/>
      </c>
      <c r="B214" s="11" t="str">
        <f>IF(OR($D214 = "CLOSED", AND($D214 = "CANCELLED", IncludeCancelled), AND($D214 = "MISSED", IncludeMissed)), IF(FixedTarget, IF(S214 &gt;= FixedTargetR, FixedTargetR, -1), IF($R214 = "TARGET", Q214, IF($R214 = "BE", 0, IF($R214 = "STOP", -1, "")))), "")</f>
        <v/>
      </c>
      <c r="C214" s="25"/>
      <c r="D214" s="25"/>
      <c r="E214" s="25"/>
      <c r="F214" s="25"/>
      <c r="G214" s="25"/>
      <c r="H214" s="25"/>
      <c r="I214" s="23"/>
      <c r="J214" s="23"/>
      <c r="K214" s="27"/>
      <c r="L214" s="27"/>
      <c r="M214" s="25"/>
      <c r="N214" s="31"/>
      <c r="O214" s="10" t="str">
        <f t="shared" si="2"/>
        <v/>
      </c>
      <c r="P214" s="10" t="str">
        <f>IF(AND(LEN(M214), SessionWeekends = false, OR(WEEKDAY(M214) = 1, WEEKDAY(M214) = 7)), SessionWeekendsCode, IF(LEN(N214), VLOOKUP(N214, SessionTimes, 2), ""))</f>
        <v/>
      </c>
      <c r="Q214" s="28"/>
      <c r="R214" s="25"/>
      <c r="S214" s="30"/>
      <c r="T214" s="26"/>
      <c r="U214" s="29"/>
      <c r="V214" s="29"/>
      <c r="W214" s="25" t="b">
        <v>0</v>
      </c>
      <c r="X214" s="10" t="str">
        <f t="shared" si="3"/>
        <v/>
      </c>
    </row>
    <row r="215" ht="15.75" customHeight="1">
      <c r="A215" s="10" t="str">
        <f t="shared" si="1"/>
        <v/>
      </c>
      <c r="B215" s="11" t="str">
        <f>IF(OR($D215 = "CLOSED", AND($D215 = "CANCELLED", IncludeCancelled), AND($D215 = "MISSED", IncludeMissed)), IF(FixedTarget, IF(S215 &gt;= FixedTargetR, FixedTargetR, -1), IF($R215 = "TARGET", Q215, IF($R215 = "BE", 0, IF($R215 = "STOP", -1, "")))), "")</f>
        <v/>
      </c>
      <c r="C215" s="25"/>
      <c r="D215" s="25"/>
      <c r="E215" s="25"/>
      <c r="F215" s="25"/>
      <c r="G215" s="25"/>
      <c r="H215" s="25"/>
      <c r="I215" s="23"/>
      <c r="J215" s="23"/>
      <c r="K215" s="27"/>
      <c r="L215" s="27"/>
      <c r="M215" s="25"/>
      <c r="N215" s="31"/>
      <c r="O215" s="10" t="str">
        <f t="shared" si="2"/>
        <v/>
      </c>
      <c r="P215" s="10" t="str">
        <f>IF(AND(LEN(M215), SessionWeekends = false, OR(WEEKDAY(M215) = 1, WEEKDAY(M215) = 7)), SessionWeekendsCode, IF(LEN(N215), VLOOKUP(N215, SessionTimes, 2), ""))</f>
        <v/>
      </c>
      <c r="Q215" s="28"/>
      <c r="R215" s="25"/>
      <c r="S215" s="30"/>
      <c r="T215" s="26"/>
      <c r="U215" s="29"/>
      <c r="V215" s="29"/>
      <c r="W215" s="25" t="b">
        <v>0</v>
      </c>
      <c r="X215" s="10" t="str">
        <f t="shared" si="3"/>
        <v/>
      </c>
    </row>
    <row r="216" ht="15.75" customHeight="1">
      <c r="A216" s="10" t="str">
        <f t="shared" si="1"/>
        <v/>
      </c>
      <c r="B216" s="11" t="str">
        <f>IF(OR($D216 = "CLOSED", AND($D216 = "CANCELLED", IncludeCancelled), AND($D216 = "MISSED", IncludeMissed)), IF(FixedTarget, IF(S216 &gt;= FixedTargetR, FixedTargetR, -1), IF($R216 = "TARGET", Q216, IF($R216 = "BE", 0, IF($R216 = "STOP", -1, "")))), "")</f>
        <v/>
      </c>
      <c r="C216" s="25"/>
      <c r="D216" s="25"/>
      <c r="E216" s="25"/>
      <c r="F216" s="25"/>
      <c r="G216" s="25"/>
      <c r="H216" s="25"/>
      <c r="I216" s="23"/>
      <c r="J216" s="23"/>
      <c r="K216" s="27"/>
      <c r="L216" s="27"/>
      <c r="M216" s="25"/>
      <c r="N216" s="31"/>
      <c r="O216" s="10" t="str">
        <f t="shared" si="2"/>
        <v/>
      </c>
      <c r="P216" s="10" t="str">
        <f>IF(AND(LEN(M216), SessionWeekends = false, OR(WEEKDAY(M216) = 1, WEEKDAY(M216) = 7)), SessionWeekendsCode, IF(LEN(N216), VLOOKUP(N216, SessionTimes, 2), ""))</f>
        <v/>
      </c>
      <c r="Q216" s="28"/>
      <c r="R216" s="25"/>
      <c r="S216" s="30"/>
      <c r="T216" s="26"/>
      <c r="U216" s="29"/>
      <c r="V216" s="29"/>
      <c r="W216" s="25" t="b">
        <v>0</v>
      </c>
      <c r="X216" s="10" t="str">
        <f t="shared" si="3"/>
        <v/>
      </c>
    </row>
    <row r="217" ht="15.75" customHeight="1">
      <c r="A217" s="10" t="str">
        <f t="shared" si="1"/>
        <v/>
      </c>
      <c r="B217" s="11" t="str">
        <f>IF(OR($D217 = "CLOSED", AND($D217 = "CANCELLED", IncludeCancelled), AND($D217 = "MISSED", IncludeMissed)), IF(FixedTarget, IF(S217 &gt;= FixedTargetR, FixedTargetR, -1), IF($R217 = "TARGET", Q217, IF($R217 = "BE", 0, IF($R217 = "STOP", -1, "")))), "")</f>
        <v/>
      </c>
      <c r="C217" s="25"/>
      <c r="D217" s="25"/>
      <c r="E217" s="25"/>
      <c r="F217" s="25"/>
      <c r="G217" s="25"/>
      <c r="H217" s="25"/>
      <c r="I217" s="23"/>
      <c r="J217" s="23"/>
      <c r="K217" s="27"/>
      <c r="L217" s="27"/>
      <c r="M217" s="25"/>
      <c r="N217" s="31"/>
      <c r="O217" s="10" t="str">
        <f t="shared" si="2"/>
        <v/>
      </c>
      <c r="P217" s="10" t="str">
        <f>IF(AND(LEN(M217), SessionWeekends = false, OR(WEEKDAY(M217) = 1, WEEKDAY(M217) = 7)), SessionWeekendsCode, IF(LEN(N217), VLOOKUP(N217, SessionTimes, 2), ""))</f>
        <v/>
      </c>
      <c r="Q217" s="28"/>
      <c r="R217" s="25"/>
      <c r="S217" s="30"/>
      <c r="T217" s="26"/>
      <c r="U217" s="29"/>
      <c r="V217" s="29"/>
      <c r="W217" s="25" t="b">
        <v>0</v>
      </c>
      <c r="X217" s="10" t="str">
        <f t="shared" si="3"/>
        <v/>
      </c>
    </row>
    <row r="218" ht="15.75" customHeight="1">
      <c r="A218" s="10" t="str">
        <f t="shared" si="1"/>
        <v/>
      </c>
      <c r="B218" s="11" t="str">
        <f>IF(OR($D218 = "CLOSED", AND($D218 = "CANCELLED", IncludeCancelled), AND($D218 = "MISSED", IncludeMissed)), IF(FixedTarget, IF(S218 &gt;= FixedTargetR, FixedTargetR, -1), IF($R218 = "TARGET", Q218, IF($R218 = "BE", 0, IF($R218 = "STOP", -1, "")))), "")</f>
        <v/>
      </c>
      <c r="C218" s="25"/>
      <c r="D218" s="25"/>
      <c r="E218" s="25"/>
      <c r="F218" s="25"/>
      <c r="G218" s="25"/>
      <c r="H218" s="25"/>
      <c r="I218" s="23"/>
      <c r="J218" s="23"/>
      <c r="K218" s="27"/>
      <c r="L218" s="27"/>
      <c r="M218" s="25"/>
      <c r="N218" s="31"/>
      <c r="O218" s="10" t="str">
        <f t="shared" si="2"/>
        <v/>
      </c>
      <c r="P218" s="10" t="str">
        <f>IF(AND(LEN(M218), SessionWeekends = false, OR(WEEKDAY(M218) = 1, WEEKDAY(M218) = 7)), SessionWeekendsCode, IF(LEN(N218), VLOOKUP(N218, SessionTimes, 2), ""))</f>
        <v/>
      </c>
      <c r="Q218" s="28"/>
      <c r="R218" s="25"/>
      <c r="S218" s="30"/>
      <c r="T218" s="26"/>
      <c r="U218" s="29"/>
      <c r="V218" s="29"/>
      <c r="W218" s="25" t="b">
        <v>0</v>
      </c>
      <c r="X218" s="10" t="str">
        <f t="shared" si="3"/>
        <v/>
      </c>
    </row>
    <row r="219" ht="15.75" customHeight="1">
      <c r="A219" s="10" t="str">
        <f t="shared" si="1"/>
        <v/>
      </c>
      <c r="B219" s="11" t="str">
        <f>IF(OR($D219 = "CLOSED", AND($D219 = "CANCELLED", IncludeCancelled), AND($D219 = "MISSED", IncludeMissed)), IF(FixedTarget, IF(S219 &gt;= FixedTargetR, FixedTargetR, -1), IF($R219 = "TARGET", Q219, IF($R219 = "BE", 0, IF($R219 = "STOP", -1, "")))), "")</f>
        <v/>
      </c>
      <c r="C219" s="25"/>
      <c r="D219" s="25"/>
      <c r="E219" s="25"/>
      <c r="F219" s="25"/>
      <c r="G219" s="25"/>
      <c r="H219" s="25"/>
      <c r="I219" s="23"/>
      <c r="J219" s="23"/>
      <c r="K219" s="27"/>
      <c r="L219" s="27"/>
      <c r="M219" s="25"/>
      <c r="N219" s="31"/>
      <c r="O219" s="10" t="str">
        <f t="shared" si="2"/>
        <v/>
      </c>
      <c r="P219" s="10" t="str">
        <f>IF(AND(LEN(M219), SessionWeekends = false, OR(WEEKDAY(M219) = 1, WEEKDAY(M219) = 7)), SessionWeekendsCode, IF(LEN(N219), VLOOKUP(N219, SessionTimes, 2), ""))</f>
        <v/>
      </c>
      <c r="Q219" s="28"/>
      <c r="R219" s="25"/>
      <c r="S219" s="30"/>
      <c r="T219" s="26"/>
      <c r="U219" s="29"/>
      <c r="V219" s="29"/>
      <c r="W219" s="25" t="b">
        <v>0</v>
      </c>
      <c r="X219" s="10" t="str">
        <f t="shared" si="3"/>
        <v/>
      </c>
    </row>
    <row r="220" ht="15.75" customHeight="1">
      <c r="A220" s="10" t="str">
        <f t="shared" si="1"/>
        <v/>
      </c>
      <c r="B220" s="11" t="str">
        <f>IF(OR($D220 = "CLOSED", AND($D220 = "CANCELLED", IncludeCancelled), AND($D220 = "MISSED", IncludeMissed)), IF(FixedTarget, IF(S220 &gt;= FixedTargetR, FixedTargetR, -1), IF($R220 = "TARGET", Q220, IF($R220 = "BE", 0, IF($R220 = "STOP", -1, "")))), "")</f>
        <v/>
      </c>
      <c r="C220" s="25"/>
      <c r="D220" s="25"/>
      <c r="E220" s="25"/>
      <c r="F220" s="25"/>
      <c r="G220" s="25"/>
      <c r="H220" s="25"/>
      <c r="I220" s="23"/>
      <c r="J220" s="23"/>
      <c r="K220" s="27"/>
      <c r="L220" s="27"/>
      <c r="M220" s="25"/>
      <c r="N220" s="31"/>
      <c r="O220" s="10" t="str">
        <f t="shared" si="2"/>
        <v/>
      </c>
      <c r="P220" s="10" t="str">
        <f>IF(AND(LEN(M220), SessionWeekends = false, OR(WEEKDAY(M220) = 1, WEEKDAY(M220) = 7)), SessionWeekendsCode, IF(LEN(N220), VLOOKUP(N220, SessionTimes, 2), ""))</f>
        <v/>
      </c>
      <c r="Q220" s="28"/>
      <c r="R220" s="25"/>
      <c r="S220" s="30"/>
      <c r="T220" s="26"/>
      <c r="U220" s="29"/>
      <c r="V220" s="29"/>
      <c r="W220" s="25" t="b">
        <v>0</v>
      </c>
      <c r="X220" s="10" t="str">
        <f t="shared" si="3"/>
        <v/>
      </c>
    </row>
    <row r="221" ht="15.75" customHeight="1">
      <c r="A221" s="10" t="str">
        <f t="shared" si="1"/>
        <v/>
      </c>
      <c r="B221" s="11" t="str">
        <f>IF(OR($D221 = "CLOSED", AND($D221 = "CANCELLED", IncludeCancelled), AND($D221 = "MISSED", IncludeMissed)), IF(FixedTarget, IF(S221 &gt;= FixedTargetR, FixedTargetR, -1), IF($R221 = "TARGET", Q221, IF($R221 = "BE", 0, IF($R221 = "STOP", -1, "")))), "")</f>
        <v/>
      </c>
      <c r="C221" s="25"/>
      <c r="D221" s="25"/>
      <c r="E221" s="25"/>
      <c r="F221" s="25"/>
      <c r="G221" s="25"/>
      <c r="H221" s="25"/>
      <c r="I221" s="23"/>
      <c r="J221" s="23"/>
      <c r="K221" s="27"/>
      <c r="L221" s="27"/>
      <c r="M221" s="25"/>
      <c r="N221" s="31"/>
      <c r="O221" s="10" t="str">
        <f t="shared" si="2"/>
        <v/>
      </c>
      <c r="P221" s="10" t="str">
        <f>IF(AND(LEN(M221), SessionWeekends = false, OR(WEEKDAY(M221) = 1, WEEKDAY(M221) = 7)), SessionWeekendsCode, IF(LEN(N221), VLOOKUP(N221, SessionTimes, 2), ""))</f>
        <v/>
      </c>
      <c r="Q221" s="28"/>
      <c r="R221" s="25"/>
      <c r="S221" s="30"/>
      <c r="T221" s="26"/>
      <c r="U221" s="29"/>
      <c r="V221" s="29"/>
      <c r="W221" s="25" t="b">
        <v>0</v>
      </c>
      <c r="X221" s="10" t="str">
        <f t="shared" si="3"/>
        <v/>
      </c>
    </row>
    <row r="222" ht="15.75" customHeight="1">
      <c r="A222" s="10" t="str">
        <f t="shared" si="1"/>
        <v/>
      </c>
      <c r="B222" s="11" t="str">
        <f>IF(OR($D222 = "CLOSED", AND($D222 = "CANCELLED", IncludeCancelled), AND($D222 = "MISSED", IncludeMissed)), IF(FixedTarget, IF(S222 &gt;= FixedTargetR, FixedTargetR, -1), IF($R222 = "TARGET", Q222, IF($R222 = "BE", 0, IF($R222 = "STOP", -1, "")))), "")</f>
        <v/>
      </c>
      <c r="C222" s="25"/>
      <c r="D222" s="25"/>
      <c r="E222" s="25"/>
      <c r="F222" s="25"/>
      <c r="G222" s="25"/>
      <c r="H222" s="25"/>
      <c r="I222" s="23"/>
      <c r="J222" s="23"/>
      <c r="K222" s="27"/>
      <c r="L222" s="27"/>
      <c r="M222" s="25"/>
      <c r="N222" s="31"/>
      <c r="O222" s="10" t="str">
        <f t="shared" si="2"/>
        <v/>
      </c>
      <c r="P222" s="10" t="str">
        <f>IF(AND(LEN(M222), SessionWeekends = false, OR(WEEKDAY(M222) = 1, WEEKDAY(M222) = 7)), SessionWeekendsCode, IF(LEN(N222), VLOOKUP(N222, SessionTimes, 2), ""))</f>
        <v/>
      </c>
      <c r="Q222" s="28"/>
      <c r="R222" s="25"/>
      <c r="S222" s="30"/>
      <c r="T222" s="26"/>
      <c r="U222" s="29"/>
      <c r="V222" s="29"/>
      <c r="W222" s="25" t="b">
        <v>0</v>
      </c>
      <c r="X222" s="10" t="str">
        <f t="shared" si="3"/>
        <v/>
      </c>
    </row>
    <row r="223" ht="15.75" customHeight="1">
      <c r="A223" s="10" t="str">
        <f t="shared" si="1"/>
        <v/>
      </c>
      <c r="B223" s="11" t="str">
        <f>IF(OR($D223 = "CLOSED", AND($D223 = "CANCELLED", IncludeCancelled), AND($D223 = "MISSED", IncludeMissed)), IF(FixedTarget, IF(S223 &gt;= FixedTargetR, FixedTargetR, -1), IF($R223 = "TARGET", Q223, IF($R223 = "BE", 0, IF($R223 = "STOP", -1, "")))), "")</f>
        <v/>
      </c>
      <c r="C223" s="25"/>
      <c r="D223" s="25"/>
      <c r="E223" s="25"/>
      <c r="F223" s="25"/>
      <c r="G223" s="25"/>
      <c r="H223" s="25"/>
      <c r="I223" s="23"/>
      <c r="J223" s="23"/>
      <c r="K223" s="27"/>
      <c r="L223" s="27"/>
      <c r="M223" s="25"/>
      <c r="N223" s="31"/>
      <c r="O223" s="10" t="str">
        <f t="shared" si="2"/>
        <v/>
      </c>
      <c r="P223" s="10" t="str">
        <f>IF(AND(LEN(M223), SessionWeekends = false, OR(WEEKDAY(M223) = 1, WEEKDAY(M223) = 7)), SessionWeekendsCode, IF(LEN(N223), VLOOKUP(N223, SessionTimes, 2), ""))</f>
        <v/>
      </c>
      <c r="Q223" s="28"/>
      <c r="R223" s="25"/>
      <c r="S223" s="30"/>
      <c r="T223" s="26"/>
      <c r="U223" s="29"/>
      <c r="V223" s="29"/>
      <c r="W223" s="25" t="b">
        <v>0</v>
      </c>
      <c r="X223" s="10" t="str">
        <f t="shared" si="3"/>
        <v/>
      </c>
    </row>
    <row r="224" ht="15.75" customHeight="1">
      <c r="A224" s="10" t="str">
        <f t="shared" si="1"/>
        <v/>
      </c>
      <c r="B224" s="11" t="str">
        <f>IF(OR($D224 = "CLOSED", AND($D224 = "CANCELLED", IncludeCancelled), AND($D224 = "MISSED", IncludeMissed)), IF(FixedTarget, IF(S224 &gt;= FixedTargetR, FixedTargetR, -1), IF($R224 = "TARGET", Q224, IF($R224 = "BE", 0, IF($R224 = "STOP", -1, "")))), "")</f>
        <v/>
      </c>
      <c r="C224" s="25"/>
      <c r="D224" s="25"/>
      <c r="E224" s="25"/>
      <c r="F224" s="25"/>
      <c r="G224" s="25"/>
      <c r="H224" s="25"/>
      <c r="I224" s="23"/>
      <c r="J224" s="23"/>
      <c r="K224" s="27"/>
      <c r="L224" s="27"/>
      <c r="M224" s="25"/>
      <c r="N224" s="31"/>
      <c r="O224" s="10" t="str">
        <f t="shared" si="2"/>
        <v/>
      </c>
      <c r="P224" s="10" t="str">
        <f>IF(AND(LEN(M224), SessionWeekends = false, OR(WEEKDAY(M224) = 1, WEEKDAY(M224) = 7)), SessionWeekendsCode, IF(LEN(N224), VLOOKUP(N224, SessionTimes, 2), ""))</f>
        <v/>
      </c>
      <c r="Q224" s="28"/>
      <c r="R224" s="25"/>
      <c r="S224" s="30"/>
      <c r="T224" s="26"/>
      <c r="U224" s="29"/>
      <c r="V224" s="29"/>
      <c r="W224" s="25" t="b">
        <v>0</v>
      </c>
      <c r="X224" s="10" t="str">
        <f t="shared" si="3"/>
        <v/>
      </c>
    </row>
    <row r="225" ht="15.75" customHeight="1">
      <c r="A225" s="10" t="str">
        <f t="shared" si="1"/>
        <v/>
      </c>
      <c r="B225" s="11" t="str">
        <f>IF(OR($D225 = "CLOSED", AND($D225 = "CANCELLED", IncludeCancelled), AND($D225 = "MISSED", IncludeMissed)), IF(FixedTarget, IF(S225 &gt;= FixedTargetR, FixedTargetR, -1), IF($R225 = "TARGET", Q225, IF($R225 = "BE", 0, IF($R225 = "STOP", -1, "")))), "")</f>
        <v/>
      </c>
      <c r="C225" s="25"/>
      <c r="D225" s="25"/>
      <c r="E225" s="25"/>
      <c r="F225" s="25"/>
      <c r="G225" s="25"/>
      <c r="H225" s="25"/>
      <c r="I225" s="23"/>
      <c r="J225" s="23"/>
      <c r="K225" s="27"/>
      <c r="L225" s="27"/>
      <c r="M225" s="25"/>
      <c r="N225" s="31"/>
      <c r="O225" s="10" t="str">
        <f t="shared" si="2"/>
        <v/>
      </c>
      <c r="P225" s="10" t="str">
        <f>IF(AND(LEN(M225), SessionWeekends = false, OR(WEEKDAY(M225) = 1, WEEKDAY(M225) = 7)), SessionWeekendsCode, IF(LEN(N225), VLOOKUP(N225, SessionTimes, 2), ""))</f>
        <v/>
      </c>
      <c r="Q225" s="28"/>
      <c r="R225" s="25"/>
      <c r="S225" s="30"/>
      <c r="T225" s="26"/>
      <c r="U225" s="29"/>
      <c r="V225" s="29"/>
      <c r="W225" s="25" t="b">
        <v>0</v>
      </c>
      <c r="X225" s="10" t="str">
        <f t="shared" si="3"/>
        <v/>
      </c>
    </row>
    <row r="226" ht="15.75" customHeight="1">
      <c r="A226" s="10" t="str">
        <f t="shared" si="1"/>
        <v/>
      </c>
      <c r="B226" s="11" t="str">
        <f>IF(OR($D226 = "CLOSED", AND($D226 = "CANCELLED", IncludeCancelled), AND($D226 = "MISSED", IncludeMissed)), IF(FixedTarget, IF(S226 &gt;= FixedTargetR, FixedTargetR, -1), IF($R226 = "TARGET", Q226, IF($R226 = "BE", 0, IF($R226 = "STOP", -1, "")))), "")</f>
        <v/>
      </c>
      <c r="C226" s="25"/>
      <c r="D226" s="25"/>
      <c r="E226" s="25"/>
      <c r="F226" s="25"/>
      <c r="G226" s="25"/>
      <c r="H226" s="25"/>
      <c r="I226" s="23"/>
      <c r="J226" s="23"/>
      <c r="K226" s="27"/>
      <c r="L226" s="27"/>
      <c r="M226" s="25"/>
      <c r="N226" s="31"/>
      <c r="O226" s="10" t="str">
        <f t="shared" si="2"/>
        <v/>
      </c>
      <c r="P226" s="10" t="str">
        <f>IF(AND(LEN(M226), SessionWeekends = false, OR(WEEKDAY(M226) = 1, WEEKDAY(M226) = 7)), SessionWeekendsCode, IF(LEN(N226), VLOOKUP(N226, SessionTimes, 2), ""))</f>
        <v/>
      </c>
      <c r="Q226" s="28"/>
      <c r="R226" s="25"/>
      <c r="S226" s="30"/>
      <c r="T226" s="26"/>
      <c r="U226" s="29"/>
      <c r="V226" s="29"/>
      <c r="W226" s="25" t="b">
        <v>0</v>
      </c>
      <c r="X226" s="10" t="str">
        <f t="shared" si="3"/>
        <v/>
      </c>
    </row>
    <row r="227" ht="15.75" customHeight="1">
      <c r="A227" s="10" t="str">
        <f t="shared" si="1"/>
        <v/>
      </c>
      <c r="B227" s="11" t="str">
        <f>IF(OR($D227 = "CLOSED", AND($D227 = "CANCELLED", IncludeCancelled), AND($D227 = "MISSED", IncludeMissed)), IF(FixedTarget, IF(S227 &gt;= FixedTargetR, FixedTargetR, -1), IF($R227 = "TARGET", Q227, IF($R227 = "BE", 0, IF($R227 = "STOP", -1, "")))), "")</f>
        <v/>
      </c>
      <c r="C227" s="25"/>
      <c r="D227" s="25"/>
      <c r="E227" s="25"/>
      <c r="F227" s="25"/>
      <c r="G227" s="25"/>
      <c r="H227" s="25"/>
      <c r="I227" s="23"/>
      <c r="J227" s="23"/>
      <c r="K227" s="27"/>
      <c r="L227" s="27"/>
      <c r="M227" s="25"/>
      <c r="N227" s="31"/>
      <c r="O227" s="10" t="str">
        <f t="shared" si="2"/>
        <v/>
      </c>
      <c r="P227" s="10" t="str">
        <f>IF(AND(LEN(M227), SessionWeekends = false, OR(WEEKDAY(M227) = 1, WEEKDAY(M227) = 7)), SessionWeekendsCode, IF(LEN(N227), VLOOKUP(N227, SessionTimes, 2), ""))</f>
        <v/>
      </c>
      <c r="Q227" s="28"/>
      <c r="R227" s="25"/>
      <c r="S227" s="30"/>
      <c r="T227" s="26"/>
      <c r="U227" s="29"/>
      <c r="V227" s="29"/>
      <c r="W227" s="25" t="b">
        <v>0</v>
      </c>
      <c r="X227" s="10" t="str">
        <f t="shared" si="3"/>
        <v/>
      </c>
    </row>
    <row r="228" ht="15.75" customHeight="1">
      <c r="A228" s="10" t="str">
        <f t="shared" si="1"/>
        <v/>
      </c>
      <c r="B228" s="11" t="str">
        <f>IF(OR($D228 = "CLOSED", AND($D228 = "CANCELLED", IncludeCancelled), AND($D228 = "MISSED", IncludeMissed)), IF(FixedTarget, IF(S228 &gt;= FixedTargetR, FixedTargetR, -1), IF($R228 = "TARGET", Q228, IF($R228 = "BE", 0, IF($R228 = "STOP", -1, "")))), "")</f>
        <v/>
      </c>
      <c r="C228" s="25"/>
      <c r="D228" s="25"/>
      <c r="E228" s="25"/>
      <c r="F228" s="25"/>
      <c r="G228" s="25"/>
      <c r="H228" s="25"/>
      <c r="I228" s="23"/>
      <c r="J228" s="23"/>
      <c r="K228" s="27"/>
      <c r="L228" s="27"/>
      <c r="M228" s="25"/>
      <c r="N228" s="31"/>
      <c r="O228" s="10" t="str">
        <f t="shared" si="2"/>
        <v/>
      </c>
      <c r="P228" s="10" t="str">
        <f>IF(AND(LEN(M228), SessionWeekends = false, OR(WEEKDAY(M228) = 1, WEEKDAY(M228) = 7)), SessionWeekendsCode, IF(LEN(N228), VLOOKUP(N228, SessionTimes, 2), ""))</f>
        <v/>
      </c>
      <c r="Q228" s="28"/>
      <c r="R228" s="25"/>
      <c r="S228" s="30"/>
      <c r="T228" s="26"/>
      <c r="U228" s="29"/>
      <c r="V228" s="29"/>
      <c r="W228" s="25" t="b">
        <v>0</v>
      </c>
      <c r="X228" s="10" t="str">
        <f t="shared" si="3"/>
        <v/>
      </c>
    </row>
    <row r="229" ht="15.75" customHeight="1">
      <c r="A229" s="10" t="str">
        <f t="shared" si="1"/>
        <v/>
      </c>
      <c r="B229" s="11" t="str">
        <f>IF(OR($D229 = "CLOSED", AND($D229 = "CANCELLED", IncludeCancelled), AND($D229 = "MISSED", IncludeMissed)), IF(FixedTarget, IF(S229 &gt;= FixedTargetR, FixedTargetR, -1), IF($R229 = "TARGET", Q229, IF($R229 = "BE", 0, IF($R229 = "STOP", -1, "")))), "")</f>
        <v/>
      </c>
      <c r="C229" s="25"/>
      <c r="D229" s="25"/>
      <c r="E229" s="25"/>
      <c r="F229" s="25"/>
      <c r="G229" s="25"/>
      <c r="H229" s="25"/>
      <c r="I229" s="23"/>
      <c r="J229" s="23"/>
      <c r="K229" s="27"/>
      <c r="L229" s="27"/>
      <c r="M229" s="25"/>
      <c r="N229" s="31"/>
      <c r="O229" s="10" t="str">
        <f t="shared" si="2"/>
        <v/>
      </c>
      <c r="P229" s="10" t="str">
        <f>IF(AND(LEN(M229), SessionWeekends = false, OR(WEEKDAY(M229) = 1, WEEKDAY(M229) = 7)), SessionWeekendsCode, IF(LEN(N229), VLOOKUP(N229, SessionTimes, 2), ""))</f>
        <v/>
      </c>
      <c r="Q229" s="28"/>
      <c r="R229" s="25"/>
      <c r="S229" s="30"/>
      <c r="T229" s="26"/>
      <c r="U229" s="29"/>
      <c r="V229" s="29"/>
      <c r="W229" s="25" t="b">
        <v>0</v>
      </c>
      <c r="X229" s="10" t="str">
        <f t="shared" si="3"/>
        <v/>
      </c>
    </row>
    <row r="230" ht="15.75" customHeight="1">
      <c r="A230" s="10" t="str">
        <f t="shared" si="1"/>
        <v/>
      </c>
      <c r="B230" s="11" t="str">
        <f>IF(OR($D230 = "CLOSED", AND($D230 = "CANCELLED", IncludeCancelled), AND($D230 = "MISSED", IncludeMissed)), IF(FixedTarget, IF(S230 &gt;= FixedTargetR, FixedTargetR, -1), IF($R230 = "TARGET", Q230, IF($R230 = "BE", 0, IF($R230 = "STOP", -1, "")))), "")</f>
        <v/>
      </c>
      <c r="C230" s="25"/>
      <c r="D230" s="25"/>
      <c r="E230" s="25"/>
      <c r="F230" s="25"/>
      <c r="G230" s="25"/>
      <c r="H230" s="25"/>
      <c r="I230" s="23"/>
      <c r="J230" s="23"/>
      <c r="K230" s="27"/>
      <c r="L230" s="27"/>
      <c r="M230" s="25"/>
      <c r="N230" s="31"/>
      <c r="O230" s="10" t="str">
        <f t="shared" si="2"/>
        <v/>
      </c>
      <c r="P230" s="10" t="str">
        <f>IF(AND(LEN(M230), SessionWeekends = false, OR(WEEKDAY(M230) = 1, WEEKDAY(M230) = 7)), SessionWeekendsCode, IF(LEN(N230), VLOOKUP(N230, SessionTimes, 2), ""))</f>
        <v/>
      </c>
      <c r="Q230" s="28"/>
      <c r="R230" s="25"/>
      <c r="S230" s="30"/>
      <c r="T230" s="26"/>
      <c r="U230" s="29"/>
      <c r="V230" s="29"/>
      <c r="W230" s="25" t="b">
        <v>0</v>
      </c>
      <c r="X230" s="10" t="str">
        <f t="shared" si="3"/>
        <v/>
      </c>
    </row>
    <row r="231" ht="15.75" customHeight="1">
      <c r="A231" s="10" t="str">
        <f t="shared" si="1"/>
        <v/>
      </c>
      <c r="B231" s="11" t="str">
        <f>IF(OR($D231 = "CLOSED", AND($D231 = "CANCELLED", IncludeCancelled), AND($D231 = "MISSED", IncludeMissed)), IF(FixedTarget, IF(S231 &gt;= FixedTargetR, FixedTargetR, -1), IF($R231 = "TARGET", Q231, IF($R231 = "BE", 0, IF($R231 = "STOP", -1, "")))), "")</f>
        <v/>
      </c>
      <c r="C231" s="25"/>
      <c r="D231" s="25"/>
      <c r="E231" s="25"/>
      <c r="F231" s="25"/>
      <c r="G231" s="25"/>
      <c r="H231" s="25"/>
      <c r="I231" s="23"/>
      <c r="J231" s="23"/>
      <c r="K231" s="27"/>
      <c r="L231" s="27"/>
      <c r="M231" s="25"/>
      <c r="N231" s="31"/>
      <c r="O231" s="10" t="str">
        <f t="shared" si="2"/>
        <v/>
      </c>
      <c r="P231" s="10" t="str">
        <f>IF(AND(LEN(M231), SessionWeekends = false, OR(WEEKDAY(M231) = 1, WEEKDAY(M231) = 7)), SessionWeekendsCode, IF(LEN(N231), VLOOKUP(N231, SessionTimes, 2), ""))</f>
        <v/>
      </c>
      <c r="Q231" s="28"/>
      <c r="R231" s="25"/>
      <c r="S231" s="30"/>
      <c r="T231" s="26"/>
      <c r="U231" s="29"/>
      <c r="V231" s="29"/>
      <c r="W231" s="25" t="b">
        <v>0</v>
      </c>
      <c r="X231" s="10" t="str">
        <f t="shared" si="3"/>
        <v/>
      </c>
    </row>
    <row r="232" ht="15.75" customHeight="1">
      <c r="A232" s="10" t="str">
        <f t="shared" si="1"/>
        <v/>
      </c>
      <c r="B232" s="11" t="str">
        <f>IF(OR($D232 = "CLOSED", AND($D232 = "CANCELLED", IncludeCancelled), AND($D232 = "MISSED", IncludeMissed)), IF(FixedTarget, IF(S232 &gt;= FixedTargetR, FixedTargetR, -1), IF($R232 = "TARGET", Q232, IF($R232 = "BE", 0, IF($R232 = "STOP", -1, "")))), "")</f>
        <v/>
      </c>
      <c r="C232" s="25"/>
      <c r="D232" s="25"/>
      <c r="E232" s="25"/>
      <c r="F232" s="25"/>
      <c r="G232" s="25"/>
      <c r="H232" s="25"/>
      <c r="I232" s="23"/>
      <c r="J232" s="23"/>
      <c r="K232" s="27"/>
      <c r="L232" s="27"/>
      <c r="M232" s="25"/>
      <c r="N232" s="31"/>
      <c r="O232" s="10" t="str">
        <f t="shared" si="2"/>
        <v/>
      </c>
      <c r="P232" s="10" t="str">
        <f>IF(AND(LEN(M232), SessionWeekends = false, OR(WEEKDAY(M232) = 1, WEEKDAY(M232) = 7)), SessionWeekendsCode, IF(LEN(N232), VLOOKUP(N232, SessionTimes, 2), ""))</f>
        <v/>
      </c>
      <c r="Q232" s="28"/>
      <c r="R232" s="25"/>
      <c r="S232" s="30"/>
      <c r="T232" s="26"/>
      <c r="U232" s="29"/>
      <c r="V232" s="29"/>
      <c r="W232" s="25" t="b">
        <v>0</v>
      </c>
      <c r="X232" s="10" t="str">
        <f t="shared" si="3"/>
        <v/>
      </c>
    </row>
    <row r="233" ht="15.75" customHeight="1">
      <c r="A233" s="10" t="str">
        <f t="shared" si="1"/>
        <v/>
      </c>
      <c r="B233" s="11" t="str">
        <f>IF(OR($D233 = "CLOSED", AND($D233 = "CANCELLED", IncludeCancelled), AND($D233 = "MISSED", IncludeMissed)), IF(FixedTarget, IF(S233 &gt;= FixedTargetR, FixedTargetR, -1), IF($R233 = "TARGET", Q233, IF($R233 = "BE", 0, IF($R233 = "STOP", -1, "")))), "")</f>
        <v/>
      </c>
      <c r="C233" s="25"/>
      <c r="D233" s="25"/>
      <c r="E233" s="25"/>
      <c r="F233" s="25"/>
      <c r="G233" s="25"/>
      <c r="H233" s="25"/>
      <c r="I233" s="23"/>
      <c r="J233" s="23"/>
      <c r="K233" s="27"/>
      <c r="L233" s="27"/>
      <c r="M233" s="25"/>
      <c r="N233" s="31"/>
      <c r="O233" s="10" t="str">
        <f t="shared" si="2"/>
        <v/>
      </c>
      <c r="P233" s="10" t="str">
        <f>IF(AND(LEN(M233), SessionWeekends = false, OR(WEEKDAY(M233) = 1, WEEKDAY(M233) = 7)), SessionWeekendsCode, IF(LEN(N233), VLOOKUP(N233, SessionTimes, 2), ""))</f>
        <v/>
      </c>
      <c r="Q233" s="28"/>
      <c r="R233" s="25"/>
      <c r="S233" s="30"/>
      <c r="T233" s="26"/>
      <c r="U233" s="29"/>
      <c r="V233" s="29"/>
      <c r="W233" s="25" t="b">
        <v>0</v>
      </c>
      <c r="X233" s="10" t="str">
        <f t="shared" si="3"/>
        <v/>
      </c>
    </row>
    <row r="234" ht="15.75" customHeight="1">
      <c r="A234" s="10" t="str">
        <f t="shared" si="1"/>
        <v/>
      </c>
      <c r="B234" s="11" t="str">
        <f>IF(OR($D234 = "CLOSED", AND($D234 = "CANCELLED", IncludeCancelled), AND($D234 = "MISSED", IncludeMissed)), IF(FixedTarget, IF(S234 &gt;= FixedTargetR, FixedTargetR, -1), IF($R234 = "TARGET", Q234, IF($R234 = "BE", 0, IF($R234 = "STOP", -1, "")))), "")</f>
        <v/>
      </c>
      <c r="C234" s="25"/>
      <c r="D234" s="25"/>
      <c r="E234" s="25"/>
      <c r="F234" s="25"/>
      <c r="G234" s="25"/>
      <c r="H234" s="25"/>
      <c r="I234" s="23"/>
      <c r="J234" s="23"/>
      <c r="K234" s="27"/>
      <c r="L234" s="27"/>
      <c r="M234" s="25"/>
      <c r="N234" s="31"/>
      <c r="O234" s="10" t="str">
        <f t="shared" si="2"/>
        <v/>
      </c>
      <c r="P234" s="10" t="str">
        <f>IF(AND(LEN(M234), SessionWeekends = false, OR(WEEKDAY(M234) = 1, WEEKDAY(M234) = 7)), SessionWeekendsCode, IF(LEN(N234), VLOOKUP(N234, SessionTimes, 2), ""))</f>
        <v/>
      </c>
      <c r="Q234" s="28"/>
      <c r="R234" s="25"/>
      <c r="S234" s="30"/>
      <c r="T234" s="26"/>
      <c r="U234" s="29"/>
      <c r="V234" s="29"/>
      <c r="W234" s="25" t="b">
        <v>0</v>
      </c>
      <c r="X234" s="10" t="str">
        <f t="shared" si="3"/>
        <v/>
      </c>
    </row>
    <row r="235" ht="15.75" customHeight="1">
      <c r="A235" s="10" t="str">
        <f t="shared" si="1"/>
        <v/>
      </c>
      <c r="B235" s="11" t="str">
        <f>IF(OR($D235 = "CLOSED", AND($D235 = "CANCELLED", IncludeCancelled), AND($D235 = "MISSED", IncludeMissed)), IF(FixedTarget, IF(S235 &gt;= FixedTargetR, FixedTargetR, -1), IF($R235 = "TARGET", Q235, IF($R235 = "BE", 0, IF($R235 = "STOP", -1, "")))), "")</f>
        <v/>
      </c>
      <c r="C235" s="25"/>
      <c r="D235" s="25"/>
      <c r="E235" s="25"/>
      <c r="F235" s="25"/>
      <c r="G235" s="25"/>
      <c r="H235" s="25"/>
      <c r="I235" s="23"/>
      <c r="J235" s="23"/>
      <c r="K235" s="27"/>
      <c r="L235" s="27"/>
      <c r="M235" s="25"/>
      <c r="N235" s="31"/>
      <c r="O235" s="10" t="str">
        <f t="shared" si="2"/>
        <v/>
      </c>
      <c r="P235" s="10" t="str">
        <f>IF(AND(LEN(M235), SessionWeekends = false, OR(WEEKDAY(M235) = 1, WEEKDAY(M235) = 7)), SessionWeekendsCode, IF(LEN(N235), VLOOKUP(N235, SessionTimes, 2), ""))</f>
        <v/>
      </c>
      <c r="Q235" s="28"/>
      <c r="R235" s="25"/>
      <c r="S235" s="30"/>
      <c r="T235" s="26"/>
      <c r="U235" s="29"/>
      <c r="V235" s="29"/>
      <c r="W235" s="25" t="b">
        <v>0</v>
      </c>
      <c r="X235" s="10" t="str">
        <f t="shared" si="3"/>
        <v/>
      </c>
    </row>
    <row r="236" ht="15.75" customHeight="1">
      <c r="A236" s="10" t="str">
        <f t="shared" si="1"/>
        <v/>
      </c>
      <c r="B236" s="11" t="str">
        <f>IF(OR($D236 = "CLOSED", AND($D236 = "CANCELLED", IncludeCancelled), AND($D236 = "MISSED", IncludeMissed)), IF(FixedTarget, IF(S236 &gt;= FixedTargetR, FixedTargetR, -1), IF($R236 = "TARGET", Q236, IF($R236 = "BE", 0, IF($R236 = "STOP", -1, "")))), "")</f>
        <v/>
      </c>
      <c r="C236" s="25"/>
      <c r="D236" s="25"/>
      <c r="E236" s="25"/>
      <c r="F236" s="25"/>
      <c r="G236" s="25"/>
      <c r="H236" s="25"/>
      <c r="I236" s="23"/>
      <c r="J236" s="23"/>
      <c r="K236" s="27"/>
      <c r="L236" s="27"/>
      <c r="M236" s="25"/>
      <c r="N236" s="31"/>
      <c r="O236" s="10" t="str">
        <f t="shared" si="2"/>
        <v/>
      </c>
      <c r="P236" s="10" t="str">
        <f>IF(AND(LEN(M236), SessionWeekends = false, OR(WEEKDAY(M236) = 1, WEEKDAY(M236) = 7)), SessionWeekendsCode, IF(LEN(N236), VLOOKUP(N236, SessionTimes, 2), ""))</f>
        <v/>
      </c>
      <c r="Q236" s="28"/>
      <c r="R236" s="25"/>
      <c r="S236" s="30"/>
      <c r="T236" s="26"/>
      <c r="U236" s="29"/>
      <c r="V236" s="29"/>
      <c r="W236" s="25" t="b">
        <v>0</v>
      </c>
      <c r="X236" s="10" t="str">
        <f t="shared" si="3"/>
        <v/>
      </c>
    </row>
    <row r="237" ht="15.75" customHeight="1">
      <c r="A237" s="10" t="str">
        <f t="shared" si="1"/>
        <v/>
      </c>
      <c r="B237" s="11" t="str">
        <f>IF(OR($D237 = "CLOSED", AND($D237 = "CANCELLED", IncludeCancelled), AND($D237 = "MISSED", IncludeMissed)), IF(FixedTarget, IF(S237 &gt;= FixedTargetR, FixedTargetR, -1), IF($R237 = "TARGET", Q237, IF($R237 = "BE", 0, IF($R237 = "STOP", -1, "")))), "")</f>
        <v/>
      </c>
      <c r="C237" s="25"/>
      <c r="D237" s="25"/>
      <c r="E237" s="25"/>
      <c r="F237" s="25"/>
      <c r="G237" s="25"/>
      <c r="H237" s="25"/>
      <c r="I237" s="23"/>
      <c r="J237" s="23"/>
      <c r="K237" s="27"/>
      <c r="L237" s="27"/>
      <c r="M237" s="25"/>
      <c r="N237" s="31"/>
      <c r="O237" s="10" t="str">
        <f t="shared" si="2"/>
        <v/>
      </c>
      <c r="P237" s="10" t="str">
        <f>IF(AND(LEN(M237), SessionWeekends = false, OR(WEEKDAY(M237) = 1, WEEKDAY(M237) = 7)), SessionWeekendsCode, IF(LEN(N237), VLOOKUP(N237, SessionTimes, 2), ""))</f>
        <v/>
      </c>
      <c r="Q237" s="28"/>
      <c r="R237" s="25"/>
      <c r="S237" s="30"/>
      <c r="T237" s="26"/>
      <c r="U237" s="29"/>
      <c r="V237" s="29"/>
      <c r="W237" s="25" t="b">
        <v>0</v>
      </c>
      <c r="X237" s="10" t="str">
        <f t="shared" si="3"/>
        <v/>
      </c>
    </row>
    <row r="238" ht="15.75" customHeight="1">
      <c r="A238" s="10" t="str">
        <f t="shared" si="1"/>
        <v/>
      </c>
      <c r="B238" s="11" t="str">
        <f>IF(OR($D238 = "CLOSED", AND($D238 = "CANCELLED", IncludeCancelled), AND($D238 = "MISSED", IncludeMissed)), IF(FixedTarget, IF(S238 &gt;= FixedTargetR, FixedTargetR, -1), IF($R238 = "TARGET", Q238, IF($R238 = "BE", 0, IF($R238 = "STOP", -1, "")))), "")</f>
        <v/>
      </c>
      <c r="C238" s="25"/>
      <c r="D238" s="25"/>
      <c r="E238" s="25"/>
      <c r="F238" s="25"/>
      <c r="G238" s="25"/>
      <c r="H238" s="25"/>
      <c r="I238" s="23"/>
      <c r="J238" s="23"/>
      <c r="K238" s="27"/>
      <c r="L238" s="27"/>
      <c r="M238" s="25"/>
      <c r="N238" s="31"/>
      <c r="O238" s="10" t="str">
        <f t="shared" si="2"/>
        <v/>
      </c>
      <c r="P238" s="10" t="str">
        <f>IF(AND(LEN(M238), SessionWeekends = false, OR(WEEKDAY(M238) = 1, WEEKDAY(M238) = 7)), SessionWeekendsCode, IF(LEN(N238), VLOOKUP(N238, SessionTimes, 2), ""))</f>
        <v/>
      </c>
      <c r="Q238" s="28"/>
      <c r="R238" s="25"/>
      <c r="S238" s="30"/>
      <c r="T238" s="26"/>
      <c r="U238" s="29"/>
      <c r="V238" s="29"/>
      <c r="W238" s="25" t="b">
        <v>0</v>
      </c>
      <c r="X238" s="10" t="str">
        <f t="shared" si="3"/>
        <v/>
      </c>
    </row>
    <row r="239" ht="15.75" customHeight="1">
      <c r="A239" s="10" t="str">
        <f t="shared" si="1"/>
        <v/>
      </c>
      <c r="B239" s="11" t="str">
        <f>IF(OR($D239 = "CLOSED", AND($D239 = "CANCELLED", IncludeCancelled), AND($D239 = "MISSED", IncludeMissed)), IF(FixedTarget, IF(S239 &gt;= FixedTargetR, FixedTargetR, -1), IF($R239 = "TARGET", Q239, IF($R239 = "BE", 0, IF($R239 = "STOP", -1, "")))), "")</f>
        <v/>
      </c>
      <c r="C239" s="25"/>
      <c r="D239" s="25"/>
      <c r="E239" s="25"/>
      <c r="F239" s="25"/>
      <c r="G239" s="25"/>
      <c r="H239" s="25"/>
      <c r="I239" s="23"/>
      <c r="J239" s="23"/>
      <c r="K239" s="27"/>
      <c r="L239" s="27"/>
      <c r="M239" s="25"/>
      <c r="N239" s="31"/>
      <c r="O239" s="10" t="str">
        <f t="shared" si="2"/>
        <v/>
      </c>
      <c r="P239" s="10" t="str">
        <f>IF(AND(LEN(M239), SessionWeekends = false, OR(WEEKDAY(M239) = 1, WEEKDAY(M239) = 7)), SessionWeekendsCode, IF(LEN(N239), VLOOKUP(N239, SessionTimes, 2), ""))</f>
        <v/>
      </c>
      <c r="Q239" s="28"/>
      <c r="R239" s="25"/>
      <c r="S239" s="30"/>
      <c r="T239" s="26"/>
      <c r="U239" s="29"/>
      <c r="V239" s="29"/>
      <c r="W239" s="25" t="b">
        <v>0</v>
      </c>
      <c r="X239" s="10" t="str">
        <f t="shared" si="3"/>
        <v/>
      </c>
    </row>
    <row r="240" ht="15.75" customHeight="1">
      <c r="A240" s="10" t="str">
        <f t="shared" si="1"/>
        <v/>
      </c>
      <c r="B240" s="11" t="str">
        <f>IF(OR($D240 = "CLOSED", AND($D240 = "CANCELLED", IncludeCancelled), AND($D240 = "MISSED", IncludeMissed)), IF(FixedTarget, IF(S240 &gt;= FixedTargetR, FixedTargetR, -1), IF($R240 = "TARGET", Q240, IF($R240 = "BE", 0, IF($R240 = "STOP", -1, "")))), "")</f>
        <v/>
      </c>
      <c r="C240" s="25"/>
      <c r="D240" s="25"/>
      <c r="E240" s="25"/>
      <c r="F240" s="25"/>
      <c r="G240" s="25"/>
      <c r="H240" s="25"/>
      <c r="I240" s="23"/>
      <c r="J240" s="23"/>
      <c r="K240" s="27"/>
      <c r="L240" s="27"/>
      <c r="M240" s="25"/>
      <c r="N240" s="31"/>
      <c r="O240" s="10" t="str">
        <f t="shared" si="2"/>
        <v/>
      </c>
      <c r="P240" s="10" t="str">
        <f>IF(AND(LEN(M240), SessionWeekends = false, OR(WEEKDAY(M240) = 1, WEEKDAY(M240) = 7)), SessionWeekendsCode, IF(LEN(N240), VLOOKUP(N240, SessionTimes, 2), ""))</f>
        <v/>
      </c>
      <c r="Q240" s="28"/>
      <c r="R240" s="25"/>
      <c r="S240" s="30"/>
      <c r="T240" s="26"/>
      <c r="U240" s="29"/>
      <c r="V240" s="29"/>
      <c r="W240" s="25" t="b">
        <v>0</v>
      </c>
      <c r="X240" s="10" t="str">
        <f t="shared" si="3"/>
        <v/>
      </c>
    </row>
    <row r="241" ht="15.75" customHeight="1">
      <c r="A241" s="10" t="str">
        <f t="shared" si="1"/>
        <v/>
      </c>
      <c r="B241" s="11" t="str">
        <f>IF(OR($D241 = "CLOSED", AND($D241 = "CANCELLED", IncludeCancelled), AND($D241 = "MISSED", IncludeMissed)), IF(FixedTarget, IF(S241 &gt;= FixedTargetR, FixedTargetR, -1), IF($R241 = "TARGET", Q241, IF($R241 = "BE", 0, IF($R241 = "STOP", -1, "")))), "")</f>
        <v/>
      </c>
      <c r="C241" s="25"/>
      <c r="D241" s="25"/>
      <c r="E241" s="25"/>
      <c r="F241" s="25"/>
      <c r="G241" s="25"/>
      <c r="H241" s="25"/>
      <c r="I241" s="23"/>
      <c r="J241" s="23"/>
      <c r="K241" s="27"/>
      <c r="L241" s="27"/>
      <c r="M241" s="25"/>
      <c r="N241" s="31"/>
      <c r="O241" s="10" t="str">
        <f t="shared" si="2"/>
        <v/>
      </c>
      <c r="P241" s="10" t="str">
        <f>IF(AND(LEN(M241), SessionWeekends = false, OR(WEEKDAY(M241) = 1, WEEKDAY(M241) = 7)), SessionWeekendsCode, IF(LEN(N241), VLOOKUP(N241, SessionTimes, 2), ""))</f>
        <v/>
      </c>
      <c r="Q241" s="28"/>
      <c r="R241" s="25"/>
      <c r="S241" s="30"/>
      <c r="T241" s="26"/>
      <c r="U241" s="29"/>
      <c r="V241" s="29"/>
      <c r="W241" s="25" t="b">
        <v>0</v>
      </c>
      <c r="X241" s="10" t="str">
        <f t="shared" si="3"/>
        <v/>
      </c>
    </row>
    <row r="242" ht="15.75" customHeight="1">
      <c r="A242" s="10" t="str">
        <f t="shared" si="1"/>
        <v/>
      </c>
      <c r="B242" s="11" t="str">
        <f>IF(OR($D242 = "CLOSED", AND($D242 = "CANCELLED", IncludeCancelled), AND($D242 = "MISSED", IncludeMissed)), IF(FixedTarget, IF(S242 &gt;= FixedTargetR, FixedTargetR, -1), IF($R242 = "TARGET", Q242, IF($R242 = "BE", 0, IF($R242 = "STOP", -1, "")))), "")</f>
        <v/>
      </c>
      <c r="C242" s="25"/>
      <c r="D242" s="25"/>
      <c r="E242" s="25"/>
      <c r="F242" s="25"/>
      <c r="G242" s="25"/>
      <c r="H242" s="25"/>
      <c r="I242" s="23"/>
      <c r="J242" s="23"/>
      <c r="K242" s="27"/>
      <c r="L242" s="27"/>
      <c r="M242" s="25"/>
      <c r="N242" s="31"/>
      <c r="O242" s="10" t="str">
        <f t="shared" si="2"/>
        <v/>
      </c>
      <c r="P242" s="10" t="str">
        <f>IF(AND(LEN(M242), SessionWeekends = false, OR(WEEKDAY(M242) = 1, WEEKDAY(M242) = 7)), SessionWeekendsCode, IF(LEN(N242), VLOOKUP(N242, SessionTimes, 2), ""))</f>
        <v/>
      </c>
      <c r="Q242" s="28"/>
      <c r="R242" s="25"/>
      <c r="S242" s="30"/>
      <c r="T242" s="26"/>
      <c r="U242" s="29"/>
      <c r="V242" s="29"/>
      <c r="W242" s="25" t="b">
        <v>0</v>
      </c>
      <c r="X242" s="10" t="str">
        <f t="shared" si="3"/>
        <v/>
      </c>
    </row>
    <row r="243" ht="15.75" customHeight="1">
      <c r="A243" s="10" t="str">
        <f t="shared" si="1"/>
        <v/>
      </c>
      <c r="B243" s="11" t="str">
        <f>IF(OR($D243 = "CLOSED", AND($D243 = "CANCELLED", IncludeCancelled), AND($D243 = "MISSED", IncludeMissed)), IF(FixedTarget, IF(S243 &gt;= FixedTargetR, FixedTargetR, -1), IF($R243 = "TARGET", Q243, IF($R243 = "BE", 0, IF($R243 = "STOP", -1, "")))), "")</f>
        <v/>
      </c>
      <c r="C243" s="25"/>
      <c r="D243" s="25"/>
      <c r="E243" s="25"/>
      <c r="F243" s="25"/>
      <c r="G243" s="25"/>
      <c r="H243" s="25"/>
      <c r="I243" s="23"/>
      <c r="J243" s="23"/>
      <c r="K243" s="27"/>
      <c r="L243" s="27"/>
      <c r="M243" s="25"/>
      <c r="N243" s="31"/>
      <c r="O243" s="10" t="str">
        <f t="shared" si="2"/>
        <v/>
      </c>
      <c r="P243" s="10" t="str">
        <f>IF(AND(LEN(M243), SessionWeekends = false, OR(WEEKDAY(M243) = 1, WEEKDAY(M243) = 7)), SessionWeekendsCode, IF(LEN(N243), VLOOKUP(N243, SessionTimes, 2), ""))</f>
        <v/>
      </c>
      <c r="Q243" s="28"/>
      <c r="R243" s="25"/>
      <c r="S243" s="30"/>
      <c r="T243" s="26"/>
      <c r="U243" s="29"/>
      <c r="V243" s="29"/>
      <c r="W243" s="25" t="b">
        <v>0</v>
      </c>
      <c r="X243" s="10" t="str">
        <f t="shared" si="3"/>
        <v/>
      </c>
    </row>
    <row r="244" ht="15.75" customHeight="1">
      <c r="A244" s="10" t="str">
        <f t="shared" si="1"/>
        <v/>
      </c>
      <c r="B244" s="11" t="str">
        <f>IF(OR($D244 = "CLOSED", AND($D244 = "CANCELLED", IncludeCancelled), AND($D244 = "MISSED", IncludeMissed)), IF(FixedTarget, IF(S244 &gt;= FixedTargetR, FixedTargetR, -1), IF($R244 = "TARGET", Q244, IF($R244 = "BE", 0, IF($R244 = "STOP", -1, "")))), "")</f>
        <v/>
      </c>
      <c r="C244" s="25"/>
      <c r="D244" s="25"/>
      <c r="E244" s="25"/>
      <c r="F244" s="25"/>
      <c r="G244" s="25"/>
      <c r="H244" s="25"/>
      <c r="I244" s="23"/>
      <c r="J244" s="23"/>
      <c r="K244" s="27"/>
      <c r="L244" s="27"/>
      <c r="M244" s="25"/>
      <c r="N244" s="31"/>
      <c r="O244" s="10" t="str">
        <f t="shared" si="2"/>
        <v/>
      </c>
      <c r="P244" s="10" t="str">
        <f>IF(AND(LEN(M244), SessionWeekends = false, OR(WEEKDAY(M244) = 1, WEEKDAY(M244) = 7)), SessionWeekendsCode, IF(LEN(N244), VLOOKUP(N244, SessionTimes, 2), ""))</f>
        <v/>
      </c>
      <c r="Q244" s="28"/>
      <c r="R244" s="25"/>
      <c r="S244" s="30"/>
      <c r="T244" s="26"/>
      <c r="U244" s="29"/>
      <c r="V244" s="29"/>
      <c r="W244" s="25" t="b">
        <v>0</v>
      </c>
      <c r="X244" s="10" t="str">
        <f t="shared" si="3"/>
        <v/>
      </c>
    </row>
    <row r="245" ht="15.75" customHeight="1">
      <c r="A245" s="10" t="str">
        <f t="shared" si="1"/>
        <v/>
      </c>
      <c r="B245" s="11" t="str">
        <f>IF(OR($D245 = "CLOSED", AND($D245 = "CANCELLED", IncludeCancelled), AND($D245 = "MISSED", IncludeMissed)), IF(FixedTarget, IF(S245 &gt;= FixedTargetR, FixedTargetR, -1), IF($R245 = "TARGET", Q245, IF($R245 = "BE", 0, IF($R245 = "STOP", -1, "")))), "")</f>
        <v/>
      </c>
      <c r="C245" s="25"/>
      <c r="D245" s="25"/>
      <c r="E245" s="25"/>
      <c r="F245" s="25"/>
      <c r="G245" s="25"/>
      <c r="H245" s="25"/>
      <c r="I245" s="23"/>
      <c r="J245" s="23"/>
      <c r="K245" s="27"/>
      <c r="L245" s="27"/>
      <c r="M245" s="25"/>
      <c r="N245" s="31"/>
      <c r="O245" s="10" t="str">
        <f t="shared" si="2"/>
        <v/>
      </c>
      <c r="P245" s="10" t="str">
        <f>IF(AND(LEN(M245), SessionWeekends = false, OR(WEEKDAY(M245) = 1, WEEKDAY(M245) = 7)), SessionWeekendsCode, IF(LEN(N245), VLOOKUP(N245, SessionTimes, 2), ""))</f>
        <v/>
      </c>
      <c r="Q245" s="28"/>
      <c r="R245" s="25"/>
      <c r="S245" s="30"/>
      <c r="T245" s="26"/>
      <c r="U245" s="29"/>
      <c r="V245" s="29"/>
      <c r="W245" s="25" t="b">
        <v>0</v>
      </c>
      <c r="X245" s="10" t="str">
        <f t="shared" si="3"/>
        <v/>
      </c>
    </row>
    <row r="246" ht="15.75" customHeight="1">
      <c r="A246" s="10" t="str">
        <f t="shared" si="1"/>
        <v/>
      </c>
      <c r="B246" s="11" t="str">
        <f>IF(OR($D246 = "CLOSED", AND($D246 = "CANCELLED", IncludeCancelled), AND($D246 = "MISSED", IncludeMissed)), IF(FixedTarget, IF(S246 &gt;= FixedTargetR, FixedTargetR, -1), IF($R246 = "TARGET", Q246, IF($R246 = "BE", 0, IF($R246 = "STOP", -1, "")))), "")</f>
        <v/>
      </c>
      <c r="C246" s="25"/>
      <c r="D246" s="25"/>
      <c r="E246" s="25"/>
      <c r="F246" s="25"/>
      <c r="G246" s="25"/>
      <c r="H246" s="25"/>
      <c r="I246" s="23"/>
      <c r="J246" s="23"/>
      <c r="K246" s="27"/>
      <c r="L246" s="27"/>
      <c r="M246" s="25"/>
      <c r="N246" s="31"/>
      <c r="O246" s="10" t="str">
        <f t="shared" si="2"/>
        <v/>
      </c>
      <c r="P246" s="10" t="str">
        <f>IF(AND(LEN(M246), SessionWeekends = false, OR(WEEKDAY(M246) = 1, WEEKDAY(M246) = 7)), SessionWeekendsCode, IF(LEN(N246), VLOOKUP(N246, SessionTimes, 2), ""))</f>
        <v/>
      </c>
      <c r="Q246" s="28"/>
      <c r="R246" s="25"/>
      <c r="S246" s="30"/>
      <c r="T246" s="26"/>
      <c r="U246" s="29"/>
      <c r="V246" s="29"/>
      <c r="W246" s="25" t="b">
        <v>0</v>
      </c>
      <c r="X246" s="10" t="str">
        <f t="shared" si="3"/>
        <v/>
      </c>
    </row>
    <row r="247" ht="15.75" customHeight="1">
      <c r="A247" s="10" t="str">
        <f t="shared" si="1"/>
        <v/>
      </c>
      <c r="B247" s="11" t="str">
        <f>IF(OR($D247 = "CLOSED", AND($D247 = "CANCELLED", IncludeCancelled), AND($D247 = "MISSED", IncludeMissed)), IF(FixedTarget, IF(S247 &gt;= FixedTargetR, FixedTargetR, -1), IF($R247 = "TARGET", Q247, IF($R247 = "BE", 0, IF($R247 = "STOP", -1, "")))), "")</f>
        <v/>
      </c>
      <c r="C247" s="25"/>
      <c r="D247" s="25"/>
      <c r="E247" s="25"/>
      <c r="F247" s="25"/>
      <c r="G247" s="25"/>
      <c r="H247" s="25"/>
      <c r="I247" s="23"/>
      <c r="J247" s="23"/>
      <c r="K247" s="27"/>
      <c r="L247" s="27"/>
      <c r="M247" s="25"/>
      <c r="N247" s="31"/>
      <c r="O247" s="10" t="str">
        <f t="shared" si="2"/>
        <v/>
      </c>
      <c r="P247" s="10" t="str">
        <f>IF(AND(LEN(M247), SessionWeekends = false, OR(WEEKDAY(M247) = 1, WEEKDAY(M247) = 7)), SessionWeekendsCode, IF(LEN(N247), VLOOKUP(N247, SessionTimes, 2), ""))</f>
        <v/>
      </c>
      <c r="Q247" s="28"/>
      <c r="R247" s="25"/>
      <c r="S247" s="30"/>
      <c r="T247" s="26"/>
      <c r="U247" s="29"/>
      <c r="V247" s="29"/>
      <c r="W247" s="25" t="b">
        <v>0</v>
      </c>
      <c r="X247" s="10" t="str">
        <f t="shared" si="3"/>
        <v/>
      </c>
    </row>
    <row r="248" ht="15.75" customHeight="1">
      <c r="A248" s="10" t="str">
        <f t="shared" si="1"/>
        <v/>
      </c>
      <c r="B248" s="11" t="str">
        <f>IF(OR($D248 = "CLOSED", AND($D248 = "CANCELLED", IncludeCancelled), AND($D248 = "MISSED", IncludeMissed)), IF(FixedTarget, IF(S248 &gt;= FixedTargetR, FixedTargetR, -1), IF($R248 = "TARGET", Q248, IF($R248 = "BE", 0, IF($R248 = "STOP", -1, "")))), "")</f>
        <v/>
      </c>
      <c r="C248" s="25"/>
      <c r="D248" s="25"/>
      <c r="E248" s="25"/>
      <c r="F248" s="25"/>
      <c r="G248" s="25"/>
      <c r="H248" s="25"/>
      <c r="I248" s="23"/>
      <c r="J248" s="23"/>
      <c r="K248" s="27"/>
      <c r="L248" s="27"/>
      <c r="M248" s="25"/>
      <c r="N248" s="31"/>
      <c r="O248" s="10" t="str">
        <f t="shared" si="2"/>
        <v/>
      </c>
      <c r="P248" s="10" t="str">
        <f>IF(AND(LEN(M248), SessionWeekends = false, OR(WEEKDAY(M248) = 1, WEEKDAY(M248) = 7)), SessionWeekendsCode, IF(LEN(N248), VLOOKUP(N248, SessionTimes, 2), ""))</f>
        <v/>
      </c>
      <c r="Q248" s="28"/>
      <c r="R248" s="25"/>
      <c r="S248" s="30"/>
      <c r="T248" s="26"/>
      <c r="U248" s="29"/>
      <c r="V248" s="29"/>
      <c r="W248" s="25" t="b">
        <v>0</v>
      </c>
      <c r="X248" s="10" t="str">
        <f t="shared" si="3"/>
        <v/>
      </c>
    </row>
    <row r="249" ht="15.75" customHeight="1">
      <c r="A249" s="10" t="str">
        <f t="shared" si="1"/>
        <v/>
      </c>
      <c r="B249" s="11" t="str">
        <f>IF(OR($D249 = "CLOSED", AND($D249 = "CANCELLED", IncludeCancelled), AND($D249 = "MISSED", IncludeMissed)), IF(FixedTarget, IF(S249 &gt;= FixedTargetR, FixedTargetR, -1), IF($R249 = "TARGET", Q249, IF($R249 = "BE", 0, IF($R249 = "STOP", -1, "")))), "")</f>
        <v/>
      </c>
      <c r="C249" s="25"/>
      <c r="D249" s="25"/>
      <c r="E249" s="25"/>
      <c r="F249" s="25"/>
      <c r="G249" s="25"/>
      <c r="H249" s="25"/>
      <c r="I249" s="23"/>
      <c r="J249" s="23"/>
      <c r="K249" s="27"/>
      <c r="L249" s="27"/>
      <c r="M249" s="25"/>
      <c r="N249" s="31"/>
      <c r="O249" s="10" t="str">
        <f t="shared" si="2"/>
        <v/>
      </c>
      <c r="P249" s="10" t="str">
        <f>IF(AND(LEN(M249), SessionWeekends = false, OR(WEEKDAY(M249) = 1, WEEKDAY(M249) = 7)), SessionWeekendsCode, IF(LEN(N249), VLOOKUP(N249, SessionTimes, 2), ""))</f>
        <v/>
      </c>
      <c r="Q249" s="28"/>
      <c r="R249" s="25"/>
      <c r="S249" s="30"/>
      <c r="T249" s="26"/>
      <c r="U249" s="29"/>
      <c r="V249" s="29"/>
      <c r="W249" s="25" t="b">
        <v>0</v>
      </c>
      <c r="X249" s="10" t="str">
        <f t="shared" si="3"/>
        <v/>
      </c>
    </row>
    <row r="250" ht="15.75" customHeight="1">
      <c r="A250" s="10" t="str">
        <f t="shared" si="1"/>
        <v/>
      </c>
      <c r="B250" s="11" t="str">
        <f>IF(OR($D250 = "CLOSED", AND($D250 = "CANCELLED", IncludeCancelled), AND($D250 = "MISSED", IncludeMissed)), IF(FixedTarget, IF(S250 &gt;= FixedTargetR, FixedTargetR, -1), IF($R250 = "TARGET", Q250, IF($R250 = "BE", 0, IF($R250 = "STOP", -1, "")))), "")</f>
        <v/>
      </c>
      <c r="C250" s="25"/>
      <c r="D250" s="25"/>
      <c r="E250" s="25"/>
      <c r="F250" s="25"/>
      <c r="G250" s="25"/>
      <c r="H250" s="25"/>
      <c r="I250" s="23"/>
      <c r="J250" s="23"/>
      <c r="K250" s="27"/>
      <c r="L250" s="27"/>
      <c r="M250" s="25"/>
      <c r="N250" s="31"/>
      <c r="O250" s="10" t="str">
        <f t="shared" si="2"/>
        <v/>
      </c>
      <c r="P250" s="10" t="str">
        <f>IF(AND(LEN(M250), SessionWeekends = false, OR(WEEKDAY(M250) = 1, WEEKDAY(M250) = 7)), SessionWeekendsCode, IF(LEN(N250), VLOOKUP(N250, SessionTimes, 2), ""))</f>
        <v/>
      </c>
      <c r="Q250" s="28"/>
      <c r="R250" s="25"/>
      <c r="S250" s="30"/>
      <c r="T250" s="26"/>
      <c r="U250" s="29"/>
      <c r="V250" s="29"/>
      <c r="W250" s="25" t="b">
        <v>0</v>
      </c>
      <c r="X250" s="10" t="str">
        <f t="shared" si="3"/>
        <v/>
      </c>
    </row>
    <row r="251" ht="15.75" customHeight="1">
      <c r="A251" s="10" t="str">
        <f t="shared" si="1"/>
        <v/>
      </c>
      <c r="B251" s="11" t="str">
        <f>IF(OR($D251 = "CLOSED", AND($D251 = "CANCELLED", IncludeCancelled), AND($D251 = "MISSED", IncludeMissed)), IF(FixedTarget, IF(S251 &gt;= FixedTargetR, FixedTargetR, -1), IF($R251 = "TARGET", Q251, IF($R251 = "BE", 0, IF($R251 = "STOP", -1, "")))), "")</f>
        <v/>
      </c>
      <c r="C251" s="25"/>
      <c r="D251" s="25"/>
      <c r="E251" s="25"/>
      <c r="F251" s="25"/>
      <c r="G251" s="25"/>
      <c r="H251" s="25"/>
      <c r="I251" s="23"/>
      <c r="J251" s="23"/>
      <c r="K251" s="27"/>
      <c r="L251" s="27"/>
      <c r="M251" s="25"/>
      <c r="N251" s="31"/>
      <c r="O251" s="10" t="str">
        <f t="shared" si="2"/>
        <v/>
      </c>
      <c r="P251" s="10" t="str">
        <f>IF(AND(LEN(M251), SessionWeekends = false, OR(WEEKDAY(M251) = 1, WEEKDAY(M251) = 7)), SessionWeekendsCode, IF(LEN(N251), VLOOKUP(N251, SessionTimes, 2), ""))</f>
        <v/>
      </c>
      <c r="Q251" s="28"/>
      <c r="R251" s="25"/>
      <c r="S251" s="30"/>
      <c r="T251" s="26"/>
      <c r="U251" s="29"/>
      <c r="V251" s="29"/>
      <c r="W251" s="25" t="b">
        <v>0</v>
      </c>
      <c r="X251" s="10" t="str">
        <f t="shared" si="3"/>
        <v/>
      </c>
    </row>
    <row r="252" ht="15.75" customHeight="1">
      <c r="A252" s="10" t="str">
        <f t="shared" si="1"/>
        <v/>
      </c>
      <c r="B252" s="11" t="str">
        <f>IF(OR($D252 = "CLOSED", AND($D252 = "CANCELLED", IncludeCancelled), AND($D252 = "MISSED", IncludeMissed)), IF(FixedTarget, IF(S252 &gt;= FixedTargetR, FixedTargetR, -1), IF($R252 = "TARGET", Q252, IF($R252 = "BE", 0, IF($R252 = "STOP", -1, "")))), "")</f>
        <v/>
      </c>
      <c r="C252" s="25"/>
      <c r="D252" s="25"/>
      <c r="E252" s="25"/>
      <c r="F252" s="25"/>
      <c r="G252" s="25"/>
      <c r="H252" s="25"/>
      <c r="I252" s="23"/>
      <c r="J252" s="23"/>
      <c r="K252" s="27"/>
      <c r="L252" s="27"/>
      <c r="M252" s="25"/>
      <c r="N252" s="31"/>
      <c r="O252" s="10" t="str">
        <f t="shared" si="2"/>
        <v/>
      </c>
      <c r="P252" s="10" t="str">
        <f>IF(AND(LEN(M252), SessionWeekends = false, OR(WEEKDAY(M252) = 1, WEEKDAY(M252) = 7)), SessionWeekendsCode, IF(LEN(N252), VLOOKUP(N252, SessionTimes, 2), ""))</f>
        <v/>
      </c>
      <c r="Q252" s="28"/>
      <c r="R252" s="25"/>
      <c r="S252" s="30"/>
      <c r="T252" s="26"/>
      <c r="U252" s="29"/>
      <c r="V252" s="29"/>
      <c r="W252" s="25" t="b">
        <v>0</v>
      </c>
      <c r="X252" s="10" t="str">
        <f t="shared" si="3"/>
        <v/>
      </c>
    </row>
    <row r="253" ht="15.75" customHeight="1">
      <c r="A253" s="10" t="str">
        <f t="shared" si="1"/>
        <v/>
      </c>
      <c r="B253" s="11" t="str">
        <f>IF(OR($D253 = "CLOSED", AND($D253 = "CANCELLED", IncludeCancelled), AND($D253 = "MISSED", IncludeMissed)), IF(FixedTarget, IF(S253 &gt;= FixedTargetR, FixedTargetR, -1), IF($R253 = "TARGET", Q253, IF($R253 = "BE", 0, IF($R253 = "STOP", -1, "")))), "")</f>
        <v/>
      </c>
      <c r="C253" s="25"/>
      <c r="D253" s="25"/>
      <c r="E253" s="25"/>
      <c r="F253" s="25"/>
      <c r="G253" s="25"/>
      <c r="H253" s="25"/>
      <c r="I253" s="23"/>
      <c r="J253" s="23"/>
      <c r="K253" s="27"/>
      <c r="L253" s="27"/>
      <c r="M253" s="25"/>
      <c r="N253" s="31"/>
      <c r="O253" s="10" t="str">
        <f t="shared" si="2"/>
        <v/>
      </c>
      <c r="P253" s="10" t="str">
        <f>IF(AND(LEN(M253), SessionWeekends = false, OR(WEEKDAY(M253) = 1, WEEKDAY(M253) = 7)), SessionWeekendsCode, IF(LEN(N253), VLOOKUP(N253, SessionTimes, 2), ""))</f>
        <v/>
      </c>
      <c r="Q253" s="28"/>
      <c r="R253" s="25"/>
      <c r="S253" s="30"/>
      <c r="T253" s="26"/>
      <c r="U253" s="29"/>
      <c r="V253" s="29"/>
      <c r="W253" s="25" t="b">
        <v>0</v>
      </c>
      <c r="X253" s="10" t="str">
        <f t="shared" si="3"/>
        <v/>
      </c>
    </row>
    <row r="254" ht="15.75" customHeight="1">
      <c r="A254" s="10" t="str">
        <f t="shared" si="1"/>
        <v/>
      </c>
      <c r="B254" s="11" t="str">
        <f>IF(OR($D254 = "CLOSED", AND($D254 = "CANCELLED", IncludeCancelled), AND($D254 = "MISSED", IncludeMissed)), IF(FixedTarget, IF(S254 &gt;= FixedTargetR, FixedTargetR, -1), IF($R254 = "TARGET", Q254, IF($R254 = "BE", 0, IF($R254 = "STOP", -1, "")))), "")</f>
        <v/>
      </c>
      <c r="C254" s="25"/>
      <c r="D254" s="25"/>
      <c r="E254" s="25"/>
      <c r="F254" s="25"/>
      <c r="G254" s="25"/>
      <c r="H254" s="25"/>
      <c r="I254" s="23"/>
      <c r="J254" s="23"/>
      <c r="K254" s="27"/>
      <c r="L254" s="27"/>
      <c r="M254" s="25"/>
      <c r="N254" s="31"/>
      <c r="O254" s="10" t="str">
        <f t="shared" si="2"/>
        <v/>
      </c>
      <c r="P254" s="10" t="str">
        <f>IF(AND(LEN(M254), SessionWeekends = false, OR(WEEKDAY(M254) = 1, WEEKDAY(M254) = 7)), SessionWeekendsCode, IF(LEN(N254), VLOOKUP(N254, SessionTimes, 2), ""))</f>
        <v/>
      </c>
      <c r="Q254" s="28"/>
      <c r="R254" s="25"/>
      <c r="S254" s="30"/>
      <c r="T254" s="26"/>
      <c r="U254" s="29"/>
      <c r="V254" s="29"/>
      <c r="W254" s="25" t="b">
        <v>0</v>
      </c>
      <c r="X254" s="10" t="str">
        <f t="shared" si="3"/>
        <v/>
      </c>
    </row>
    <row r="255" ht="15.75" customHeight="1">
      <c r="A255" s="10" t="str">
        <f t="shared" si="1"/>
        <v/>
      </c>
      <c r="B255" s="11" t="str">
        <f>IF(OR($D255 = "CLOSED", AND($D255 = "CANCELLED", IncludeCancelled), AND($D255 = "MISSED", IncludeMissed)), IF(FixedTarget, IF(S255 &gt;= FixedTargetR, FixedTargetR, -1), IF($R255 = "TARGET", Q255, IF($R255 = "BE", 0, IF($R255 = "STOP", -1, "")))), "")</f>
        <v/>
      </c>
      <c r="C255" s="25"/>
      <c r="D255" s="25"/>
      <c r="E255" s="25"/>
      <c r="F255" s="25"/>
      <c r="G255" s="25"/>
      <c r="H255" s="25"/>
      <c r="I255" s="23"/>
      <c r="J255" s="23"/>
      <c r="K255" s="27"/>
      <c r="L255" s="27"/>
      <c r="M255" s="25"/>
      <c r="N255" s="31"/>
      <c r="O255" s="10" t="str">
        <f t="shared" si="2"/>
        <v/>
      </c>
      <c r="P255" s="10" t="str">
        <f>IF(AND(LEN(M255), SessionWeekends = false, OR(WEEKDAY(M255) = 1, WEEKDAY(M255) = 7)), SessionWeekendsCode, IF(LEN(N255), VLOOKUP(N255, SessionTimes, 2), ""))</f>
        <v/>
      </c>
      <c r="Q255" s="28"/>
      <c r="R255" s="25"/>
      <c r="S255" s="30"/>
      <c r="T255" s="26"/>
      <c r="U255" s="29"/>
      <c r="V255" s="29"/>
      <c r="W255" s="25" t="b">
        <v>0</v>
      </c>
      <c r="X255" s="10" t="str">
        <f t="shared" si="3"/>
        <v/>
      </c>
    </row>
    <row r="256" ht="15.75" customHeight="1">
      <c r="A256" s="10" t="str">
        <f t="shared" si="1"/>
        <v/>
      </c>
      <c r="B256" s="11" t="str">
        <f>IF(OR($D256 = "CLOSED", AND($D256 = "CANCELLED", IncludeCancelled), AND($D256 = "MISSED", IncludeMissed)), IF(FixedTarget, IF(S256 &gt;= FixedTargetR, FixedTargetR, -1), IF($R256 = "TARGET", Q256, IF($R256 = "BE", 0, IF($R256 = "STOP", -1, "")))), "")</f>
        <v/>
      </c>
      <c r="C256" s="25"/>
      <c r="D256" s="25"/>
      <c r="E256" s="25"/>
      <c r="F256" s="25"/>
      <c r="G256" s="25"/>
      <c r="H256" s="25"/>
      <c r="I256" s="23"/>
      <c r="J256" s="23"/>
      <c r="K256" s="27"/>
      <c r="L256" s="27"/>
      <c r="M256" s="25"/>
      <c r="N256" s="31"/>
      <c r="O256" s="10" t="str">
        <f t="shared" si="2"/>
        <v/>
      </c>
      <c r="P256" s="10" t="str">
        <f>IF(AND(LEN(M256), SessionWeekends = false, OR(WEEKDAY(M256) = 1, WEEKDAY(M256) = 7)), SessionWeekendsCode, IF(LEN(N256), VLOOKUP(N256, SessionTimes, 2), ""))</f>
        <v/>
      </c>
      <c r="Q256" s="28"/>
      <c r="R256" s="25"/>
      <c r="S256" s="30"/>
      <c r="T256" s="26"/>
      <c r="U256" s="29"/>
      <c r="V256" s="29"/>
      <c r="W256" s="25" t="b">
        <v>0</v>
      </c>
      <c r="X256" s="10" t="str">
        <f t="shared" si="3"/>
        <v/>
      </c>
    </row>
    <row r="257" ht="15.75" customHeight="1">
      <c r="A257" s="10" t="str">
        <f t="shared" si="1"/>
        <v/>
      </c>
      <c r="B257" s="11" t="str">
        <f>IF(OR($D257 = "CLOSED", AND($D257 = "CANCELLED", IncludeCancelled), AND($D257 = "MISSED", IncludeMissed)), IF(FixedTarget, IF(S257 &gt;= FixedTargetR, FixedTargetR, -1), IF($R257 = "TARGET", Q257, IF($R257 = "BE", 0, IF($R257 = "STOP", -1, "")))), "")</f>
        <v/>
      </c>
      <c r="C257" s="25"/>
      <c r="D257" s="25"/>
      <c r="E257" s="25"/>
      <c r="F257" s="25"/>
      <c r="G257" s="25"/>
      <c r="H257" s="25"/>
      <c r="I257" s="23"/>
      <c r="J257" s="23"/>
      <c r="K257" s="27"/>
      <c r="L257" s="27"/>
      <c r="M257" s="25"/>
      <c r="N257" s="31"/>
      <c r="O257" s="10" t="str">
        <f t="shared" si="2"/>
        <v/>
      </c>
      <c r="P257" s="10" t="str">
        <f>IF(AND(LEN(M257), SessionWeekends = false, OR(WEEKDAY(M257) = 1, WEEKDAY(M257) = 7)), SessionWeekendsCode, IF(LEN(N257), VLOOKUP(N257, SessionTimes, 2), ""))</f>
        <v/>
      </c>
      <c r="Q257" s="28"/>
      <c r="R257" s="25"/>
      <c r="S257" s="30"/>
      <c r="T257" s="26"/>
      <c r="U257" s="29"/>
      <c r="V257" s="29"/>
      <c r="W257" s="25" t="b">
        <v>0</v>
      </c>
      <c r="X257" s="10" t="str">
        <f t="shared" si="3"/>
        <v/>
      </c>
    </row>
    <row r="258" ht="15.75" customHeight="1">
      <c r="A258" s="10" t="str">
        <f t="shared" si="1"/>
        <v/>
      </c>
      <c r="B258" s="11" t="str">
        <f>IF(OR($D258 = "CLOSED", AND($D258 = "CANCELLED", IncludeCancelled), AND($D258 = "MISSED", IncludeMissed)), IF(FixedTarget, IF(S258 &gt;= FixedTargetR, FixedTargetR, -1), IF($R258 = "TARGET", Q258, IF($R258 = "BE", 0, IF($R258 = "STOP", -1, "")))), "")</f>
        <v/>
      </c>
      <c r="C258" s="25"/>
      <c r="D258" s="25"/>
      <c r="E258" s="25"/>
      <c r="F258" s="25"/>
      <c r="G258" s="25"/>
      <c r="H258" s="25"/>
      <c r="I258" s="23"/>
      <c r="J258" s="23"/>
      <c r="K258" s="27"/>
      <c r="L258" s="27"/>
      <c r="M258" s="25"/>
      <c r="N258" s="31"/>
      <c r="O258" s="10" t="str">
        <f t="shared" si="2"/>
        <v/>
      </c>
      <c r="P258" s="10" t="str">
        <f>IF(AND(LEN(M258), SessionWeekends = false, OR(WEEKDAY(M258) = 1, WEEKDAY(M258) = 7)), SessionWeekendsCode, IF(LEN(N258), VLOOKUP(N258, SessionTimes, 2), ""))</f>
        <v/>
      </c>
      <c r="Q258" s="28"/>
      <c r="R258" s="25"/>
      <c r="S258" s="30"/>
      <c r="T258" s="26"/>
      <c r="U258" s="29"/>
      <c r="V258" s="29"/>
      <c r="W258" s="25" t="b">
        <v>0</v>
      </c>
      <c r="X258" s="10" t="str">
        <f t="shared" si="3"/>
        <v/>
      </c>
    </row>
    <row r="259" ht="15.75" customHeight="1">
      <c r="A259" s="10" t="str">
        <f t="shared" si="1"/>
        <v/>
      </c>
      <c r="B259" s="11" t="str">
        <f>IF(OR($D259 = "CLOSED", AND($D259 = "CANCELLED", IncludeCancelled), AND($D259 = "MISSED", IncludeMissed)), IF(FixedTarget, IF(S259 &gt;= FixedTargetR, FixedTargetR, -1), IF($R259 = "TARGET", Q259, IF($R259 = "BE", 0, IF($R259 = "STOP", -1, "")))), "")</f>
        <v/>
      </c>
      <c r="C259" s="25"/>
      <c r="D259" s="25"/>
      <c r="E259" s="25"/>
      <c r="F259" s="25"/>
      <c r="G259" s="25"/>
      <c r="H259" s="25"/>
      <c r="I259" s="23"/>
      <c r="J259" s="23"/>
      <c r="K259" s="27"/>
      <c r="L259" s="27"/>
      <c r="M259" s="25"/>
      <c r="N259" s="31"/>
      <c r="O259" s="10" t="str">
        <f t="shared" si="2"/>
        <v/>
      </c>
      <c r="P259" s="10" t="str">
        <f>IF(AND(LEN(M259), SessionWeekends = false, OR(WEEKDAY(M259) = 1, WEEKDAY(M259) = 7)), SessionWeekendsCode, IF(LEN(N259), VLOOKUP(N259, SessionTimes, 2), ""))</f>
        <v/>
      </c>
      <c r="Q259" s="28"/>
      <c r="R259" s="25"/>
      <c r="S259" s="30"/>
      <c r="T259" s="26"/>
      <c r="U259" s="29"/>
      <c r="V259" s="29"/>
      <c r="W259" s="25" t="b">
        <v>0</v>
      </c>
      <c r="X259" s="10" t="str">
        <f t="shared" si="3"/>
        <v/>
      </c>
    </row>
    <row r="260" ht="15.75" customHeight="1">
      <c r="A260" s="10" t="str">
        <f t="shared" si="1"/>
        <v/>
      </c>
      <c r="B260" s="11" t="str">
        <f>IF(OR($D260 = "CLOSED", AND($D260 = "CANCELLED", IncludeCancelled), AND($D260 = "MISSED", IncludeMissed)), IF(FixedTarget, IF(S260 &gt;= FixedTargetR, FixedTargetR, -1), IF($R260 = "TARGET", Q260, IF($R260 = "BE", 0, IF($R260 = "STOP", -1, "")))), "")</f>
        <v/>
      </c>
      <c r="C260" s="25"/>
      <c r="D260" s="25"/>
      <c r="E260" s="25"/>
      <c r="F260" s="25"/>
      <c r="G260" s="25"/>
      <c r="H260" s="25"/>
      <c r="I260" s="23"/>
      <c r="J260" s="23"/>
      <c r="K260" s="27"/>
      <c r="L260" s="27"/>
      <c r="M260" s="25"/>
      <c r="N260" s="31"/>
      <c r="O260" s="10" t="str">
        <f t="shared" si="2"/>
        <v/>
      </c>
      <c r="P260" s="10" t="str">
        <f>IF(AND(LEN(M260), SessionWeekends = false, OR(WEEKDAY(M260) = 1, WEEKDAY(M260) = 7)), SessionWeekendsCode, IF(LEN(N260), VLOOKUP(N260, SessionTimes, 2), ""))</f>
        <v/>
      </c>
      <c r="Q260" s="28"/>
      <c r="R260" s="25"/>
      <c r="S260" s="30"/>
      <c r="T260" s="26"/>
      <c r="U260" s="29"/>
      <c r="V260" s="29"/>
      <c r="W260" s="25" t="b">
        <v>0</v>
      </c>
      <c r="X260" s="10" t="str">
        <f t="shared" si="3"/>
        <v/>
      </c>
    </row>
    <row r="261" ht="15.75" customHeight="1">
      <c r="A261" s="10" t="str">
        <f t="shared" si="1"/>
        <v/>
      </c>
      <c r="B261" s="11" t="str">
        <f>IF(OR($D261 = "CLOSED", AND($D261 = "CANCELLED", IncludeCancelled), AND($D261 = "MISSED", IncludeMissed)), IF(FixedTarget, IF(S261 &gt;= FixedTargetR, FixedTargetR, -1), IF($R261 = "TARGET", Q261, IF($R261 = "BE", 0, IF($R261 = "STOP", -1, "")))), "")</f>
        <v/>
      </c>
      <c r="C261" s="25"/>
      <c r="D261" s="25"/>
      <c r="E261" s="25"/>
      <c r="F261" s="25"/>
      <c r="G261" s="25"/>
      <c r="H261" s="25"/>
      <c r="I261" s="23"/>
      <c r="J261" s="23"/>
      <c r="K261" s="27"/>
      <c r="L261" s="27"/>
      <c r="M261" s="25"/>
      <c r="N261" s="31"/>
      <c r="O261" s="10" t="str">
        <f t="shared" si="2"/>
        <v/>
      </c>
      <c r="P261" s="10" t="str">
        <f>IF(AND(LEN(M261), SessionWeekends = false, OR(WEEKDAY(M261) = 1, WEEKDAY(M261) = 7)), SessionWeekendsCode, IF(LEN(N261), VLOOKUP(N261, SessionTimes, 2), ""))</f>
        <v/>
      </c>
      <c r="Q261" s="28"/>
      <c r="R261" s="25"/>
      <c r="S261" s="30"/>
      <c r="T261" s="26"/>
      <c r="U261" s="29"/>
      <c r="V261" s="29"/>
      <c r="W261" s="25" t="b">
        <v>0</v>
      </c>
      <c r="X261" s="10" t="str">
        <f t="shared" si="3"/>
        <v/>
      </c>
    </row>
    <row r="262" ht="15.75" customHeight="1">
      <c r="A262" s="10" t="str">
        <f t="shared" si="1"/>
        <v/>
      </c>
      <c r="B262" s="11" t="str">
        <f>IF(OR($D262 = "CLOSED", AND($D262 = "CANCELLED", IncludeCancelled), AND($D262 = "MISSED", IncludeMissed)), IF(FixedTarget, IF(S262 &gt;= FixedTargetR, FixedTargetR, -1), IF($R262 = "TARGET", Q262, IF($R262 = "BE", 0, IF($R262 = "STOP", -1, "")))), "")</f>
        <v/>
      </c>
      <c r="C262" s="25"/>
      <c r="D262" s="25"/>
      <c r="E262" s="25"/>
      <c r="F262" s="25"/>
      <c r="G262" s="25"/>
      <c r="H262" s="25"/>
      <c r="I262" s="23"/>
      <c r="J262" s="23"/>
      <c r="K262" s="27"/>
      <c r="L262" s="27"/>
      <c r="M262" s="25"/>
      <c r="N262" s="31"/>
      <c r="O262" s="10" t="str">
        <f t="shared" si="2"/>
        <v/>
      </c>
      <c r="P262" s="10" t="str">
        <f>IF(AND(LEN(M262), SessionWeekends = false, OR(WEEKDAY(M262) = 1, WEEKDAY(M262) = 7)), SessionWeekendsCode, IF(LEN(N262), VLOOKUP(N262, SessionTimes, 2), ""))</f>
        <v/>
      </c>
      <c r="Q262" s="28"/>
      <c r="R262" s="25"/>
      <c r="S262" s="30"/>
      <c r="T262" s="26"/>
      <c r="U262" s="29"/>
      <c r="V262" s="29"/>
      <c r="W262" s="25" t="b">
        <v>0</v>
      </c>
      <c r="X262" s="10" t="str">
        <f t="shared" si="3"/>
        <v/>
      </c>
    </row>
    <row r="263" ht="15.75" customHeight="1">
      <c r="A263" s="10" t="str">
        <f t="shared" si="1"/>
        <v/>
      </c>
      <c r="B263" s="11" t="str">
        <f>IF(OR($D263 = "CLOSED", AND($D263 = "CANCELLED", IncludeCancelled), AND($D263 = "MISSED", IncludeMissed)), IF(FixedTarget, IF(S263 &gt;= FixedTargetR, FixedTargetR, -1), IF($R263 = "TARGET", Q263, IF($R263 = "BE", 0, IF($R263 = "STOP", -1, "")))), "")</f>
        <v/>
      </c>
      <c r="C263" s="25"/>
      <c r="D263" s="25"/>
      <c r="E263" s="25"/>
      <c r="F263" s="25"/>
      <c r="G263" s="25"/>
      <c r="H263" s="25"/>
      <c r="I263" s="23"/>
      <c r="J263" s="23"/>
      <c r="K263" s="27"/>
      <c r="L263" s="27"/>
      <c r="M263" s="25"/>
      <c r="N263" s="31"/>
      <c r="O263" s="10" t="str">
        <f t="shared" si="2"/>
        <v/>
      </c>
      <c r="P263" s="10" t="str">
        <f>IF(AND(LEN(M263), SessionWeekends = false, OR(WEEKDAY(M263) = 1, WEEKDAY(M263) = 7)), SessionWeekendsCode, IF(LEN(N263), VLOOKUP(N263, SessionTimes, 2), ""))</f>
        <v/>
      </c>
      <c r="Q263" s="28"/>
      <c r="R263" s="25"/>
      <c r="S263" s="30"/>
      <c r="T263" s="26"/>
      <c r="U263" s="29"/>
      <c r="V263" s="29"/>
      <c r="W263" s="25" t="b">
        <v>0</v>
      </c>
      <c r="X263" s="10" t="str">
        <f t="shared" si="3"/>
        <v/>
      </c>
    </row>
    <row r="264" ht="15.75" customHeight="1">
      <c r="A264" s="10" t="str">
        <f t="shared" si="1"/>
        <v/>
      </c>
      <c r="B264" s="11" t="str">
        <f>IF(OR($D264 = "CLOSED", AND($D264 = "CANCELLED", IncludeCancelled), AND($D264 = "MISSED", IncludeMissed)), IF(FixedTarget, IF(S264 &gt;= FixedTargetR, FixedTargetR, -1), IF($R264 = "TARGET", Q264, IF($R264 = "BE", 0, IF($R264 = "STOP", -1, "")))), "")</f>
        <v/>
      </c>
      <c r="C264" s="25"/>
      <c r="D264" s="25"/>
      <c r="E264" s="25"/>
      <c r="F264" s="25"/>
      <c r="G264" s="25"/>
      <c r="H264" s="25"/>
      <c r="I264" s="23"/>
      <c r="J264" s="23"/>
      <c r="K264" s="27"/>
      <c r="L264" s="27"/>
      <c r="M264" s="25"/>
      <c r="N264" s="31"/>
      <c r="O264" s="10" t="str">
        <f t="shared" si="2"/>
        <v/>
      </c>
      <c r="P264" s="10" t="str">
        <f>IF(AND(LEN(M264), SessionWeekends = false, OR(WEEKDAY(M264) = 1, WEEKDAY(M264) = 7)), SessionWeekendsCode, IF(LEN(N264), VLOOKUP(N264, SessionTimes, 2), ""))</f>
        <v/>
      </c>
      <c r="Q264" s="28"/>
      <c r="R264" s="25"/>
      <c r="S264" s="30"/>
      <c r="T264" s="26"/>
      <c r="U264" s="29"/>
      <c r="V264" s="29"/>
      <c r="W264" s="25" t="b">
        <v>0</v>
      </c>
      <c r="X264" s="10" t="str">
        <f t="shared" si="3"/>
        <v/>
      </c>
    </row>
    <row r="265" ht="15.75" customHeight="1">
      <c r="A265" s="10" t="str">
        <f t="shared" si="1"/>
        <v/>
      </c>
      <c r="B265" s="11" t="str">
        <f>IF(OR($D265 = "CLOSED", AND($D265 = "CANCELLED", IncludeCancelled), AND($D265 = "MISSED", IncludeMissed)), IF(FixedTarget, IF(S265 &gt;= FixedTargetR, FixedTargetR, -1), IF($R265 = "TARGET", Q265, IF($R265 = "BE", 0, IF($R265 = "STOP", -1, "")))), "")</f>
        <v/>
      </c>
      <c r="C265" s="25"/>
      <c r="D265" s="25"/>
      <c r="E265" s="25"/>
      <c r="F265" s="25"/>
      <c r="G265" s="25"/>
      <c r="H265" s="25"/>
      <c r="I265" s="23"/>
      <c r="J265" s="23"/>
      <c r="K265" s="27"/>
      <c r="L265" s="27"/>
      <c r="M265" s="25"/>
      <c r="N265" s="31"/>
      <c r="O265" s="10" t="str">
        <f t="shared" si="2"/>
        <v/>
      </c>
      <c r="P265" s="10" t="str">
        <f>IF(AND(LEN(M265), SessionWeekends = false, OR(WEEKDAY(M265) = 1, WEEKDAY(M265) = 7)), SessionWeekendsCode, IF(LEN(N265), VLOOKUP(N265, SessionTimes, 2), ""))</f>
        <v/>
      </c>
      <c r="Q265" s="28"/>
      <c r="R265" s="25"/>
      <c r="S265" s="30"/>
      <c r="T265" s="26"/>
      <c r="U265" s="29"/>
      <c r="V265" s="29"/>
      <c r="W265" s="25" t="b">
        <v>0</v>
      </c>
      <c r="X265" s="10" t="str">
        <f t="shared" si="3"/>
        <v/>
      </c>
    </row>
    <row r="266" ht="15.75" customHeight="1">
      <c r="A266" s="10" t="str">
        <f t="shared" si="1"/>
        <v/>
      </c>
      <c r="B266" s="11" t="str">
        <f>IF(OR($D266 = "CLOSED", AND($D266 = "CANCELLED", IncludeCancelled), AND($D266 = "MISSED", IncludeMissed)), IF(FixedTarget, IF(S266 &gt;= FixedTargetR, FixedTargetR, -1), IF($R266 = "TARGET", Q266, IF($R266 = "BE", 0, IF($R266 = "STOP", -1, "")))), "")</f>
        <v/>
      </c>
      <c r="C266" s="25"/>
      <c r="D266" s="25"/>
      <c r="E266" s="25"/>
      <c r="F266" s="25"/>
      <c r="G266" s="25"/>
      <c r="H266" s="25"/>
      <c r="I266" s="23"/>
      <c r="J266" s="23"/>
      <c r="K266" s="27"/>
      <c r="L266" s="27"/>
      <c r="M266" s="25"/>
      <c r="N266" s="31"/>
      <c r="O266" s="10" t="str">
        <f t="shared" si="2"/>
        <v/>
      </c>
      <c r="P266" s="10" t="str">
        <f>IF(AND(LEN(M266), SessionWeekends = false, OR(WEEKDAY(M266) = 1, WEEKDAY(M266) = 7)), SessionWeekendsCode, IF(LEN(N266), VLOOKUP(N266, SessionTimes, 2), ""))</f>
        <v/>
      </c>
      <c r="Q266" s="28"/>
      <c r="R266" s="25"/>
      <c r="S266" s="30"/>
      <c r="T266" s="26"/>
      <c r="U266" s="29"/>
      <c r="V266" s="29"/>
      <c r="W266" s="25" t="b">
        <v>0</v>
      </c>
      <c r="X266" s="10" t="str">
        <f t="shared" si="3"/>
        <v/>
      </c>
    </row>
    <row r="267" ht="15.75" customHeight="1">
      <c r="A267" s="10" t="str">
        <f t="shared" si="1"/>
        <v/>
      </c>
      <c r="B267" s="11" t="str">
        <f>IF(OR($D267 = "CLOSED", AND($D267 = "CANCELLED", IncludeCancelled), AND($D267 = "MISSED", IncludeMissed)), IF(FixedTarget, IF(S267 &gt;= FixedTargetR, FixedTargetR, -1), IF($R267 = "TARGET", Q267, IF($R267 = "BE", 0, IF($R267 = "STOP", -1, "")))), "")</f>
        <v/>
      </c>
      <c r="C267" s="25"/>
      <c r="D267" s="25"/>
      <c r="E267" s="25"/>
      <c r="F267" s="25"/>
      <c r="G267" s="25"/>
      <c r="H267" s="25"/>
      <c r="I267" s="23"/>
      <c r="J267" s="23"/>
      <c r="K267" s="27"/>
      <c r="L267" s="27"/>
      <c r="M267" s="25"/>
      <c r="N267" s="31"/>
      <c r="O267" s="10" t="str">
        <f t="shared" si="2"/>
        <v/>
      </c>
      <c r="P267" s="10" t="str">
        <f>IF(AND(LEN(M267), SessionWeekends = false, OR(WEEKDAY(M267) = 1, WEEKDAY(M267) = 7)), SessionWeekendsCode, IF(LEN(N267), VLOOKUP(N267, SessionTimes, 2), ""))</f>
        <v/>
      </c>
      <c r="Q267" s="28"/>
      <c r="R267" s="25"/>
      <c r="S267" s="30"/>
      <c r="T267" s="26"/>
      <c r="U267" s="29"/>
      <c r="V267" s="29"/>
      <c r="W267" s="25" t="b">
        <v>0</v>
      </c>
      <c r="X267" s="10" t="str">
        <f t="shared" si="3"/>
        <v/>
      </c>
    </row>
    <row r="268" ht="15.75" customHeight="1">
      <c r="A268" s="10" t="str">
        <f t="shared" si="1"/>
        <v/>
      </c>
      <c r="B268" s="11" t="str">
        <f>IF(OR($D268 = "CLOSED", AND($D268 = "CANCELLED", IncludeCancelled), AND($D268 = "MISSED", IncludeMissed)), IF(FixedTarget, IF(S268 &gt;= FixedTargetR, FixedTargetR, -1), IF($R268 = "TARGET", Q268, IF($R268 = "BE", 0, IF($R268 = "STOP", -1, "")))), "")</f>
        <v/>
      </c>
      <c r="C268" s="25"/>
      <c r="D268" s="25"/>
      <c r="E268" s="25"/>
      <c r="F268" s="25"/>
      <c r="G268" s="25"/>
      <c r="H268" s="25"/>
      <c r="I268" s="23"/>
      <c r="J268" s="23"/>
      <c r="K268" s="27"/>
      <c r="L268" s="27"/>
      <c r="M268" s="25"/>
      <c r="N268" s="31"/>
      <c r="O268" s="10" t="str">
        <f t="shared" si="2"/>
        <v/>
      </c>
      <c r="P268" s="10" t="str">
        <f>IF(AND(LEN(M268), SessionWeekends = false, OR(WEEKDAY(M268) = 1, WEEKDAY(M268) = 7)), SessionWeekendsCode, IF(LEN(N268), VLOOKUP(N268, SessionTimes, 2), ""))</f>
        <v/>
      </c>
      <c r="Q268" s="28"/>
      <c r="R268" s="25"/>
      <c r="S268" s="30"/>
      <c r="T268" s="26"/>
      <c r="U268" s="29"/>
      <c r="V268" s="29"/>
      <c r="W268" s="25" t="b">
        <v>0</v>
      </c>
      <c r="X268" s="10" t="str">
        <f t="shared" si="3"/>
        <v/>
      </c>
    </row>
    <row r="269" ht="15.75" customHeight="1">
      <c r="A269" s="10" t="str">
        <f t="shared" si="1"/>
        <v/>
      </c>
      <c r="B269" s="11" t="str">
        <f>IF(OR($D269 = "CLOSED", AND($D269 = "CANCELLED", IncludeCancelled), AND($D269 = "MISSED", IncludeMissed)), IF(FixedTarget, IF(S269 &gt;= FixedTargetR, FixedTargetR, -1), IF($R269 = "TARGET", Q269, IF($R269 = "BE", 0, IF($R269 = "STOP", -1, "")))), "")</f>
        <v/>
      </c>
      <c r="C269" s="25"/>
      <c r="D269" s="25"/>
      <c r="E269" s="25"/>
      <c r="F269" s="25"/>
      <c r="G269" s="25"/>
      <c r="H269" s="25"/>
      <c r="I269" s="23"/>
      <c r="J269" s="23"/>
      <c r="K269" s="27"/>
      <c r="L269" s="27"/>
      <c r="M269" s="25"/>
      <c r="N269" s="31"/>
      <c r="O269" s="10" t="str">
        <f t="shared" si="2"/>
        <v/>
      </c>
      <c r="P269" s="10" t="str">
        <f>IF(AND(LEN(M269), SessionWeekends = false, OR(WEEKDAY(M269) = 1, WEEKDAY(M269) = 7)), SessionWeekendsCode, IF(LEN(N269), VLOOKUP(N269, SessionTimes, 2), ""))</f>
        <v/>
      </c>
      <c r="Q269" s="28"/>
      <c r="R269" s="25"/>
      <c r="S269" s="30"/>
      <c r="T269" s="26"/>
      <c r="U269" s="29"/>
      <c r="V269" s="29"/>
      <c r="W269" s="25" t="b">
        <v>0</v>
      </c>
      <c r="X269" s="10" t="str">
        <f t="shared" si="3"/>
        <v/>
      </c>
    </row>
    <row r="270" ht="15.75" customHeight="1">
      <c r="A270" s="10" t="str">
        <f t="shared" si="1"/>
        <v/>
      </c>
      <c r="B270" s="11" t="str">
        <f>IF(OR($D270 = "CLOSED", AND($D270 = "CANCELLED", IncludeCancelled), AND($D270 = "MISSED", IncludeMissed)), IF(FixedTarget, IF(S270 &gt;= FixedTargetR, FixedTargetR, -1), IF($R270 = "TARGET", Q270, IF($R270 = "BE", 0, IF($R270 = "STOP", -1, "")))), "")</f>
        <v/>
      </c>
      <c r="C270" s="25"/>
      <c r="D270" s="25"/>
      <c r="E270" s="25"/>
      <c r="F270" s="25"/>
      <c r="G270" s="25"/>
      <c r="H270" s="25"/>
      <c r="I270" s="23"/>
      <c r="J270" s="23"/>
      <c r="K270" s="27"/>
      <c r="L270" s="27"/>
      <c r="M270" s="25"/>
      <c r="N270" s="31"/>
      <c r="O270" s="10" t="str">
        <f t="shared" si="2"/>
        <v/>
      </c>
      <c r="P270" s="10" t="str">
        <f>IF(AND(LEN(M270), SessionWeekends = false, OR(WEEKDAY(M270) = 1, WEEKDAY(M270) = 7)), SessionWeekendsCode, IF(LEN(N270), VLOOKUP(N270, SessionTimes, 2), ""))</f>
        <v/>
      </c>
      <c r="Q270" s="28"/>
      <c r="R270" s="25"/>
      <c r="S270" s="30"/>
      <c r="T270" s="26"/>
      <c r="U270" s="29"/>
      <c r="V270" s="29"/>
      <c r="W270" s="25" t="b">
        <v>0</v>
      </c>
      <c r="X270" s="10" t="str">
        <f t="shared" si="3"/>
        <v/>
      </c>
    </row>
    <row r="271" ht="15.75" customHeight="1">
      <c r="A271" s="10" t="str">
        <f t="shared" si="1"/>
        <v/>
      </c>
      <c r="B271" s="11" t="str">
        <f>IF(OR($D271 = "CLOSED", AND($D271 = "CANCELLED", IncludeCancelled), AND($D271 = "MISSED", IncludeMissed)), IF(FixedTarget, IF(S271 &gt;= FixedTargetR, FixedTargetR, -1), IF($R271 = "TARGET", Q271, IF($R271 = "BE", 0, IF($R271 = "STOP", -1, "")))), "")</f>
        <v/>
      </c>
      <c r="C271" s="25"/>
      <c r="D271" s="25"/>
      <c r="E271" s="25"/>
      <c r="F271" s="25"/>
      <c r="G271" s="25"/>
      <c r="H271" s="25"/>
      <c r="I271" s="23"/>
      <c r="J271" s="23"/>
      <c r="K271" s="27"/>
      <c r="L271" s="27"/>
      <c r="M271" s="25"/>
      <c r="N271" s="31"/>
      <c r="O271" s="10" t="str">
        <f t="shared" si="2"/>
        <v/>
      </c>
      <c r="P271" s="10" t="str">
        <f>IF(AND(LEN(M271), SessionWeekends = false, OR(WEEKDAY(M271) = 1, WEEKDAY(M271) = 7)), SessionWeekendsCode, IF(LEN(N271), VLOOKUP(N271, SessionTimes, 2), ""))</f>
        <v/>
      </c>
      <c r="Q271" s="28"/>
      <c r="R271" s="25"/>
      <c r="S271" s="30"/>
      <c r="T271" s="26"/>
      <c r="U271" s="29"/>
      <c r="V271" s="29"/>
      <c r="W271" s="25" t="b">
        <v>0</v>
      </c>
      <c r="X271" s="10" t="str">
        <f t="shared" si="3"/>
        <v/>
      </c>
    </row>
    <row r="272" ht="15.75" customHeight="1">
      <c r="A272" s="10" t="str">
        <f t="shared" si="1"/>
        <v/>
      </c>
      <c r="B272" s="11" t="str">
        <f>IF(OR($D272 = "CLOSED", AND($D272 = "CANCELLED", IncludeCancelled), AND($D272 = "MISSED", IncludeMissed)), IF(FixedTarget, IF(S272 &gt;= FixedTargetR, FixedTargetR, -1), IF($R272 = "TARGET", Q272, IF($R272 = "BE", 0, IF($R272 = "STOP", -1, "")))), "")</f>
        <v/>
      </c>
      <c r="C272" s="25"/>
      <c r="D272" s="25"/>
      <c r="E272" s="25"/>
      <c r="F272" s="25"/>
      <c r="G272" s="25"/>
      <c r="H272" s="25"/>
      <c r="I272" s="23"/>
      <c r="J272" s="23"/>
      <c r="K272" s="27"/>
      <c r="L272" s="27"/>
      <c r="M272" s="25"/>
      <c r="N272" s="31"/>
      <c r="O272" s="10" t="str">
        <f t="shared" si="2"/>
        <v/>
      </c>
      <c r="P272" s="10" t="str">
        <f>IF(AND(LEN(M272), SessionWeekends = false, OR(WEEKDAY(M272) = 1, WEEKDAY(M272) = 7)), SessionWeekendsCode, IF(LEN(N272), VLOOKUP(N272, SessionTimes, 2), ""))</f>
        <v/>
      </c>
      <c r="Q272" s="28"/>
      <c r="R272" s="25"/>
      <c r="S272" s="30"/>
      <c r="T272" s="26"/>
      <c r="U272" s="29"/>
      <c r="V272" s="29"/>
      <c r="W272" s="25" t="b">
        <v>0</v>
      </c>
      <c r="X272" s="10" t="str">
        <f t="shared" si="3"/>
        <v/>
      </c>
    </row>
    <row r="273" ht="15.75" customHeight="1">
      <c r="A273" s="10" t="str">
        <f t="shared" si="1"/>
        <v/>
      </c>
      <c r="B273" s="11" t="str">
        <f>IF(OR($D273 = "CLOSED", AND($D273 = "CANCELLED", IncludeCancelled), AND($D273 = "MISSED", IncludeMissed)), IF(FixedTarget, IF(S273 &gt;= FixedTargetR, FixedTargetR, -1), IF($R273 = "TARGET", Q273, IF($R273 = "BE", 0, IF($R273 = "STOP", -1, "")))), "")</f>
        <v/>
      </c>
      <c r="C273" s="25"/>
      <c r="D273" s="25"/>
      <c r="E273" s="25"/>
      <c r="F273" s="25"/>
      <c r="G273" s="25"/>
      <c r="H273" s="25"/>
      <c r="I273" s="23"/>
      <c r="J273" s="23"/>
      <c r="K273" s="27"/>
      <c r="L273" s="27"/>
      <c r="M273" s="25"/>
      <c r="N273" s="31"/>
      <c r="O273" s="10" t="str">
        <f t="shared" si="2"/>
        <v/>
      </c>
      <c r="P273" s="10" t="str">
        <f>IF(AND(LEN(M273), SessionWeekends = false, OR(WEEKDAY(M273) = 1, WEEKDAY(M273) = 7)), SessionWeekendsCode, IF(LEN(N273), VLOOKUP(N273, SessionTimes, 2), ""))</f>
        <v/>
      </c>
      <c r="Q273" s="28"/>
      <c r="R273" s="25"/>
      <c r="S273" s="30"/>
      <c r="T273" s="26"/>
      <c r="U273" s="29"/>
      <c r="V273" s="29"/>
      <c r="W273" s="25" t="b">
        <v>0</v>
      </c>
      <c r="X273" s="10" t="str">
        <f t="shared" si="3"/>
        <v/>
      </c>
    </row>
    <row r="274" ht="15.75" customHeight="1">
      <c r="A274" s="10" t="str">
        <f t="shared" si="1"/>
        <v/>
      </c>
      <c r="B274" s="11" t="str">
        <f>IF(OR($D274 = "CLOSED", AND($D274 = "CANCELLED", IncludeCancelled), AND($D274 = "MISSED", IncludeMissed)), IF(FixedTarget, IF(S274 &gt;= FixedTargetR, FixedTargetR, -1), IF($R274 = "TARGET", Q274, IF($R274 = "BE", 0, IF($R274 = "STOP", -1, "")))), "")</f>
        <v/>
      </c>
      <c r="C274" s="25"/>
      <c r="D274" s="25"/>
      <c r="E274" s="25"/>
      <c r="F274" s="25"/>
      <c r="G274" s="25"/>
      <c r="H274" s="25"/>
      <c r="I274" s="23"/>
      <c r="J274" s="23"/>
      <c r="K274" s="27"/>
      <c r="L274" s="27"/>
      <c r="M274" s="25"/>
      <c r="N274" s="31"/>
      <c r="O274" s="10" t="str">
        <f t="shared" si="2"/>
        <v/>
      </c>
      <c r="P274" s="10" t="str">
        <f>IF(AND(LEN(M274), SessionWeekends = false, OR(WEEKDAY(M274) = 1, WEEKDAY(M274) = 7)), SessionWeekendsCode, IF(LEN(N274), VLOOKUP(N274, SessionTimes, 2), ""))</f>
        <v/>
      </c>
      <c r="Q274" s="28"/>
      <c r="R274" s="25"/>
      <c r="S274" s="30"/>
      <c r="T274" s="26"/>
      <c r="U274" s="29"/>
      <c r="V274" s="29"/>
      <c r="W274" s="25" t="b">
        <v>0</v>
      </c>
      <c r="X274" s="10" t="str">
        <f t="shared" si="3"/>
        <v/>
      </c>
    </row>
    <row r="275" ht="15.75" customHeight="1">
      <c r="A275" s="10" t="str">
        <f t="shared" si="1"/>
        <v/>
      </c>
      <c r="B275" s="11" t="str">
        <f>IF(OR($D275 = "CLOSED", AND($D275 = "CANCELLED", IncludeCancelled), AND($D275 = "MISSED", IncludeMissed)), IF(FixedTarget, IF(S275 &gt;= FixedTargetR, FixedTargetR, -1), IF($R275 = "TARGET", Q275, IF($R275 = "BE", 0, IF($R275 = "STOP", -1, "")))), "")</f>
        <v/>
      </c>
      <c r="C275" s="25"/>
      <c r="D275" s="25"/>
      <c r="E275" s="25"/>
      <c r="F275" s="25"/>
      <c r="G275" s="25"/>
      <c r="H275" s="25"/>
      <c r="I275" s="23"/>
      <c r="J275" s="23"/>
      <c r="K275" s="27"/>
      <c r="L275" s="27"/>
      <c r="M275" s="25"/>
      <c r="N275" s="31"/>
      <c r="O275" s="10" t="str">
        <f t="shared" si="2"/>
        <v/>
      </c>
      <c r="P275" s="10" t="str">
        <f>IF(AND(LEN(M275), SessionWeekends = false, OR(WEEKDAY(M275) = 1, WEEKDAY(M275) = 7)), SessionWeekendsCode, IF(LEN(N275), VLOOKUP(N275, SessionTimes, 2), ""))</f>
        <v/>
      </c>
      <c r="Q275" s="28"/>
      <c r="R275" s="25"/>
      <c r="S275" s="30"/>
      <c r="T275" s="26"/>
      <c r="U275" s="29"/>
      <c r="V275" s="29"/>
      <c r="W275" s="25" t="b">
        <v>0</v>
      </c>
      <c r="X275" s="10" t="str">
        <f t="shared" si="3"/>
        <v/>
      </c>
    </row>
    <row r="276" ht="15.75" customHeight="1">
      <c r="A276" s="10" t="str">
        <f t="shared" si="1"/>
        <v/>
      </c>
      <c r="B276" s="11" t="str">
        <f>IF(OR($D276 = "CLOSED", AND($D276 = "CANCELLED", IncludeCancelled), AND($D276 = "MISSED", IncludeMissed)), IF(FixedTarget, IF(S276 &gt;= FixedTargetR, FixedTargetR, -1), IF($R276 = "TARGET", Q276, IF($R276 = "BE", 0, IF($R276 = "STOP", -1, "")))), "")</f>
        <v/>
      </c>
      <c r="C276" s="25"/>
      <c r="D276" s="25"/>
      <c r="E276" s="25"/>
      <c r="F276" s="25"/>
      <c r="G276" s="25"/>
      <c r="H276" s="25"/>
      <c r="I276" s="23"/>
      <c r="J276" s="23"/>
      <c r="K276" s="27"/>
      <c r="L276" s="27"/>
      <c r="M276" s="25"/>
      <c r="N276" s="31"/>
      <c r="O276" s="10" t="str">
        <f t="shared" si="2"/>
        <v/>
      </c>
      <c r="P276" s="10" t="str">
        <f>IF(AND(LEN(M276), SessionWeekends = false, OR(WEEKDAY(M276) = 1, WEEKDAY(M276) = 7)), SessionWeekendsCode, IF(LEN(N276), VLOOKUP(N276, SessionTimes, 2), ""))</f>
        <v/>
      </c>
      <c r="Q276" s="28"/>
      <c r="R276" s="25"/>
      <c r="S276" s="30"/>
      <c r="T276" s="26"/>
      <c r="U276" s="29"/>
      <c r="V276" s="29"/>
      <c r="W276" s="25" t="b">
        <v>0</v>
      </c>
      <c r="X276" s="10" t="str">
        <f t="shared" si="3"/>
        <v/>
      </c>
    </row>
    <row r="277" ht="15.75" customHeight="1">
      <c r="A277" s="10" t="str">
        <f t="shared" si="1"/>
        <v/>
      </c>
      <c r="B277" s="11" t="str">
        <f>IF(OR($D277 = "CLOSED", AND($D277 = "CANCELLED", IncludeCancelled), AND($D277 = "MISSED", IncludeMissed)), IF(FixedTarget, IF(S277 &gt;= FixedTargetR, FixedTargetR, -1), IF($R277 = "TARGET", Q277, IF($R277 = "BE", 0, IF($R277 = "STOP", -1, "")))), "")</f>
        <v/>
      </c>
      <c r="C277" s="25"/>
      <c r="D277" s="25"/>
      <c r="E277" s="25"/>
      <c r="F277" s="25"/>
      <c r="G277" s="25"/>
      <c r="H277" s="25"/>
      <c r="I277" s="23"/>
      <c r="J277" s="23"/>
      <c r="K277" s="27"/>
      <c r="L277" s="27"/>
      <c r="M277" s="25"/>
      <c r="N277" s="31"/>
      <c r="O277" s="10" t="str">
        <f t="shared" si="2"/>
        <v/>
      </c>
      <c r="P277" s="10" t="str">
        <f>IF(AND(LEN(M277), SessionWeekends = false, OR(WEEKDAY(M277) = 1, WEEKDAY(M277) = 7)), SessionWeekendsCode, IF(LEN(N277), VLOOKUP(N277, SessionTimes, 2), ""))</f>
        <v/>
      </c>
      <c r="Q277" s="28"/>
      <c r="R277" s="25"/>
      <c r="S277" s="30"/>
      <c r="T277" s="26"/>
      <c r="U277" s="29"/>
      <c r="V277" s="29"/>
      <c r="W277" s="25" t="b">
        <v>0</v>
      </c>
      <c r="X277" s="10" t="str">
        <f t="shared" si="3"/>
        <v/>
      </c>
    </row>
    <row r="278" ht="15.75" customHeight="1">
      <c r="A278" s="10" t="str">
        <f t="shared" si="1"/>
        <v/>
      </c>
      <c r="B278" s="11" t="str">
        <f>IF(OR($D278 = "CLOSED", AND($D278 = "CANCELLED", IncludeCancelled), AND($D278 = "MISSED", IncludeMissed)), IF(FixedTarget, IF(S278 &gt;= FixedTargetR, FixedTargetR, -1), IF($R278 = "TARGET", Q278, IF($R278 = "BE", 0, IF($R278 = "STOP", -1, "")))), "")</f>
        <v/>
      </c>
      <c r="C278" s="25"/>
      <c r="D278" s="25"/>
      <c r="E278" s="25"/>
      <c r="F278" s="25"/>
      <c r="G278" s="25"/>
      <c r="H278" s="25"/>
      <c r="I278" s="23"/>
      <c r="J278" s="23"/>
      <c r="K278" s="27"/>
      <c r="L278" s="27"/>
      <c r="M278" s="25"/>
      <c r="N278" s="31"/>
      <c r="O278" s="10" t="str">
        <f t="shared" si="2"/>
        <v/>
      </c>
      <c r="P278" s="10" t="str">
        <f>IF(AND(LEN(M278), SessionWeekends = false, OR(WEEKDAY(M278) = 1, WEEKDAY(M278) = 7)), SessionWeekendsCode, IF(LEN(N278), VLOOKUP(N278, SessionTimes, 2), ""))</f>
        <v/>
      </c>
      <c r="Q278" s="28"/>
      <c r="R278" s="25"/>
      <c r="S278" s="30"/>
      <c r="T278" s="26"/>
      <c r="U278" s="29"/>
      <c r="V278" s="29"/>
      <c r="W278" s="25" t="b">
        <v>0</v>
      </c>
      <c r="X278" s="10" t="str">
        <f t="shared" si="3"/>
        <v/>
      </c>
    </row>
    <row r="279" ht="15.75" customHeight="1">
      <c r="A279" s="10" t="str">
        <f t="shared" si="1"/>
        <v/>
      </c>
      <c r="B279" s="11" t="str">
        <f>IF(OR($D279 = "CLOSED", AND($D279 = "CANCELLED", IncludeCancelled), AND($D279 = "MISSED", IncludeMissed)), IF(FixedTarget, IF(S279 &gt;= FixedTargetR, FixedTargetR, -1), IF($R279 = "TARGET", Q279, IF($R279 = "BE", 0, IF($R279 = "STOP", -1, "")))), "")</f>
        <v/>
      </c>
      <c r="C279" s="25"/>
      <c r="D279" s="25"/>
      <c r="E279" s="25"/>
      <c r="F279" s="25"/>
      <c r="G279" s="25"/>
      <c r="H279" s="25"/>
      <c r="I279" s="23"/>
      <c r="J279" s="23"/>
      <c r="K279" s="27"/>
      <c r="L279" s="27"/>
      <c r="M279" s="25"/>
      <c r="N279" s="31"/>
      <c r="O279" s="10" t="str">
        <f t="shared" si="2"/>
        <v/>
      </c>
      <c r="P279" s="10" t="str">
        <f>IF(AND(LEN(M279), SessionWeekends = false, OR(WEEKDAY(M279) = 1, WEEKDAY(M279) = 7)), SessionWeekendsCode, IF(LEN(N279), VLOOKUP(N279, SessionTimes, 2), ""))</f>
        <v/>
      </c>
      <c r="Q279" s="28"/>
      <c r="R279" s="25"/>
      <c r="S279" s="30"/>
      <c r="T279" s="26"/>
      <c r="U279" s="29"/>
      <c r="V279" s="29"/>
      <c r="W279" s="25" t="b">
        <v>0</v>
      </c>
      <c r="X279" s="10" t="str">
        <f t="shared" si="3"/>
        <v/>
      </c>
    </row>
    <row r="280" ht="15.75" customHeight="1">
      <c r="A280" s="10" t="str">
        <f t="shared" si="1"/>
        <v/>
      </c>
      <c r="B280" s="11" t="str">
        <f>IF(OR($D280 = "CLOSED", AND($D280 = "CANCELLED", IncludeCancelled), AND($D280 = "MISSED", IncludeMissed)), IF(FixedTarget, IF(S280 &gt;= FixedTargetR, FixedTargetR, -1), IF($R280 = "TARGET", Q280, IF($R280 = "BE", 0, IF($R280 = "STOP", -1, "")))), "")</f>
        <v/>
      </c>
      <c r="C280" s="25"/>
      <c r="D280" s="25"/>
      <c r="E280" s="25"/>
      <c r="F280" s="25"/>
      <c r="G280" s="25"/>
      <c r="H280" s="25"/>
      <c r="I280" s="23"/>
      <c r="J280" s="23"/>
      <c r="K280" s="27"/>
      <c r="L280" s="27"/>
      <c r="M280" s="25"/>
      <c r="N280" s="31"/>
      <c r="O280" s="10" t="str">
        <f t="shared" si="2"/>
        <v/>
      </c>
      <c r="P280" s="10" t="str">
        <f>IF(AND(LEN(M280), SessionWeekends = false, OR(WEEKDAY(M280) = 1, WEEKDAY(M280) = 7)), SessionWeekendsCode, IF(LEN(N280), VLOOKUP(N280, SessionTimes, 2), ""))</f>
        <v/>
      </c>
      <c r="Q280" s="28"/>
      <c r="R280" s="25"/>
      <c r="S280" s="30"/>
      <c r="T280" s="26"/>
      <c r="U280" s="29"/>
      <c r="V280" s="29"/>
      <c r="W280" s="25" t="b">
        <v>0</v>
      </c>
      <c r="X280" s="10" t="str">
        <f t="shared" si="3"/>
        <v/>
      </c>
    </row>
    <row r="281" ht="15.75" customHeight="1">
      <c r="A281" s="10" t="str">
        <f t="shared" si="1"/>
        <v/>
      </c>
      <c r="B281" s="11" t="str">
        <f>IF(OR($D281 = "CLOSED", AND($D281 = "CANCELLED", IncludeCancelled), AND($D281 = "MISSED", IncludeMissed)), IF(FixedTarget, IF(S281 &gt;= FixedTargetR, FixedTargetR, -1), IF($R281 = "TARGET", Q281, IF($R281 = "BE", 0, IF($R281 = "STOP", -1, "")))), "")</f>
        <v/>
      </c>
      <c r="C281" s="25"/>
      <c r="D281" s="25"/>
      <c r="E281" s="25"/>
      <c r="F281" s="25"/>
      <c r="G281" s="25"/>
      <c r="H281" s="25"/>
      <c r="I281" s="23"/>
      <c r="J281" s="23"/>
      <c r="K281" s="27"/>
      <c r="L281" s="27"/>
      <c r="M281" s="25"/>
      <c r="N281" s="31"/>
      <c r="O281" s="10" t="str">
        <f t="shared" si="2"/>
        <v/>
      </c>
      <c r="P281" s="10" t="str">
        <f>IF(AND(LEN(M281), SessionWeekends = false, OR(WEEKDAY(M281) = 1, WEEKDAY(M281) = 7)), SessionWeekendsCode, IF(LEN(N281), VLOOKUP(N281, SessionTimes, 2), ""))</f>
        <v/>
      </c>
      <c r="Q281" s="28"/>
      <c r="R281" s="25"/>
      <c r="S281" s="30"/>
      <c r="T281" s="26"/>
      <c r="U281" s="29"/>
      <c r="V281" s="29"/>
      <c r="W281" s="25" t="b">
        <v>0</v>
      </c>
      <c r="X281" s="10" t="str">
        <f t="shared" si="3"/>
        <v/>
      </c>
    </row>
    <row r="282" ht="15.75" customHeight="1">
      <c r="A282" s="10" t="str">
        <f t="shared" si="1"/>
        <v/>
      </c>
      <c r="B282" s="11" t="str">
        <f>IF(OR($D282 = "CLOSED", AND($D282 = "CANCELLED", IncludeCancelled), AND($D282 = "MISSED", IncludeMissed)), IF(FixedTarget, IF(S282 &gt;= FixedTargetR, FixedTargetR, -1), IF($R282 = "TARGET", Q282, IF($R282 = "BE", 0, IF($R282 = "STOP", -1, "")))), "")</f>
        <v/>
      </c>
      <c r="C282" s="25"/>
      <c r="D282" s="25"/>
      <c r="E282" s="25"/>
      <c r="F282" s="25"/>
      <c r="G282" s="25"/>
      <c r="H282" s="25"/>
      <c r="I282" s="23"/>
      <c r="J282" s="23"/>
      <c r="K282" s="27"/>
      <c r="L282" s="27"/>
      <c r="M282" s="25"/>
      <c r="N282" s="31"/>
      <c r="O282" s="10" t="str">
        <f t="shared" si="2"/>
        <v/>
      </c>
      <c r="P282" s="10" t="str">
        <f>IF(AND(LEN(M282), SessionWeekends = false, OR(WEEKDAY(M282) = 1, WEEKDAY(M282) = 7)), SessionWeekendsCode, IF(LEN(N282), VLOOKUP(N282, SessionTimes, 2), ""))</f>
        <v/>
      </c>
      <c r="Q282" s="28"/>
      <c r="R282" s="25"/>
      <c r="S282" s="30"/>
      <c r="T282" s="26"/>
      <c r="U282" s="29"/>
      <c r="V282" s="29"/>
      <c r="W282" s="25" t="b">
        <v>0</v>
      </c>
      <c r="X282" s="10" t="str">
        <f t="shared" si="3"/>
        <v/>
      </c>
    </row>
    <row r="283" ht="15.75" customHeight="1">
      <c r="A283" s="10" t="str">
        <f t="shared" si="1"/>
        <v/>
      </c>
      <c r="B283" s="11" t="str">
        <f>IF(OR($D283 = "CLOSED", AND($D283 = "CANCELLED", IncludeCancelled), AND($D283 = "MISSED", IncludeMissed)), IF(FixedTarget, IF(S283 &gt;= FixedTargetR, FixedTargetR, -1), IF($R283 = "TARGET", Q283, IF($R283 = "BE", 0, IF($R283 = "STOP", -1, "")))), "")</f>
        <v/>
      </c>
      <c r="C283" s="25"/>
      <c r="D283" s="25"/>
      <c r="E283" s="25"/>
      <c r="F283" s="25"/>
      <c r="G283" s="25"/>
      <c r="H283" s="25"/>
      <c r="I283" s="23"/>
      <c r="J283" s="23"/>
      <c r="K283" s="27"/>
      <c r="L283" s="27"/>
      <c r="M283" s="25"/>
      <c r="N283" s="31"/>
      <c r="O283" s="10" t="str">
        <f t="shared" si="2"/>
        <v/>
      </c>
      <c r="P283" s="10" t="str">
        <f>IF(AND(LEN(M283), SessionWeekends = false, OR(WEEKDAY(M283) = 1, WEEKDAY(M283) = 7)), SessionWeekendsCode, IF(LEN(N283), VLOOKUP(N283, SessionTimes, 2), ""))</f>
        <v/>
      </c>
      <c r="Q283" s="28"/>
      <c r="R283" s="25"/>
      <c r="S283" s="30"/>
      <c r="T283" s="26"/>
      <c r="U283" s="29"/>
      <c r="V283" s="29"/>
      <c r="W283" s="25" t="b">
        <v>0</v>
      </c>
      <c r="X283" s="10" t="str">
        <f t="shared" si="3"/>
        <v/>
      </c>
    </row>
    <row r="284" ht="15.75" customHeight="1">
      <c r="A284" s="10" t="str">
        <f t="shared" si="1"/>
        <v/>
      </c>
      <c r="B284" s="11" t="str">
        <f>IF(OR($D284 = "CLOSED", AND($D284 = "CANCELLED", IncludeCancelled), AND($D284 = "MISSED", IncludeMissed)), IF(FixedTarget, IF(S284 &gt;= FixedTargetR, FixedTargetR, -1), IF($R284 = "TARGET", Q284, IF($R284 = "BE", 0, IF($R284 = "STOP", -1, "")))), "")</f>
        <v/>
      </c>
      <c r="C284" s="25"/>
      <c r="D284" s="25"/>
      <c r="E284" s="25"/>
      <c r="F284" s="25"/>
      <c r="G284" s="25"/>
      <c r="H284" s="25"/>
      <c r="I284" s="23"/>
      <c r="J284" s="23"/>
      <c r="K284" s="27"/>
      <c r="L284" s="27"/>
      <c r="M284" s="25"/>
      <c r="N284" s="31"/>
      <c r="O284" s="10" t="str">
        <f t="shared" si="2"/>
        <v/>
      </c>
      <c r="P284" s="10" t="str">
        <f>IF(AND(LEN(M284), SessionWeekends = false, OR(WEEKDAY(M284) = 1, WEEKDAY(M284) = 7)), SessionWeekendsCode, IF(LEN(N284), VLOOKUP(N284, SessionTimes, 2), ""))</f>
        <v/>
      </c>
      <c r="Q284" s="28"/>
      <c r="R284" s="25"/>
      <c r="S284" s="30"/>
      <c r="T284" s="26"/>
      <c r="U284" s="29"/>
      <c r="V284" s="29"/>
      <c r="W284" s="25" t="b">
        <v>0</v>
      </c>
      <c r="X284" s="10" t="str">
        <f t="shared" si="3"/>
        <v/>
      </c>
    </row>
    <row r="285" ht="15.75" customHeight="1">
      <c r="A285" s="10" t="str">
        <f t="shared" si="1"/>
        <v/>
      </c>
      <c r="B285" s="11" t="str">
        <f>IF(OR($D285 = "CLOSED", AND($D285 = "CANCELLED", IncludeCancelled), AND($D285 = "MISSED", IncludeMissed)), IF(FixedTarget, IF(S285 &gt;= FixedTargetR, FixedTargetR, -1), IF($R285 = "TARGET", Q285, IF($R285 = "BE", 0, IF($R285 = "STOP", -1, "")))), "")</f>
        <v/>
      </c>
      <c r="C285" s="25"/>
      <c r="D285" s="25"/>
      <c r="E285" s="25"/>
      <c r="F285" s="25"/>
      <c r="G285" s="25"/>
      <c r="H285" s="25"/>
      <c r="I285" s="23"/>
      <c r="J285" s="23"/>
      <c r="K285" s="27"/>
      <c r="L285" s="27"/>
      <c r="M285" s="25"/>
      <c r="N285" s="31"/>
      <c r="O285" s="10" t="str">
        <f t="shared" si="2"/>
        <v/>
      </c>
      <c r="P285" s="10" t="str">
        <f>IF(AND(LEN(M285), SessionWeekends = false, OR(WEEKDAY(M285) = 1, WEEKDAY(M285) = 7)), SessionWeekendsCode, IF(LEN(N285), VLOOKUP(N285, SessionTimes, 2), ""))</f>
        <v/>
      </c>
      <c r="Q285" s="28"/>
      <c r="R285" s="25"/>
      <c r="S285" s="30"/>
      <c r="T285" s="26"/>
      <c r="U285" s="29"/>
      <c r="V285" s="29"/>
      <c r="W285" s="25" t="b">
        <v>0</v>
      </c>
      <c r="X285" s="10" t="str">
        <f t="shared" si="3"/>
        <v/>
      </c>
    </row>
    <row r="286" ht="15.75" customHeight="1">
      <c r="A286" s="10" t="str">
        <f t="shared" si="1"/>
        <v/>
      </c>
      <c r="B286" s="11" t="str">
        <f>IF(OR($D286 = "CLOSED", AND($D286 = "CANCELLED", IncludeCancelled), AND($D286 = "MISSED", IncludeMissed)), IF(FixedTarget, IF(S286 &gt;= FixedTargetR, FixedTargetR, -1), IF($R286 = "TARGET", Q286, IF($R286 = "BE", 0, IF($R286 = "STOP", -1, "")))), "")</f>
        <v/>
      </c>
      <c r="C286" s="25"/>
      <c r="D286" s="25"/>
      <c r="E286" s="25"/>
      <c r="F286" s="25"/>
      <c r="G286" s="25"/>
      <c r="H286" s="25"/>
      <c r="I286" s="23"/>
      <c r="J286" s="23"/>
      <c r="K286" s="27"/>
      <c r="L286" s="27"/>
      <c r="M286" s="25"/>
      <c r="N286" s="31"/>
      <c r="O286" s="10" t="str">
        <f t="shared" si="2"/>
        <v/>
      </c>
      <c r="P286" s="10" t="str">
        <f>IF(AND(LEN(M286), SessionWeekends = false, OR(WEEKDAY(M286) = 1, WEEKDAY(M286) = 7)), SessionWeekendsCode, IF(LEN(N286), VLOOKUP(N286, SessionTimes, 2), ""))</f>
        <v/>
      </c>
      <c r="Q286" s="28"/>
      <c r="R286" s="25"/>
      <c r="S286" s="30"/>
      <c r="T286" s="26"/>
      <c r="U286" s="29"/>
      <c r="V286" s="29"/>
      <c r="W286" s="25" t="b">
        <v>0</v>
      </c>
      <c r="X286" s="10" t="str">
        <f t="shared" si="3"/>
        <v/>
      </c>
    </row>
    <row r="287" ht="15.75" customHeight="1">
      <c r="A287" s="10" t="str">
        <f t="shared" si="1"/>
        <v/>
      </c>
      <c r="B287" s="11" t="str">
        <f>IF(OR($D287 = "CLOSED", AND($D287 = "CANCELLED", IncludeCancelled), AND($D287 = "MISSED", IncludeMissed)), IF(FixedTarget, IF(S287 &gt;= FixedTargetR, FixedTargetR, -1), IF($R287 = "TARGET", Q287, IF($R287 = "BE", 0, IF($R287 = "STOP", -1, "")))), "")</f>
        <v/>
      </c>
      <c r="C287" s="25"/>
      <c r="D287" s="25"/>
      <c r="E287" s="25"/>
      <c r="F287" s="25"/>
      <c r="G287" s="25"/>
      <c r="H287" s="25"/>
      <c r="I287" s="23"/>
      <c r="J287" s="23"/>
      <c r="K287" s="27"/>
      <c r="L287" s="27"/>
      <c r="M287" s="25"/>
      <c r="N287" s="31"/>
      <c r="O287" s="10" t="str">
        <f t="shared" si="2"/>
        <v/>
      </c>
      <c r="P287" s="10" t="str">
        <f>IF(AND(LEN(M287), SessionWeekends = false, OR(WEEKDAY(M287) = 1, WEEKDAY(M287) = 7)), SessionWeekendsCode, IF(LEN(N287), VLOOKUP(N287, SessionTimes, 2), ""))</f>
        <v/>
      </c>
      <c r="Q287" s="28"/>
      <c r="R287" s="25"/>
      <c r="S287" s="30"/>
      <c r="T287" s="26"/>
      <c r="U287" s="29"/>
      <c r="V287" s="29"/>
      <c r="W287" s="25" t="b">
        <v>0</v>
      </c>
      <c r="X287" s="10" t="str">
        <f t="shared" si="3"/>
        <v/>
      </c>
    </row>
    <row r="288" ht="15.75" customHeight="1">
      <c r="A288" s="10" t="str">
        <f t="shared" si="1"/>
        <v/>
      </c>
      <c r="B288" s="11" t="str">
        <f>IF(OR($D288 = "CLOSED", AND($D288 = "CANCELLED", IncludeCancelled), AND($D288 = "MISSED", IncludeMissed)), IF(FixedTarget, IF(S288 &gt;= FixedTargetR, FixedTargetR, -1), IF($R288 = "TARGET", Q288, IF($R288 = "BE", 0, IF($R288 = "STOP", -1, "")))), "")</f>
        <v/>
      </c>
      <c r="C288" s="25"/>
      <c r="D288" s="25"/>
      <c r="E288" s="25"/>
      <c r="F288" s="25"/>
      <c r="G288" s="25"/>
      <c r="H288" s="25"/>
      <c r="I288" s="23"/>
      <c r="J288" s="23"/>
      <c r="K288" s="27"/>
      <c r="L288" s="27"/>
      <c r="M288" s="25"/>
      <c r="N288" s="31"/>
      <c r="O288" s="10" t="str">
        <f t="shared" si="2"/>
        <v/>
      </c>
      <c r="P288" s="10" t="str">
        <f>IF(AND(LEN(M288), SessionWeekends = false, OR(WEEKDAY(M288) = 1, WEEKDAY(M288) = 7)), SessionWeekendsCode, IF(LEN(N288), VLOOKUP(N288, SessionTimes, 2), ""))</f>
        <v/>
      </c>
      <c r="Q288" s="28"/>
      <c r="R288" s="25"/>
      <c r="S288" s="30"/>
      <c r="T288" s="26"/>
      <c r="U288" s="29"/>
      <c r="V288" s="29"/>
      <c r="W288" s="25" t="b">
        <v>0</v>
      </c>
      <c r="X288" s="10" t="str">
        <f t="shared" si="3"/>
        <v/>
      </c>
    </row>
    <row r="289" ht="15.75" customHeight="1">
      <c r="A289" s="10" t="str">
        <f t="shared" si="1"/>
        <v/>
      </c>
      <c r="B289" s="11" t="str">
        <f>IF(OR($D289 = "CLOSED", AND($D289 = "CANCELLED", IncludeCancelled), AND($D289 = "MISSED", IncludeMissed)), IF(FixedTarget, IF(S289 &gt;= FixedTargetR, FixedTargetR, -1), IF($R289 = "TARGET", Q289, IF($R289 = "BE", 0, IF($R289 = "STOP", -1, "")))), "")</f>
        <v/>
      </c>
      <c r="C289" s="25"/>
      <c r="D289" s="25"/>
      <c r="E289" s="25"/>
      <c r="F289" s="25"/>
      <c r="G289" s="25"/>
      <c r="H289" s="25"/>
      <c r="I289" s="23"/>
      <c r="J289" s="23"/>
      <c r="K289" s="27"/>
      <c r="L289" s="27"/>
      <c r="M289" s="25"/>
      <c r="N289" s="31"/>
      <c r="O289" s="10" t="str">
        <f t="shared" si="2"/>
        <v/>
      </c>
      <c r="P289" s="10" t="str">
        <f>IF(AND(LEN(M289), SessionWeekends = false, OR(WEEKDAY(M289) = 1, WEEKDAY(M289) = 7)), SessionWeekendsCode, IF(LEN(N289), VLOOKUP(N289, SessionTimes, 2), ""))</f>
        <v/>
      </c>
      <c r="Q289" s="28"/>
      <c r="R289" s="25"/>
      <c r="S289" s="30"/>
      <c r="T289" s="26"/>
      <c r="U289" s="29"/>
      <c r="V289" s="29"/>
      <c r="W289" s="25" t="b">
        <v>0</v>
      </c>
      <c r="X289" s="10" t="str">
        <f t="shared" si="3"/>
        <v/>
      </c>
    </row>
    <row r="290" ht="15.75" customHeight="1">
      <c r="A290" s="10" t="str">
        <f t="shared" si="1"/>
        <v/>
      </c>
      <c r="B290" s="11" t="str">
        <f>IF(OR($D290 = "CLOSED", AND($D290 = "CANCELLED", IncludeCancelled), AND($D290 = "MISSED", IncludeMissed)), IF(FixedTarget, IF(S290 &gt;= FixedTargetR, FixedTargetR, -1), IF($R290 = "TARGET", Q290, IF($R290 = "BE", 0, IF($R290 = "STOP", -1, "")))), "")</f>
        <v/>
      </c>
      <c r="C290" s="25"/>
      <c r="D290" s="25"/>
      <c r="E290" s="25"/>
      <c r="F290" s="25"/>
      <c r="G290" s="25"/>
      <c r="H290" s="25"/>
      <c r="I290" s="23"/>
      <c r="J290" s="23"/>
      <c r="K290" s="27"/>
      <c r="L290" s="27"/>
      <c r="M290" s="25"/>
      <c r="N290" s="31"/>
      <c r="O290" s="10" t="str">
        <f t="shared" si="2"/>
        <v/>
      </c>
      <c r="P290" s="10" t="str">
        <f>IF(AND(LEN(M290), SessionWeekends = false, OR(WEEKDAY(M290) = 1, WEEKDAY(M290) = 7)), SessionWeekendsCode, IF(LEN(N290), VLOOKUP(N290, SessionTimes, 2), ""))</f>
        <v/>
      </c>
      <c r="Q290" s="28"/>
      <c r="R290" s="25"/>
      <c r="S290" s="30"/>
      <c r="T290" s="26"/>
      <c r="U290" s="29"/>
      <c r="V290" s="29"/>
      <c r="W290" s="25" t="b">
        <v>0</v>
      </c>
      <c r="X290" s="10" t="str">
        <f t="shared" si="3"/>
        <v/>
      </c>
    </row>
    <row r="291" ht="15.75" customHeight="1">
      <c r="A291" s="10" t="str">
        <f t="shared" si="1"/>
        <v/>
      </c>
      <c r="B291" s="11" t="str">
        <f>IF(OR($D291 = "CLOSED", AND($D291 = "CANCELLED", IncludeCancelled), AND($D291 = "MISSED", IncludeMissed)), IF(FixedTarget, IF(S291 &gt;= FixedTargetR, FixedTargetR, -1), IF($R291 = "TARGET", Q291, IF($R291 = "BE", 0, IF($R291 = "STOP", -1, "")))), "")</f>
        <v/>
      </c>
      <c r="C291" s="25"/>
      <c r="D291" s="25"/>
      <c r="E291" s="25"/>
      <c r="F291" s="25"/>
      <c r="G291" s="25"/>
      <c r="H291" s="25"/>
      <c r="I291" s="23"/>
      <c r="J291" s="23"/>
      <c r="K291" s="27"/>
      <c r="L291" s="27"/>
      <c r="M291" s="25"/>
      <c r="N291" s="31"/>
      <c r="O291" s="10" t="str">
        <f t="shared" si="2"/>
        <v/>
      </c>
      <c r="P291" s="10" t="str">
        <f>IF(AND(LEN(M291), SessionWeekends = false, OR(WEEKDAY(M291) = 1, WEEKDAY(M291) = 7)), SessionWeekendsCode, IF(LEN(N291), VLOOKUP(N291, SessionTimes, 2), ""))</f>
        <v/>
      </c>
      <c r="Q291" s="28"/>
      <c r="R291" s="25"/>
      <c r="S291" s="30"/>
      <c r="T291" s="26"/>
      <c r="U291" s="29"/>
      <c r="V291" s="29"/>
      <c r="W291" s="25" t="b">
        <v>0</v>
      </c>
      <c r="X291" s="10" t="str">
        <f t="shared" si="3"/>
        <v/>
      </c>
    </row>
    <row r="292" ht="15.75" customHeight="1">
      <c r="A292" s="10" t="str">
        <f t="shared" si="1"/>
        <v/>
      </c>
      <c r="B292" s="11" t="str">
        <f>IF(OR($D292 = "CLOSED", AND($D292 = "CANCELLED", IncludeCancelled), AND($D292 = "MISSED", IncludeMissed)), IF(FixedTarget, IF(S292 &gt;= FixedTargetR, FixedTargetR, -1), IF($R292 = "TARGET", Q292, IF($R292 = "BE", 0, IF($R292 = "STOP", -1, "")))), "")</f>
        <v/>
      </c>
      <c r="C292" s="25"/>
      <c r="D292" s="25"/>
      <c r="E292" s="25"/>
      <c r="F292" s="25"/>
      <c r="G292" s="25"/>
      <c r="H292" s="25"/>
      <c r="I292" s="23"/>
      <c r="J292" s="23"/>
      <c r="K292" s="27"/>
      <c r="L292" s="27"/>
      <c r="M292" s="25"/>
      <c r="N292" s="31"/>
      <c r="O292" s="10" t="str">
        <f t="shared" si="2"/>
        <v/>
      </c>
      <c r="P292" s="10" t="str">
        <f>IF(AND(LEN(M292), SessionWeekends = false, OR(WEEKDAY(M292) = 1, WEEKDAY(M292) = 7)), SessionWeekendsCode, IF(LEN(N292), VLOOKUP(N292, SessionTimes, 2), ""))</f>
        <v/>
      </c>
      <c r="Q292" s="28"/>
      <c r="R292" s="25"/>
      <c r="S292" s="30"/>
      <c r="T292" s="26"/>
      <c r="U292" s="29"/>
      <c r="V292" s="29"/>
      <c r="W292" s="25" t="b">
        <v>0</v>
      </c>
      <c r="X292" s="10" t="str">
        <f t="shared" si="3"/>
        <v/>
      </c>
    </row>
    <row r="293" ht="15.75" customHeight="1">
      <c r="A293" s="10" t="str">
        <f t="shared" si="1"/>
        <v/>
      </c>
      <c r="B293" s="11" t="str">
        <f>IF(OR($D293 = "CLOSED", AND($D293 = "CANCELLED", IncludeCancelled), AND($D293 = "MISSED", IncludeMissed)), IF(FixedTarget, IF(S293 &gt;= FixedTargetR, FixedTargetR, -1), IF($R293 = "TARGET", Q293, IF($R293 = "BE", 0, IF($R293 = "STOP", -1, "")))), "")</f>
        <v/>
      </c>
      <c r="C293" s="25"/>
      <c r="D293" s="25"/>
      <c r="E293" s="25"/>
      <c r="F293" s="25"/>
      <c r="G293" s="25"/>
      <c r="H293" s="25"/>
      <c r="I293" s="23"/>
      <c r="J293" s="23"/>
      <c r="K293" s="27"/>
      <c r="L293" s="27"/>
      <c r="M293" s="25"/>
      <c r="N293" s="31"/>
      <c r="O293" s="10" t="str">
        <f t="shared" si="2"/>
        <v/>
      </c>
      <c r="P293" s="10" t="str">
        <f>IF(AND(LEN(M293), SessionWeekends = false, OR(WEEKDAY(M293) = 1, WEEKDAY(M293) = 7)), SessionWeekendsCode, IF(LEN(N293), VLOOKUP(N293, SessionTimes, 2), ""))</f>
        <v/>
      </c>
      <c r="Q293" s="28"/>
      <c r="R293" s="25"/>
      <c r="S293" s="30"/>
      <c r="T293" s="26"/>
      <c r="U293" s="29"/>
      <c r="V293" s="29"/>
      <c r="W293" s="25" t="b">
        <v>0</v>
      </c>
      <c r="X293" s="10" t="str">
        <f t="shared" si="3"/>
        <v/>
      </c>
    </row>
    <row r="294" ht="15.75" customHeight="1">
      <c r="A294" s="10" t="str">
        <f t="shared" si="1"/>
        <v/>
      </c>
      <c r="B294" s="11" t="str">
        <f>IF(OR($D294 = "CLOSED", AND($D294 = "CANCELLED", IncludeCancelled), AND($D294 = "MISSED", IncludeMissed)), IF(FixedTarget, IF(S294 &gt;= FixedTargetR, FixedTargetR, -1), IF($R294 = "TARGET", Q294, IF($R294 = "BE", 0, IF($R294 = "STOP", -1, "")))), "")</f>
        <v/>
      </c>
      <c r="C294" s="25"/>
      <c r="D294" s="25"/>
      <c r="E294" s="25"/>
      <c r="F294" s="25"/>
      <c r="G294" s="25"/>
      <c r="H294" s="25"/>
      <c r="I294" s="23"/>
      <c r="J294" s="23"/>
      <c r="K294" s="27"/>
      <c r="L294" s="27"/>
      <c r="M294" s="25"/>
      <c r="N294" s="31"/>
      <c r="O294" s="10" t="str">
        <f t="shared" si="2"/>
        <v/>
      </c>
      <c r="P294" s="10" t="str">
        <f>IF(AND(LEN(M294), SessionWeekends = false, OR(WEEKDAY(M294) = 1, WEEKDAY(M294) = 7)), SessionWeekendsCode, IF(LEN(N294), VLOOKUP(N294, SessionTimes, 2), ""))</f>
        <v/>
      </c>
      <c r="Q294" s="28"/>
      <c r="R294" s="25"/>
      <c r="S294" s="30"/>
      <c r="T294" s="26"/>
      <c r="U294" s="29"/>
      <c r="V294" s="29"/>
      <c r="W294" s="25" t="b">
        <v>0</v>
      </c>
      <c r="X294" s="10" t="str">
        <f t="shared" si="3"/>
        <v/>
      </c>
    </row>
    <row r="295" ht="15.75" customHeight="1">
      <c r="A295" s="10" t="str">
        <f t="shared" si="1"/>
        <v/>
      </c>
      <c r="B295" s="11" t="str">
        <f>IF(OR($D295 = "CLOSED", AND($D295 = "CANCELLED", IncludeCancelled), AND($D295 = "MISSED", IncludeMissed)), IF(FixedTarget, IF(S295 &gt;= FixedTargetR, FixedTargetR, -1), IF($R295 = "TARGET", Q295, IF($R295 = "BE", 0, IF($R295 = "STOP", -1, "")))), "")</f>
        <v/>
      </c>
      <c r="C295" s="25"/>
      <c r="D295" s="25"/>
      <c r="E295" s="25"/>
      <c r="F295" s="25"/>
      <c r="G295" s="25"/>
      <c r="H295" s="25"/>
      <c r="I295" s="23"/>
      <c r="J295" s="23"/>
      <c r="K295" s="27"/>
      <c r="L295" s="27"/>
      <c r="M295" s="25"/>
      <c r="N295" s="31"/>
      <c r="O295" s="10" t="str">
        <f t="shared" si="2"/>
        <v/>
      </c>
      <c r="P295" s="10" t="str">
        <f>IF(AND(LEN(M295), SessionWeekends = false, OR(WEEKDAY(M295) = 1, WEEKDAY(M295) = 7)), SessionWeekendsCode, IF(LEN(N295), VLOOKUP(N295, SessionTimes, 2), ""))</f>
        <v/>
      </c>
      <c r="Q295" s="28"/>
      <c r="R295" s="25"/>
      <c r="S295" s="30"/>
      <c r="T295" s="26"/>
      <c r="U295" s="29"/>
      <c r="V295" s="29"/>
      <c r="W295" s="25" t="b">
        <v>0</v>
      </c>
      <c r="X295" s="10" t="str">
        <f t="shared" si="3"/>
        <v/>
      </c>
    </row>
    <row r="296" ht="15.75" customHeight="1">
      <c r="A296" s="10" t="str">
        <f t="shared" si="1"/>
        <v/>
      </c>
      <c r="B296" s="11" t="str">
        <f>IF(OR($D296 = "CLOSED", AND($D296 = "CANCELLED", IncludeCancelled), AND($D296 = "MISSED", IncludeMissed)), IF(FixedTarget, IF(S296 &gt;= FixedTargetR, FixedTargetR, -1), IF($R296 = "TARGET", Q296, IF($R296 = "BE", 0, IF($R296 = "STOP", -1, "")))), "")</f>
        <v/>
      </c>
      <c r="C296" s="25"/>
      <c r="D296" s="25"/>
      <c r="E296" s="25"/>
      <c r="F296" s="25"/>
      <c r="G296" s="25"/>
      <c r="H296" s="25"/>
      <c r="I296" s="23"/>
      <c r="J296" s="23"/>
      <c r="K296" s="27"/>
      <c r="L296" s="27"/>
      <c r="M296" s="25"/>
      <c r="N296" s="31"/>
      <c r="O296" s="10" t="str">
        <f t="shared" si="2"/>
        <v/>
      </c>
      <c r="P296" s="10" t="str">
        <f>IF(AND(LEN(M296), SessionWeekends = false, OR(WEEKDAY(M296) = 1, WEEKDAY(M296) = 7)), SessionWeekendsCode, IF(LEN(N296), VLOOKUP(N296, SessionTimes, 2), ""))</f>
        <v/>
      </c>
      <c r="Q296" s="28"/>
      <c r="R296" s="25"/>
      <c r="S296" s="30"/>
      <c r="T296" s="26"/>
      <c r="U296" s="29"/>
      <c r="V296" s="29"/>
      <c r="W296" s="25" t="b">
        <v>0</v>
      </c>
      <c r="X296" s="10" t="str">
        <f t="shared" si="3"/>
        <v/>
      </c>
    </row>
    <row r="297" ht="15.75" customHeight="1">
      <c r="A297" s="10" t="str">
        <f t="shared" si="1"/>
        <v/>
      </c>
      <c r="B297" s="11" t="str">
        <f>IF(OR($D297 = "CLOSED", AND($D297 = "CANCELLED", IncludeCancelled), AND($D297 = "MISSED", IncludeMissed)), IF(FixedTarget, IF(S297 &gt;= FixedTargetR, FixedTargetR, -1), IF($R297 = "TARGET", Q297, IF($R297 = "BE", 0, IF($R297 = "STOP", -1, "")))), "")</f>
        <v/>
      </c>
      <c r="C297" s="25"/>
      <c r="D297" s="25"/>
      <c r="E297" s="25"/>
      <c r="F297" s="25"/>
      <c r="G297" s="25"/>
      <c r="H297" s="25"/>
      <c r="I297" s="23"/>
      <c r="J297" s="23"/>
      <c r="K297" s="27"/>
      <c r="L297" s="27"/>
      <c r="M297" s="25"/>
      <c r="N297" s="31"/>
      <c r="O297" s="10" t="str">
        <f t="shared" si="2"/>
        <v/>
      </c>
      <c r="P297" s="10" t="str">
        <f>IF(AND(LEN(M297), SessionWeekends = false, OR(WEEKDAY(M297) = 1, WEEKDAY(M297) = 7)), SessionWeekendsCode, IF(LEN(N297), VLOOKUP(N297, SessionTimes, 2), ""))</f>
        <v/>
      </c>
      <c r="Q297" s="28"/>
      <c r="R297" s="25"/>
      <c r="S297" s="30"/>
      <c r="T297" s="26"/>
      <c r="U297" s="29"/>
      <c r="V297" s="29"/>
      <c r="W297" s="25" t="b">
        <v>0</v>
      </c>
      <c r="X297" s="10" t="str">
        <f t="shared" si="3"/>
        <v/>
      </c>
    </row>
    <row r="298" ht="15.75" customHeight="1">
      <c r="A298" s="10" t="str">
        <f t="shared" si="1"/>
        <v/>
      </c>
      <c r="B298" s="11" t="str">
        <f>IF(OR($D298 = "CLOSED", AND($D298 = "CANCELLED", IncludeCancelled), AND($D298 = "MISSED", IncludeMissed)), IF(FixedTarget, IF(S298 &gt;= FixedTargetR, FixedTargetR, -1), IF($R298 = "TARGET", Q298, IF($R298 = "BE", 0, IF($R298 = "STOP", -1, "")))), "")</f>
        <v/>
      </c>
      <c r="C298" s="25"/>
      <c r="D298" s="25"/>
      <c r="E298" s="25"/>
      <c r="F298" s="25"/>
      <c r="G298" s="25"/>
      <c r="H298" s="25"/>
      <c r="I298" s="23"/>
      <c r="J298" s="23"/>
      <c r="K298" s="27"/>
      <c r="L298" s="27"/>
      <c r="M298" s="25"/>
      <c r="N298" s="31"/>
      <c r="O298" s="10" t="str">
        <f t="shared" si="2"/>
        <v/>
      </c>
      <c r="P298" s="10" t="str">
        <f>IF(AND(LEN(M298), SessionWeekends = false, OR(WEEKDAY(M298) = 1, WEEKDAY(M298) = 7)), SessionWeekendsCode, IF(LEN(N298), VLOOKUP(N298, SessionTimes, 2), ""))</f>
        <v/>
      </c>
      <c r="Q298" s="28"/>
      <c r="R298" s="25"/>
      <c r="S298" s="30"/>
      <c r="T298" s="26"/>
      <c r="U298" s="29"/>
      <c r="V298" s="29"/>
      <c r="W298" s="25" t="b">
        <v>0</v>
      </c>
      <c r="X298" s="10" t="str">
        <f t="shared" si="3"/>
        <v/>
      </c>
    </row>
    <row r="299" ht="15.75" customHeight="1">
      <c r="A299" s="10" t="str">
        <f t="shared" si="1"/>
        <v/>
      </c>
      <c r="B299" s="11" t="str">
        <f>IF(OR($D299 = "CLOSED", AND($D299 = "CANCELLED", IncludeCancelled), AND($D299 = "MISSED", IncludeMissed)), IF(FixedTarget, IF(S299 &gt;= FixedTargetR, FixedTargetR, -1), IF($R299 = "TARGET", Q299, IF($R299 = "BE", 0, IF($R299 = "STOP", -1, "")))), "")</f>
        <v/>
      </c>
      <c r="C299" s="25"/>
      <c r="D299" s="25"/>
      <c r="E299" s="25"/>
      <c r="F299" s="25"/>
      <c r="G299" s="25"/>
      <c r="H299" s="25"/>
      <c r="I299" s="23"/>
      <c r="J299" s="23"/>
      <c r="K299" s="27"/>
      <c r="L299" s="27"/>
      <c r="M299" s="25"/>
      <c r="N299" s="31"/>
      <c r="O299" s="10" t="str">
        <f t="shared" si="2"/>
        <v/>
      </c>
      <c r="P299" s="10" t="str">
        <f>IF(AND(LEN(M299), SessionWeekends = false, OR(WEEKDAY(M299) = 1, WEEKDAY(M299) = 7)), SessionWeekendsCode, IF(LEN(N299), VLOOKUP(N299, SessionTimes, 2), ""))</f>
        <v/>
      </c>
      <c r="Q299" s="28"/>
      <c r="R299" s="25"/>
      <c r="S299" s="30"/>
      <c r="T299" s="26"/>
      <c r="U299" s="29"/>
      <c r="V299" s="29"/>
      <c r="W299" s="25" t="b">
        <v>0</v>
      </c>
      <c r="X299" s="10" t="str">
        <f t="shared" si="3"/>
        <v/>
      </c>
    </row>
    <row r="300" ht="15.75" customHeight="1">
      <c r="A300" s="10" t="str">
        <f t="shared" si="1"/>
        <v/>
      </c>
      <c r="B300" s="11" t="str">
        <f>IF(OR($D300 = "CLOSED", AND($D300 = "CANCELLED", IncludeCancelled), AND($D300 = "MISSED", IncludeMissed)), IF(FixedTarget, IF(S300 &gt;= FixedTargetR, FixedTargetR, -1), IF($R300 = "TARGET", Q300, IF($R300 = "BE", 0, IF($R300 = "STOP", -1, "")))), "")</f>
        <v/>
      </c>
      <c r="C300" s="25"/>
      <c r="D300" s="25"/>
      <c r="E300" s="25"/>
      <c r="F300" s="25"/>
      <c r="G300" s="25"/>
      <c r="H300" s="25"/>
      <c r="I300" s="23"/>
      <c r="J300" s="23"/>
      <c r="K300" s="27"/>
      <c r="L300" s="27"/>
      <c r="M300" s="25"/>
      <c r="N300" s="31"/>
      <c r="O300" s="10" t="str">
        <f t="shared" si="2"/>
        <v/>
      </c>
      <c r="P300" s="10" t="str">
        <f>IF(AND(LEN(M300), SessionWeekends = false, OR(WEEKDAY(M300) = 1, WEEKDAY(M300) = 7)), SessionWeekendsCode, IF(LEN(N300), VLOOKUP(N300, SessionTimes, 2), ""))</f>
        <v/>
      </c>
      <c r="Q300" s="28"/>
      <c r="R300" s="25"/>
      <c r="S300" s="30"/>
      <c r="T300" s="26"/>
      <c r="U300" s="29"/>
      <c r="V300" s="29"/>
      <c r="W300" s="25" t="b">
        <v>0</v>
      </c>
      <c r="X300" s="10" t="str">
        <f t="shared" si="3"/>
        <v/>
      </c>
    </row>
    <row r="301" ht="15.75" customHeight="1">
      <c r="A301" s="10" t="str">
        <f t="shared" si="1"/>
        <v/>
      </c>
      <c r="B301" s="11" t="str">
        <f>IF(OR($D301 = "CLOSED", AND($D301 = "CANCELLED", IncludeCancelled), AND($D301 = "MISSED", IncludeMissed)), IF(FixedTarget, IF(S301 &gt;= FixedTargetR, FixedTargetR, -1), IF($R301 = "TARGET", Q301, IF($R301 = "BE", 0, IF($R301 = "STOP", -1, "")))), "")</f>
        <v/>
      </c>
      <c r="C301" s="25"/>
      <c r="D301" s="25"/>
      <c r="E301" s="25"/>
      <c r="F301" s="25"/>
      <c r="G301" s="25"/>
      <c r="H301" s="25"/>
      <c r="I301" s="23"/>
      <c r="J301" s="23"/>
      <c r="K301" s="27"/>
      <c r="L301" s="27"/>
      <c r="M301" s="25"/>
      <c r="N301" s="31"/>
      <c r="O301" s="10" t="str">
        <f t="shared" si="2"/>
        <v/>
      </c>
      <c r="P301" s="10" t="str">
        <f>IF(AND(LEN(M301), SessionWeekends = false, OR(WEEKDAY(M301) = 1, WEEKDAY(M301) = 7)), SessionWeekendsCode, IF(LEN(N301), VLOOKUP(N301, SessionTimes, 2), ""))</f>
        <v/>
      </c>
      <c r="Q301" s="28"/>
      <c r="R301" s="25"/>
      <c r="S301" s="30"/>
      <c r="T301" s="26"/>
      <c r="U301" s="29"/>
      <c r="V301" s="29"/>
      <c r="W301" s="25" t="b">
        <v>0</v>
      </c>
      <c r="X301" s="10" t="str">
        <f t="shared" si="3"/>
        <v/>
      </c>
    </row>
    <row r="302" ht="15.75" customHeight="1">
      <c r="A302" s="10" t="str">
        <f t="shared" si="1"/>
        <v/>
      </c>
      <c r="B302" s="11" t="str">
        <f>IF(OR($D302 = "CLOSED", AND($D302 = "CANCELLED", IncludeCancelled), AND($D302 = "MISSED", IncludeMissed)), IF(FixedTarget, IF(S302 &gt;= FixedTargetR, FixedTargetR, -1), IF($R302 = "TARGET", Q302, IF($R302 = "BE", 0, IF($R302 = "STOP", -1, "")))), "")</f>
        <v/>
      </c>
      <c r="C302" s="25"/>
      <c r="D302" s="25"/>
      <c r="E302" s="25"/>
      <c r="F302" s="25"/>
      <c r="G302" s="25"/>
      <c r="H302" s="25"/>
      <c r="I302" s="23"/>
      <c r="J302" s="23"/>
      <c r="K302" s="27"/>
      <c r="L302" s="27"/>
      <c r="M302" s="25"/>
      <c r="N302" s="31"/>
      <c r="O302" s="10" t="str">
        <f t="shared" si="2"/>
        <v/>
      </c>
      <c r="P302" s="10" t="str">
        <f>IF(AND(LEN(M302), SessionWeekends = false, OR(WEEKDAY(M302) = 1, WEEKDAY(M302) = 7)), SessionWeekendsCode, IF(LEN(N302), VLOOKUP(N302, SessionTimes, 2), ""))</f>
        <v/>
      </c>
      <c r="Q302" s="28"/>
      <c r="R302" s="25"/>
      <c r="S302" s="30"/>
      <c r="T302" s="26"/>
      <c r="U302" s="29"/>
      <c r="V302" s="29"/>
      <c r="W302" s="25" t="b">
        <v>0</v>
      </c>
      <c r="X302" s="10" t="str">
        <f t="shared" si="3"/>
        <v/>
      </c>
    </row>
    <row r="303" ht="15.75" customHeight="1">
      <c r="A303" s="10" t="str">
        <f t="shared" si="1"/>
        <v/>
      </c>
      <c r="B303" s="11" t="str">
        <f>IF(OR($D303 = "CLOSED", AND($D303 = "CANCELLED", IncludeCancelled), AND($D303 = "MISSED", IncludeMissed)), IF(FixedTarget, IF(S303 &gt;= FixedTargetR, FixedTargetR, -1), IF($R303 = "TARGET", Q303, IF($R303 = "BE", 0, IF($R303 = "STOP", -1, "")))), "")</f>
        <v/>
      </c>
      <c r="C303" s="25"/>
      <c r="D303" s="25"/>
      <c r="E303" s="25"/>
      <c r="F303" s="25"/>
      <c r="G303" s="25"/>
      <c r="H303" s="25"/>
      <c r="I303" s="23"/>
      <c r="J303" s="23"/>
      <c r="K303" s="27"/>
      <c r="L303" s="27"/>
      <c r="M303" s="25"/>
      <c r="N303" s="31"/>
      <c r="O303" s="10" t="str">
        <f t="shared" si="2"/>
        <v/>
      </c>
      <c r="P303" s="10" t="str">
        <f>IF(AND(LEN(M303), SessionWeekends = false, OR(WEEKDAY(M303) = 1, WEEKDAY(M303) = 7)), SessionWeekendsCode, IF(LEN(N303), VLOOKUP(N303, SessionTimes, 2), ""))</f>
        <v/>
      </c>
      <c r="Q303" s="28"/>
      <c r="R303" s="25"/>
      <c r="S303" s="30"/>
      <c r="T303" s="26"/>
      <c r="U303" s="29"/>
      <c r="V303" s="29"/>
      <c r="W303" s="25" t="b">
        <v>0</v>
      </c>
      <c r="X303" s="10" t="str">
        <f t="shared" si="3"/>
        <v/>
      </c>
    </row>
    <row r="304" ht="15.75" customHeight="1">
      <c r="A304" s="10" t="str">
        <f t="shared" si="1"/>
        <v/>
      </c>
      <c r="B304" s="11" t="str">
        <f>IF(OR($D304 = "CLOSED", AND($D304 = "CANCELLED", IncludeCancelled), AND($D304 = "MISSED", IncludeMissed)), IF(FixedTarget, IF(S304 &gt;= FixedTargetR, FixedTargetR, -1), IF($R304 = "TARGET", Q304, IF($R304 = "BE", 0, IF($R304 = "STOP", -1, "")))), "")</f>
        <v/>
      </c>
      <c r="C304" s="25"/>
      <c r="D304" s="25"/>
      <c r="E304" s="25"/>
      <c r="F304" s="25"/>
      <c r="G304" s="25"/>
      <c r="H304" s="25"/>
      <c r="I304" s="23"/>
      <c r="J304" s="23"/>
      <c r="K304" s="27"/>
      <c r="L304" s="27"/>
      <c r="M304" s="25"/>
      <c r="N304" s="31"/>
      <c r="O304" s="10" t="str">
        <f t="shared" si="2"/>
        <v/>
      </c>
      <c r="P304" s="10" t="str">
        <f>IF(AND(LEN(M304), SessionWeekends = false, OR(WEEKDAY(M304) = 1, WEEKDAY(M304) = 7)), SessionWeekendsCode, IF(LEN(N304), VLOOKUP(N304, SessionTimes, 2), ""))</f>
        <v/>
      </c>
      <c r="Q304" s="28"/>
      <c r="R304" s="25"/>
      <c r="S304" s="30"/>
      <c r="T304" s="26"/>
      <c r="U304" s="29"/>
      <c r="V304" s="29"/>
      <c r="W304" s="25" t="b">
        <v>0</v>
      </c>
      <c r="X304" s="10" t="str">
        <f t="shared" si="3"/>
        <v/>
      </c>
    </row>
    <row r="305" ht="15.75" customHeight="1">
      <c r="A305" s="10" t="str">
        <f t="shared" si="1"/>
        <v/>
      </c>
      <c r="B305" s="11" t="str">
        <f>IF(OR($D305 = "CLOSED", AND($D305 = "CANCELLED", IncludeCancelled), AND($D305 = "MISSED", IncludeMissed)), IF(FixedTarget, IF(S305 &gt;= FixedTargetR, FixedTargetR, -1), IF($R305 = "TARGET", Q305, IF($R305 = "BE", 0, IF($R305 = "STOP", -1, "")))), "")</f>
        <v/>
      </c>
      <c r="C305" s="25"/>
      <c r="D305" s="25"/>
      <c r="E305" s="25"/>
      <c r="F305" s="25"/>
      <c r="G305" s="25"/>
      <c r="H305" s="25"/>
      <c r="I305" s="23"/>
      <c r="J305" s="23"/>
      <c r="K305" s="27"/>
      <c r="L305" s="27"/>
      <c r="M305" s="25"/>
      <c r="N305" s="31"/>
      <c r="O305" s="10" t="str">
        <f t="shared" si="2"/>
        <v/>
      </c>
      <c r="P305" s="10" t="str">
        <f>IF(AND(LEN(M305), SessionWeekends = false, OR(WEEKDAY(M305) = 1, WEEKDAY(M305) = 7)), SessionWeekendsCode, IF(LEN(N305), VLOOKUP(N305, SessionTimes, 2), ""))</f>
        <v/>
      </c>
      <c r="Q305" s="28"/>
      <c r="R305" s="25"/>
      <c r="S305" s="30"/>
      <c r="T305" s="26"/>
      <c r="U305" s="29"/>
      <c r="V305" s="29"/>
      <c r="W305" s="25" t="b">
        <v>0</v>
      </c>
      <c r="X305" s="10" t="str">
        <f t="shared" si="3"/>
        <v/>
      </c>
    </row>
    <row r="306" ht="15.75" customHeight="1">
      <c r="A306" s="10" t="str">
        <f t="shared" si="1"/>
        <v/>
      </c>
      <c r="B306" s="11" t="str">
        <f>IF(OR($D306 = "CLOSED", AND($D306 = "CANCELLED", IncludeCancelled), AND($D306 = "MISSED", IncludeMissed)), IF(FixedTarget, IF(S306 &gt;= FixedTargetR, FixedTargetR, -1), IF($R306 = "TARGET", Q306, IF($R306 = "BE", 0, IF($R306 = "STOP", -1, "")))), "")</f>
        <v/>
      </c>
      <c r="C306" s="25"/>
      <c r="D306" s="25"/>
      <c r="E306" s="25"/>
      <c r="F306" s="25"/>
      <c r="G306" s="25"/>
      <c r="H306" s="25"/>
      <c r="I306" s="23"/>
      <c r="J306" s="23"/>
      <c r="K306" s="27"/>
      <c r="L306" s="27"/>
      <c r="M306" s="25"/>
      <c r="N306" s="31"/>
      <c r="O306" s="10" t="str">
        <f t="shared" si="2"/>
        <v/>
      </c>
      <c r="P306" s="10" t="str">
        <f>IF(AND(LEN(M306), SessionWeekends = false, OR(WEEKDAY(M306) = 1, WEEKDAY(M306) = 7)), SessionWeekendsCode, IF(LEN(N306), VLOOKUP(N306, SessionTimes, 2), ""))</f>
        <v/>
      </c>
      <c r="Q306" s="28"/>
      <c r="R306" s="25"/>
      <c r="S306" s="30"/>
      <c r="T306" s="26"/>
      <c r="U306" s="29"/>
      <c r="V306" s="29"/>
      <c r="W306" s="25" t="b">
        <v>0</v>
      </c>
      <c r="X306" s="10" t="str">
        <f t="shared" si="3"/>
        <v/>
      </c>
    </row>
    <row r="307" ht="15.75" customHeight="1">
      <c r="A307" s="10" t="str">
        <f t="shared" si="1"/>
        <v/>
      </c>
      <c r="B307" s="11" t="str">
        <f>IF(OR($D307 = "CLOSED", AND($D307 = "CANCELLED", IncludeCancelled), AND($D307 = "MISSED", IncludeMissed)), IF(FixedTarget, IF(S307 &gt;= FixedTargetR, FixedTargetR, -1), IF($R307 = "TARGET", Q307, IF($R307 = "BE", 0, IF($R307 = "STOP", -1, "")))), "")</f>
        <v/>
      </c>
      <c r="C307" s="25"/>
      <c r="D307" s="25"/>
      <c r="E307" s="25"/>
      <c r="F307" s="25"/>
      <c r="G307" s="25"/>
      <c r="H307" s="25"/>
      <c r="I307" s="23"/>
      <c r="J307" s="23"/>
      <c r="K307" s="27"/>
      <c r="L307" s="27"/>
      <c r="M307" s="25"/>
      <c r="N307" s="31"/>
      <c r="O307" s="10" t="str">
        <f t="shared" si="2"/>
        <v/>
      </c>
      <c r="P307" s="10" t="str">
        <f>IF(AND(LEN(M307), SessionWeekends = false, OR(WEEKDAY(M307) = 1, WEEKDAY(M307) = 7)), SessionWeekendsCode, IF(LEN(N307), VLOOKUP(N307, SessionTimes, 2), ""))</f>
        <v/>
      </c>
      <c r="Q307" s="28"/>
      <c r="R307" s="25"/>
      <c r="S307" s="30"/>
      <c r="T307" s="26"/>
      <c r="U307" s="29"/>
      <c r="V307" s="29"/>
      <c r="W307" s="25" t="b">
        <v>0</v>
      </c>
      <c r="X307" s="10" t="str">
        <f t="shared" si="3"/>
        <v/>
      </c>
    </row>
    <row r="308" ht="15.75" customHeight="1">
      <c r="A308" s="10" t="str">
        <f t="shared" si="1"/>
        <v/>
      </c>
      <c r="B308" s="11" t="str">
        <f>IF(OR($D308 = "CLOSED", AND($D308 = "CANCELLED", IncludeCancelled), AND($D308 = "MISSED", IncludeMissed)), IF(FixedTarget, IF(S308 &gt;= FixedTargetR, FixedTargetR, -1), IF($R308 = "TARGET", Q308, IF($R308 = "BE", 0, IF($R308 = "STOP", -1, "")))), "")</f>
        <v/>
      </c>
      <c r="C308" s="25"/>
      <c r="D308" s="25"/>
      <c r="E308" s="25"/>
      <c r="F308" s="25"/>
      <c r="G308" s="25"/>
      <c r="H308" s="25"/>
      <c r="I308" s="23"/>
      <c r="J308" s="23"/>
      <c r="K308" s="27"/>
      <c r="L308" s="27"/>
      <c r="M308" s="25"/>
      <c r="N308" s="31"/>
      <c r="O308" s="10" t="str">
        <f t="shared" si="2"/>
        <v/>
      </c>
      <c r="P308" s="10" t="str">
        <f>IF(AND(LEN(M308), SessionWeekends = false, OR(WEEKDAY(M308) = 1, WEEKDAY(M308) = 7)), SessionWeekendsCode, IF(LEN(N308), VLOOKUP(N308, SessionTimes, 2), ""))</f>
        <v/>
      </c>
      <c r="Q308" s="28"/>
      <c r="R308" s="25"/>
      <c r="S308" s="30"/>
      <c r="T308" s="26"/>
      <c r="U308" s="29"/>
      <c r="V308" s="29"/>
      <c r="W308" s="25" t="b">
        <v>0</v>
      </c>
      <c r="X308" s="10" t="str">
        <f t="shared" si="3"/>
        <v/>
      </c>
    </row>
    <row r="309" ht="15.75" customHeight="1">
      <c r="A309" s="10" t="str">
        <f t="shared" si="1"/>
        <v/>
      </c>
      <c r="B309" s="11" t="str">
        <f>IF(OR($D309 = "CLOSED", AND($D309 = "CANCELLED", IncludeCancelled), AND($D309 = "MISSED", IncludeMissed)), IF(FixedTarget, IF(S309 &gt;= FixedTargetR, FixedTargetR, -1), IF($R309 = "TARGET", Q309, IF($R309 = "BE", 0, IF($R309 = "STOP", -1, "")))), "")</f>
        <v/>
      </c>
      <c r="C309" s="25"/>
      <c r="D309" s="25"/>
      <c r="E309" s="25"/>
      <c r="F309" s="25"/>
      <c r="G309" s="25"/>
      <c r="H309" s="25"/>
      <c r="I309" s="23"/>
      <c r="J309" s="23"/>
      <c r="K309" s="27"/>
      <c r="L309" s="27"/>
      <c r="M309" s="25"/>
      <c r="N309" s="31"/>
      <c r="O309" s="10" t="str">
        <f t="shared" si="2"/>
        <v/>
      </c>
      <c r="P309" s="10" t="str">
        <f>IF(AND(LEN(M309), SessionWeekends = false, OR(WEEKDAY(M309) = 1, WEEKDAY(M309) = 7)), SessionWeekendsCode, IF(LEN(N309), VLOOKUP(N309, SessionTimes, 2), ""))</f>
        <v/>
      </c>
      <c r="Q309" s="28"/>
      <c r="R309" s="25"/>
      <c r="S309" s="30"/>
      <c r="T309" s="26"/>
      <c r="U309" s="29"/>
      <c r="V309" s="29"/>
      <c r="W309" s="25" t="b">
        <v>0</v>
      </c>
      <c r="X309" s="10" t="str">
        <f t="shared" si="3"/>
        <v/>
      </c>
    </row>
    <row r="310" ht="15.75" customHeight="1">
      <c r="A310" s="10" t="str">
        <f t="shared" si="1"/>
        <v/>
      </c>
      <c r="B310" s="11" t="str">
        <f>IF(OR($D310 = "CLOSED", AND($D310 = "CANCELLED", IncludeCancelled), AND($D310 = "MISSED", IncludeMissed)), IF(FixedTarget, IF(S310 &gt;= FixedTargetR, FixedTargetR, -1), IF($R310 = "TARGET", Q310, IF($R310 = "BE", 0, IF($R310 = "STOP", -1, "")))), "")</f>
        <v/>
      </c>
      <c r="C310" s="25"/>
      <c r="D310" s="25"/>
      <c r="E310" s="25"/>
      <c r="F310" s="25"/>
      <c r="G310" s="25"/>
      <c r="H310" s="25"/>
      <c r="I310" s="23"/>
      <c r="J310" s="23"/>
      <c r="K310" s="27"/>
      <c r="L310" s="27"/>
      <c r="M310" s="25"/>
      <c r="N310" s="31"/>
      <c r="O310" s="10" t="str">
        <f t="shared" si="2"/>
        <v/>
      </c>
      <c r="P310" s="10" t="str">
        <f>IF(AND(LEN(M310), SessionWeekends = false, OR(WEEKDAY(M310) = 1, WEEKDAY(M310) = 7)), SessionWeekendsCode, IF(LEN(N310), VLOOKUP(N310, SessionTimes, 2), ""))</f>
        <v/>
      </c>
      <c r="Q310" s="28"/>
      <c r="R310" s="25"/>
      <c r="S310" s="30"/>
      <c r="T310" s="26"/>
      <c r="U310" s="29"/>
      <c r="V310" s="29"/>
      <c r="W310" s="25" t="b">
        <v>0</v>
      </c>
      <c r="X310" s="10" t="str">
        <f t="shared" si="3"/>
        <v/>
      </c>
    </row>
    <row r="311" ht="15.75" customHeight="1">
      <c r="A311" s="10" t="str">
        <f t="shared" si="1"/>
        <v/>
      </c>
      <c r="B311" s="11" t="str">
        <f>IF(OR($D311 = "CLOSED", AND($D311 = "CANCELLED", IncludeCancelled), AND($D311 = "MISSED", IncludeMissed)), IF(FixedTarget, IF(S311 &gt;= FixedTargetR, FixedTargetR, -1), IF($R311 = "TARGET", Q311, IF($R311 = "BE", 0, IF($R311 = "STOP", -1, "")))), "")</f>
        <v/>
      </c>
      <c r="C311" s="25"/>
      <c r="D311" s="25"/>
      <c r="E311" s="25"/>
      <c r="F311" s="25"/>
      <c r="G311" s="25"/>
      <c r="H311" s="25"/>
      <c r="I311" s="23"/>
      <c r="J311" s="23"/>
      <c r="K311" s="27"/>
      <c r="L311" s="27"/>
      <c r="M311" s="25"/>
      <c r="N311" s="31"/>
      <c r="O311" s="10" t="str">
        <f t="shared" si="2"/>
        <v/>
      </c>
      <c r="P311" s="10" t="str">
        <f>IF(AND(LEN(M311), SessionWeekends = false, OR(WEEKDAY(M311) = 1, WEEKDAY(M311) = 7)), SessionWeekendsCode, IF(LEN(N311), VLOOKUP(N311, SessionTimes, 2), ""))</f>
        <v/>
      </c>
      <c r="Q311" s="28"/>
      <c r="R311" s="25"/>
      <c r="S311" s="30"/>
      <c r="T311" s="26"/>
      <c r="U311" s="29"/>
      <c r="V311" s="29"/>
      <c r="W311" s="25" t="b">
        <v>0</v>
      </c>
      <c r="X311" s="10" t="str">
        <f t="shared" si="3"/>
        <v/>
      </c>
    </row>
    <row r="312" ht="15.75" customHeight="1">
      <c r="A312" s="10" t="str">
        <f t="shared" si="1"/>
        <v/>
      </c>
      <c r="B312" s="11" t="str">
        <f>IF(OR($D312 = "CLOSED", AND($D312 = "CANCELLED", IncludeCancelled), AND($D312 = "MISSED", IncludeMissed)), IF(FixedTarget, IF(S312 &gt;= FixedTargetR, FixedTargetR, -1), IF($R312 = "TARGET", Q312, IF($R312 = "BE", 0, IF($R312 = "STOP", -1, "")))), "")</f>
        <v/>
      </c>
      <c r="C312" s="25"/>
      <c r="D312" s="25"/>
      <c r="E312" s="25"/>
      <c r="F312" s="25"/>
      <c r="G312" s="25"/>
      <c r="H312" s="25"/>
      <c r="I312" s="23"/>
      <c r="J312" s="23"/>
      <c r="K312" s="27"/>
      <c r="L312" s="27"/>
      <c r="M312" s="25"/>
      <c r="N312" s="31"/>
      <c r="O312" s="10" t="str">
        <f t="shared" si="2"/>
        <v/>
      </c>
      <c r="P312" s="10" t="str">
        <f>IF(AND(LEN(M312), SessionWeekends = false, OR(WEEKDAY(M312) = 1, WEEKDAY(M312) = 7)), SessionWeekendsCode, IF(LEN(N312), VLOOKUP(N312, SessionTimes, 2), ""))</f>
        <v/>
      </c>
      <c r="Q312" s="28"/>
      <c r="R312" s="25"/>
      <c r="S312" s="30"/>
      <c r="T312" s="26"/>
      <c r="U312" s="29"/>
      <c r="V312" s="29"/>
      <c r="W312" s="25" t="b">
        <v>0</v>
      </c>
      <c r="X312" s="10" t="str">
        <f t="shared" si="3"/>
        <v/>
      </c>
    </row>
    <row r="313" ht="15.75" customHeight="1">
      <c r="A313" s="10" t="str">
        <f t="shared" si="1"/>
        <v/>
      </c>
      <c r="B313" s="11" t="str">
        <f>IF(OR($D313 = "CLOSED", AND($D313 = "CANCELLED", IncludeCancelled), AND($D313 = "MISSED", IncludeMissed)), IF(FixedTarget, IF(S313 &gt;= FixedTargetR, FixedTargetR, -1), IF($R313 = "TARGET", Q313, IF($R313 = "BE", 0, IF($R313 = "STOP", -1, "")))), "")</f>
        <v/>
      </c>
      <c r="C313" s="25"/>
      <c r="D313" s="25"/>
      <c r="E313" s="25"/>
      <c r="F313" s="25"/>
      <c r="G313" s="25"/>
      <c r="H313" s="25"/>
      <c r="I313" s="23"/>
      <c r="J313" s="23"/>
      <c r="K313" s="27"/>
      <c r="L313" s="27"/>
      <c r="M313" s="25"/>
      <c r="N313" s="31"/>
      <c r="O313" s="10" t="str">
        <f t="shared" si="2"/>
        <v/>
      </c>
      <c r="P313" s="10" t="str">
        <f>IF(AND(LEN(M313), SessionWeekends = false, OR(WEEKDAY(M313) = 1, WEEKDAY(M313) = 7)), SessionWeekendsCode, IF(LEN(N313), VLOOKUP(N313, SessionTimes, 2), ""))</f>
        <v/>
      </c>
      <c r="Q313" s="28"/>
      <c r="R313" s="25"/>
      <c r="S313" s="30"/>
      <c r="T313" s="26"/>
      <c r="U313" s="29"/>
      <c r="V313" s="29"/>
      <c r="W313" s="25" t="b">
        <v>0</v>
      </c>
      <c r="X313" s="10" t="str">
        <f t="shared" si="3"/>
        <v/>
      </c>
    </row>
    <row r="314" ht="15.75" customHeight="1">
      <c r="A314" s="10" t="str">
        <f t="shared" si="1"/>
        <v/>
      </c>
      <c r="B314" s="11" t="str">
        <f>IF(OR($D314 = "CLOSED", AND($D314 = "CANCELLED", IncludeCancelled), AND($D314 = "MISSED", IncludeMissed)), IF(FixedTarget, IF(S314 &gt;= FixedTargetR, FixedTargetR, -1), IF($R314 = "TARGET", Q314, IF($R314 = "BE", 0, IF($R314 = "STOP", -1, "")))), "")</f>
        <v/>
      </c>
      <c r="C314" s="25"/>
      <c r="D314" s="25"/>
      <c r="E314" s="25"/>
      <c r="F314" s="25"/>
      <c r="G314" s="25"/>
      <c r="H314" s="25"/>
      <c r="I314" s="23"/>
      <c r="J314" s="23"/>
      <c r="K314" s="27"/>
      <c r="L314" s="27"/>
      <c r="M314" s="25"/>
      <c r="N314" s="31"/>
      <c r="O314" s="10" t="str">
        <f t="shared" si="2"/>
        <v/>
      </c>
      <c r="P314" s="10" t="str">
        <f>IF(AND(LEN(M314), SessionWeekends = false, OR(WEEKDAY(M314) = 1, WEEKDAY(M314) = 7)), SessionWeekendsCode, IF(LEN(N314), VLOOKUP(N314, SessionTimes, 2), ""))</f>
        <v/>
      </c>
      <c r="Q314" s="28"/>
      <c r="R314" s="25"/>
      <c r="S314" s="30"/>
      <c r="T314" s="26"/>
      <c r="U314" s="29"/>
      <c r="V314" s="29"/>
      <c r="W314" s="25" t="b">
        <v>0</v>
      </c>
      <c r="X314" s="10" t="str">
        <f t="shared" si="3"/>
        <v/>
      </c>
    </row>
    <row r="315" ht="15.75" customHeight="1">
      <c r="A315" s="10" t="str">
        <f t="shared" si="1"/>
        <v/>
      </c>
      <c r="B315" s="11" t="str">
        <f>IF(OR($D315 = "CLOSED", AND($D315 = "CANCELLED", IncludeCancelled), AND($D315 = "MISSED", IncludeMissed)), IF(FixedTarget, IF(S315 &gt;= FixedTargetR, FixedTargetR, -1), IF($R315 = "TARGET", Q315, IF($R315 = "BE", 0, IF($R315 = "STOP", -1, "")))), "")</f>
        <v/>
      </c>
      <c r="C315" s="25"/>
      <c r="D315" s="25"/>
      <c r="E315" s="25"/>
      <c r="F315" s="25"/>
      <c r="G315" s="25"/>
      <c r="H315" s="25"/>
      <c r="I315" s="23"/>
      <c r="J315" s="23"/>
      <c r="K315" s="27"/>
      <c r="L315" s="27"/>
      <c r="M315" s="25"/>
      <c r="N315" s="31"/>
      <c r="O315" s="10" t="str">
        <f t="shared" si="2"/>
        <v/>
      </c>
      <c r="P315" s="10" t="str">
        <f>IF(AND(LEN(M315), SessionWeekends = false, OR(WEEKDAY(M315) = 1, WEEKDAY(M315) = 7)), SessionWeekendsCode, IF(LEN(N315), VLOOKUP(N315, SessionTimes, 2), ""))</f>
        <v/>
      </c>
      <c r="Q315" s="28"/>
      <c r="R315" s="25"/>
      <c r="S315" s="30"/>
      <c r="T315" s="26"/>
      <c r="U315" s="29"/>
      <c r="V315" s="29"/>
      <c r="W315" s="25" t="b">
        <v>0</v>
      </c>
      <c r="X315" s="10" t="str">
        <f t="shared" si="3"/>
        <v/>
      </c>
    </row>
    <row r="316" ht="15.75" customHeight="1">
      <c r="A316" s="10" t="str">
        <f t="shared" si="1"/>
        <v/>
      </c>
      <c r="B316" s="11" t="str">
        <f>IF(OR($D316 = "CLOSED", AND($D316 = "CANCELLED", IncludeCancelled), AND($D316 = "MISSED", IncludeMissed)), IF(FixedTarget, IF(S316 &gt;= FixedTargetR, FixedTargetR, -1), IF($R316 = "TARGET", Q316, IF($R316 = "BE", 0, IF($R316 = "STOP", -1, "")))), "")</f>
        <v/>
      </c>
      <c r="C316" s="25"/>
      <c r="D316" s="25"/>
      <c r="E316" s="25"/>
      <c r="F316" s="25"/>
      <c r="G316" s="25"/>
      <c r="H316" s="25"/>
      <c r="I316" s="23"/>
      <c r="J316" s="23"/>
      <c r="K316" s="27"/>
      <c r="L316" s="27"/>
      <c r="M316" s="25"/>
      <c r="N316" s="31"/>
      <c r="O316" s="10" t="str">
        <f t="shared" si="2"/>
        <v/>
      </c>
      <c r="P316" s="10" t="str">
        <f>IF(AND(LEN(M316), SessionWeekends = false, OR(WEEKDAY(M316) = 1, WEEKDAY(M316) = 7)), SessionWeekendsCode, IF(LEN(N316), VLOOKUP(N316, SessionTimes, 2), ""))</f>
        <v/>
      </c>
      <c r="Q316" s="28"/>
      <c r="R316" s="25"/>
      <c r="S316" s="30"/>
      <c r="T316" s="26"/>
      <c r="U316" s="29"/>
      <c r="V316" s="29"/>
      <c r="W316" s="25" t="b">
        <v>0</v>
      </c>
      <c r="X316" s="10" t="str">
        <f t="shared" si="3"/>
        <v/>
      </c>
    </row>
    <row r="317" ht="15.75" customHeight="1">
      <c r="A317" s="10" t="str">
        <f t="shared" si="1"/>
        <v/>
      </c>
      <c r="B317" s="11" t="str">
        <f>IF(OR($D317 = "CLOSED", AND($D317 = "CANCELLED", IncludeCancelled), AND($D317 = "MISSED", IncludeMissed)), IF(FixedTarget, IF(S317 &gt;= FixedTargetR, FixedTargetR, -1), IF($R317 = "TARGET", Q317, IF($R317 = "BE", 0, IF($R317 = "STOP", -1, "")))), "")</f>
        <v/>
      </c>
      <c r="C317" s="25"/>
      <c r="D317" s="25"/>
      <c r="E317" s="25"/>
      <c r="F317" s="25"/>
      <c r="G317" s="25"/>
      <c r="H317" s="25"/>
      <c r="I317" s="23"/>
      <c r="J317" s="23"/>
      <c r="K317" s="27"/>
      <c r="L317" s="27"/>
      <c r="M317" s="25"/>
      <c r="N317" s="31"/>
      <c r="O317" s="10" t="str">
        <f t="shared" si="2"/>
        <v/>
      </c>
      <c r="P317" s="10" t="str">
        <f>IF(AND(LEN(M317), SessionWeekends = false, OR(WEEKDAY(M317) = 1, WEEKDAY(M317) = 7)), SessionWeekendsCode, IF(LEN(N317), VLOOKUP(N317, SessionTimes, 2), ""))</f>
        <v/>
      </c>
      <c r="Q317" s="28"/>
      <c r="R317" s="25"/>
      <c r="S317" s="30"/>
      <c r="T317" s="26"/>
      <c r="U317" s="29"/>
      <c r="V317" s="29"/>
      <c r="W317" s="25" t="b">
        <v>0</v>
      </c>
      <c r="X317" s="10" t="str">
        <f t="shared" si="3"/>
        <v/>
      </c>
    </row>
    <row r="318" ht="15.75" customHeight="1">
      <c r="A318" s="10" t="str">
        <f t="shared" si="1"/>
        <v/>
      </c>
      <c r="B318" s="11" t="str">
        <f>IF(OR($D318 = "CLOSED", AND($D318 = "CANCELLED", IncludeCancelled), AND($D318 = "MISSED", IncludeMissed)), IF(FixedTarget, IF(S318 &gt;= FixedTargetR, FixedTargetR, -1), IF($R318 = "TARGET", Q318, IF($R318 = "BE", 0, IF($R318 = "STOP", -1, "")))), "")</f>
        <v/>
      </c>
      <c r="C318" s="25"/>
      <c r="D318" s="25"/>
      <c r="E318" s="25"/>
      <c r="F318" s="25"/>
      <c r="G318" s="25"/>
      <c r="H318" s="25"/>
      <c r="I318" s="23"/>
      <c r="J318" s="23"/>
      <c r="K318" s="27"/>
      <c r="L318" s="27"/>
      <c r="M318" s="25"/>
      <c r="N318" s="31"/>
      <c r="O318" s="10" t="str">
        <f t="shared" si="2"/>
        <v/>
      </c>
      <c r="P318" s="10" t="str">
        <f>IF(AND(LEN(M318), SessionWeekends = false, OR(WEEKDAY(M318) = 1, WEEKDAY(M318) = 7)), SessionWeekendsCode, IF(LEN(N318), VLOOKUP(N318, SessionTimes, 2), ""))</f>
        <v/>
      </c>
      <c r="Q318" s="28"/>
      <c r="R318" s="25"/>
      <c r="S318" s="30"/>
      <c r="T318" s="26"/>
      <c r="U318" s="29"/>
      <c r="V318" s="29"/>
      <c r="W318" s="25" t="b">
        <v>0</v>
      </c>
      <c r="X318" s="10" t="str">
        <f t="shared" si="3"/>
        <v/>
      </c>
    </row>
    <row r="319" ht="15.75" customHeight="1">
      <c r="A319" s="10" t="str">
        <f t="shared" si="1"/>
        <v/>
      </c>
      <c r="B319" s="11" t="str">
        <f>IF(OR($D319 = "CLOSED", AND($D319 = "CANCELLED", IncludeCancelled), AND($D319 = "MISSED", IncludeMissed)), IF(FixedTarget, IF(S319 &gt;= FixedTargetR, FixedTargetR, -1), IF($R319 = "TARGET", Q319, IF($R319 = "BE", 0, IF($R319 = "STOP", -1, "")))), "")</f>
        <v/>
      </c>
      <c r="C319" s="25"/>
      <c r="D319" s="25"/>
      <c r="E319" s="25"/>
      <c r="F319" s="25"/>
      <c r="G319" s="25"/>
      <c r="H319" s="25"/>
      <c r="I319" s="23"/>
      <c r="J319" s="23"/>
      <c r="K319" s="27"/>
      <c r="L319" s="27"/>
      <c r="M319" s="25"/>
      <c r="N319" s="31"/>
      <c r="O319" s="10" t="str">
        <f t="shared" si="2"/>
        <v/>
      </c>
      <c r="P319" s="10" t="str">
        <f>IF(AND(LEN(M319), SessionWeekends = false, OR(WEEKDAY(M319) = 1, WEEKDAY(M319) = 7)), SessionWeekendsCode, IF(LEN(N319), VLOOKUP(N319, SessionTimes, 2), ""))</f>
        <v/>
      </c>
      <c r="Q319" s="28"/>
      <c r="R319" s="25"/>
      <c r="S319" s="30"/>
      <c r="T319" s="26"/>
      <c r="U319" s="29"/>
      <c r="V319" s="29"/>
      <c r="W319" s="25" t="b">
        <v>0</v>
      </c>
      <c r="X319" s="10" t="str">
        <f t="shared" si="3"/>
        <v/>
      </c>
    </row>
    <row r="320" ht="15.75" customHeight="1">
      <c r="A320" s="10" t="str">
        <f t="shared" si="1"/>
        <v/>
      </c>
      <c r="B320" s="11" t="str">
        <f>IF(OR($D320 = "CLOSED", AND($D320 = "CANCELLED", IncludeCancelled), AND($D320 = "MISSED", IncludeMissed)), IF(FixedTarget, IF(S320 &gt;= FixedTargetR, FixedTargetR, -1), IF($R320 = "TARGET", Q320, IF($R320 = "BE", 0, IF($R320 = "STOP", -1, "")))), "")</f>
        <v/>
      </c>
      <c r="C320" s="25"/>
      <c r="D320" s="25"/>
      <c r="E320" s="25"/>
      <c r="F320" s="25"/>
      <c r="G320" s="25"/>
      <c r="H320" s="25"/>
      <c r="I320" s="23"/>
      <c r="J320" s="23"/>
      <c r="K320" s="27"/>
      <c r="L320" s="27"/>
      <c r="M320" s="25"/>
      <c r="N320" s="31"/>
      <c r="O320" s="10" t="str">
        <f t="shared" si="2"/>
        <v/>
      </c>
      <c r="P320" s="10" t="str">
        <f>IF(AND(LEN(M320), SessionWeekends = false, OR(WEEKDAY(M320) = 1, WEEKDAY(M320) = 7)), SessionWeekendsCode, IF(LEN(N320), VLOOKUP(N320, SessionTimes, 2), ""))</f>
        <v/>
      </c>
      <c r="Q320" s="28"/>
      <c r="R320" s="25"/>
      <c r="S320" s="30"/>
      <c r="T320" s="26"/>
      <c r="U320" s="29"/>
      <c r="V320" s="29"/>
      <c r="W320" s="25" t="b">
        <v>0</v>
      </c>
      <c r="X320" s="10" t="str">
        <f t="shared" si="3"/>
        <v/>
      </c>
    </row>
    <row r="321" ht="15.75" customHeight="1">
      <c r="A321" s="10" t="str">
        <f t="shared" si="1"/>
        <v/>
      </c>
      <c r="B321" s="11" t="str">
        <f>IF(OR($D321 = "CLOSED", AND($D321 = "CANCELLED", IncludeCancelled), AND($D321 = "MISSED", IncludeMissed)), IF(FixedTarget, IF(S321 &gt;= FixedTargetR, FixedTargetR, -1), IF($R321 = "TARGET", Q321, IF($R321 = "BE", 0, IF($R321 = "STOP", -1, "")))), "")</f>
        <v/>
      </c>
      <c r="C321" s="25"/>
      <c r="D321" s="25"/>
      <c r="E321" s="25"/>
      <c r="F321" s="25"/>
      <c r="G321" s="25"/>
      <c r="H321" s="25"/>
      <c r="I321" s="23"/>
      <c r="J321" s="23"/>
      <c r="K321" s="27"/>
      <c r="L321" s="27"/>
      <c r="M321" s="25"/>
      <c r="N321" s="31"/>
      <c r="O321" s="10" t="str">
        <f t="shared" si="2"/>
        <v/>
      </c>
      <c r="P321" s="10" t="str">
        <f>IF(AND(LEN(M321), SessionWeekends = false, OR(WEEKDAY(M321) = 1, WEEKDAY(M321) = 7)), SessionWeekendsCode, IF(LEN(N321), VLOOKUP(N321, SessionTimes, 2), ""))</f>
        <v/>
      </c>
      <c r="Q321" s="28"/>
      <c r="R321" s="25"/>
      <c r="S321" s="30"/>
      <c r="T321" s="26"/>
      <c r="U321" s="29"/>
      <c r="V321" s="29"/>
      <c r="W321" s="25" t="b">
        <v>0</v>
      </c>
      <c r="X321" s="10" t="str">
        <f t="shared" si="3"/>
        <v/>
      </c>
    </row>
    <row r="322" ht="15.75" customHeight="1">
      <c r="A322" s="10" t="str">
        <f t="shared" si="1"/>
        <v/>
      </c>
      <c r="B322" s="11" t="str">
        <f>IF(OR($D322 = "CLOSED", AND($D322 = "CANCELLED", IncludeCancelled), AND($D322 = "MISSED", IncludeMissed)), IF(FixedTarget, IF(S322 &gt;= FixedTargetR, FixedTargetR, -1), IF($R322 = "TARGET", Q322, IF($R322 = "BE", 0, IF($R322 = "STOP", -1, "")))), "")</f>
        <v/>
      </c>
      <c r="C322" s="25"/>
      <c r="D322" s="25"/>
      <c r="E322" s="25"/>
      <c r="F322" s="25"/>
      <c r="G322" s="25"/>
      <c r="H322" s="25"/>
      <c r="I322" s="23"/>
      <c r="J322" s="23"/>
      <c r="K322" s="27"/>
      <c r="L322" s="27"/>
      <c r="M322" s="25"/>
      <c r="N322" s="31"/>
      <c r="O322" s="10" t="str">
        <f t="shared" si="2"/>
        <v/>
      </c>
      <c r="P322" s="10" t="str">
        <f>IF(AND(LEN(M322), SessionWeekends = false, OR(WEEKDAY(M322) = 1, WEEKDAY(M322) = 7)), SessionWeekendsCode, IF(LEN(N322), VLOOKUP(N322, SessionTimes, 2), ""))</f>
        <v/>
      </c>
      <c r="Q322" s="28"/>
      <c r="R322" s="25"/>
      <c r="S322" s="30"/>
      <c r="T322" s="26"/>
      <c r="U322" s="29"/>
      <c r="V322" s="29"/>
      <c r="W322" s="25" t="b">
        <v>0</v>
      </c>
      <c r="X322" s="10" t="str">
        <f t="shared" si="3"/>
        <v/>
      </c>
    </row>
    <row r="323" ht="15.75" customHeight="1">
      <c r="A323" s="10" t="str">
        <f t="shared" si="1"/>
        <v/>
      </c>
      <c r="B323" s="11" t="str">
        <f>IF(OR($D323 = "CLOSED", AND($D323 = "CANCELLED", IncludeCancelled), AND($D323 = "MISSED", IncludeMissed)), IF(FixedTarget, IF(S323 &gt;= FixedTargetR, FixedTargetR, -1), IF($R323 = "TARGET", Q323, IF($R323 = "BE", 0, IF($R323 = "STOP", -1, "")))), "")</f>
        <v/>
      </c>
      <c r="C323" s="25"/>
      <c r="D323" s="25"/>
      <c r="E323" s="25"/>
      <c r="F323" s="25"/>
      <c r="G323" s="25"/>
      <c r="H323" s="25"/>
      <c r="I323" s="23"/>
      <c r="J323" s="23"/>
      <c r="K323" s="27"/>
      <c r="L323" s="27"/>
      <c r="M323" s="25"/>
      <c r="N323" s="31"/>
      <c r="O323" s="10" t="str">
        <f t="shared" si="2"/>
        <v/>
      </c>
      <c r="P323" s="10" t="str">
        <f>IF(AND(LEN(M323), SessionWeekends = false, OR(WEEKDAY(M323) = 1, WEEKDAY(M323) = 7)), SessionWeekendsCode, IF(LEN(N323), VLOOKUP(N323, SessionTimes, 2), ""))</f>
        <v/>
      </c>
      <c r="Q323" s="28"/>
      <c r="R323" s="25"/>
      <c r="S323" s="30"/>
      <c r="T323" s="26"/>
      <c r="U323" s="29"/>
      <c r="V323" s="29"/>
      <c r="W323" s="25" t="b">
        <v>0</v>
      </c>
      <c r="X323" s="10" t="str">
        <f t="shared" si="3"/>
        <v/>
      </c>
    </row>
    <row r="324" ht="15.75" customHeight="1">
      <c r="A324" s="10" t="str">
        <f t="shared" si="1"/>
        <v/>
      </c>
      <c r="B324" s="11" t="str">
        <f>IF(OR($D324 = "CLOSED", AND($D324 = "CANCELLED", IncludeCancelled), AND($D324 = "MISSED", IncludeMissed)), IF(FixedTarget, IF(S324 &gt;= FixedTargetR, FixedTargetR, -1), IF($R324 = "TARGET", Q324, IF($R324 = "BE", 0, IF($R324 = "STOP", -1, "")))), "")</f>
        <v/>
      </c>
      <c r="C324" s="25"/>
      <c r="D324" s="25"/>
      <c r="E324" s="25"/>
      <c r="F324" s="25"/>
      <c r="G324" s="25"/>
      <c r="H324" s="25"/>
      <c r="I324" s="23"/>
      <c r="J324" s="23"/>
      <c r="K324" s="27"/>
      <c r="L324" s="27"/>
      <c r="M324" s="25"/>
      <c r="N324" s="31"/>
      <c r="O324" s="10" t="str">
        <f t="shared" si="2"/>
        <v/>
      </c>
      <c r="P324" s="10" t="str">
        <f>IF(AND(LEN(M324), SessionWeekends = false, OR(WEEKDAY(M324) = 1, WEEKDAY(M324) = 7)), SessionWeekendsCode, IF(LEN(N324), VLOOKUP(N324, SessionTimes, 2), ""))</f>
        <v/>
      </c>
      <c r="Q324" s="28"/>
      <c r="R324" s="25"/>
      <c r="S324" s="30"/>
      <c r="T324" s="26"/>
      <c r="U324" s="29"/>
      <c r="V324" s="29"/>
      <c r="W324" s="25" t="b">
        <v>0</v>
      </c>
      <c r="X324" s="10" t="str">
        <f t="shared" si="3"/>
        <v/>
      </c>
    </row>
    <row r="325" ht="15.75" customHeight="1">
      <c r="A325" s="10" t="str">
        <f t="shared" si="1"/>
        <v/>
      </c>
      <c r="B325" s="11" t="str">
        <f>IF(OR($D325 = "CLOSED", AND($D325 = "CANCELLED", IncludeCancelled), AND($D325 = "MISSED", IncludeMissed)), IF(FixedTarget, IF(S325 &gt;= FixedTargetR, FixedTargetR, -1), IF($R325 = "TARGET", Q325, IF($R325 = "BE", 0, IF($R325 = "STOP", -1, "")))), "")</f>
        <v/>
      </c>
      <c r="C325" s="25"/>
      <c r="D325" s="25"/>
      <c r="E325" s="25"/>
      <c r="F325" s="25"/>
      <c r="G325" s="25"/>
      <c r="H325" s="25"/>
      <c r="I325" s="23"/>
      <c r="J325" s="23"/>
      <c r="K325" s="27"/>
      <c r="L325" s="27"/>
      <c r="M325" s="25"/>
      <c r="N325" s="31"/>
      <c r="O325" s="10" t="str">
        <f t="shared" si="2"/>
        <v/>
      </c>
      <c r="P325" s="10" t="str">
        <f>IF(AND(LEN(M325), SessionWeekends = false, OR(WEEKDAY(M325) = 1, WEEKDAY(M325) = 7)), SessionWeekendsCode, IF(LEN(N325), VLOOKUP(N325, SessionTimes, 2), ""))</f>
        <v/>
      </c>
      <c r="Q325" s="28"/>
      <c r="R325" s="25"/>
      <c r="S325" s="30"/>
      <c r="T325" s="26"/>
      <c r="U325" s="29"/>
      <c r="V325" s="29"/>
      <c r="W325" s="25" t="b">
        <v>0</v>
      </c>
      <c r="X325" s="10" t="str">
        <f t="shared" si="3"/>
        <v/>
      </c>
    </row>
    <row r="326" ht="15.75" customHeight="1">
      <c r="A326" s="10" t="str">
        <f t="shared" si="1"/>
        <v/>
      </c>
      <c r="B326" s="11" t="str">
        <f>IF(OR($D326 = "CLOSED", AND($D326 = "CANCELLED", IncludeCancelled), AND($D326 = "MISSED", IncludeMissed)), IF(FixedTarget, IF(S326 &gt;= FixedTargetR, FixedTargetR, -1), IF($R326 = "TARGET", Q326, IF($R326 = "BE", 0, IF($R326 = "STOP", -1, "")))), "")</f>
        <v/>
      </c>
      <c r="C326" s="25"/>
      <c r="D326" s="25"/>
      <c r="E326" s="25"/>
      <c r="F326" s="25"/>
      <c r="G326" s="25"/>
      <c r="H326" s="25"/>
      <c r="I326" s="23"/>
      <c r="J326" s="23"/>
      <c r="K326" s="27"/>
      <c r="L326" s="27"/>
      <c r="M326" s="25"/>
      <c r="N326" s="31"/>
      <c r="O326" s="10" t="str">
        <f t="shared" si="2"/>
        <v/>
      </c>
      <c r="P326" s="10" t="str">
        <f>IF(AND(LEN(M326), SessionWeekends = false, OR(WEEKDAY(M326) = 1, WEEKDAY(M326) = 7)), SessionWeekendsCode, IF(LEN(N326), VLOOKUP(N326, SessionTimes, 2), ""))</f>
        <v/>
      </c>
      <c r="Q326" s="28"/>
      <c r="R326" s="25"/>
      <c r="S326" s="30"/>
      <c r="T326" s="26"/>
      <c r="U326" s="29"/>
      <c r="V326" s="29"/>
      <c r="W326" s="25" t="b">
        <v>0</v>
      </c>
      <c r="X326" s="10" t="str">
        <f t="shared" si="3"/>
        <v/>
      </c>
    </row>
    <row r="327" ht="15.75" customHeight="1">
      <c r="A327" s="10" t="str">
        <f t="shared" si="1"/>
        <v/>
      </c>
      <c r="B327" s="11" t="str">
        <f>IF(OR($D327 = "CLOSED", AND($D327 = "CANCELLED", IncludeCancelled), AND($D327 = "MISSED", IncludeMissed)), IF(FixedTarget, IF(S327 &gt;= FixedTargetR, FixedTargetR, -1), IF($R327 = "TARGET", Q327, IF($R327 = "BE", 0, IF($R327 = "STOP", -1, "")))), "")</f>
        <v/>
      </c>
      <c r="C327" s="25"/>
      <c r="D327" s="25"/>
      <c r="E327" s="25"/>
      <c r="F327" s="25"/>
      <c r="G327" s="25"/>
      <c r="H327" s="25"/>
      <c r="I327" s="23"/>
      <c r="J327" s="23"/>
      <c r="K327" s="27"/>
      <c r="L327" s="27"/>
      <c r="M327" s="25"/>
      <c r="N327" s="31"/>
      <c r="O327" s="10" t="str">
        <f t="shared" si="2"/>
        <v/>
      </c>
      <c r="P327" s="10" t="str">
        <f>IF(AND(LEN(M327), SessionWeekends = false, OR(WEEKDAY(M327) = 1, WEEKDAY(M327) = 7)), SessionWeekendsCode, IF(LEN(N327), VLOOKUP(N327, SessionTimes, 2), ""))</f>
        <v/>
      </c>
      <c r="Q327" s="28"/>
      <c r="R327" s="25"/>
      <c r="S327" s="30"/>
      <c r="T327" s="26"/>
      <c r="U327" s="29"/>
      <c r="V327" s="29"/>
      <c r="W327" s="25" t="b">
        <v>0</v>
      </c>
      <c r="X327" s="10" t="str">
        <f t="shared" si="3"/>
        <v/>
      </c>
    </row>
    <row r="328" ht="15.75" customHeight="1">
      <c r="A328" s="10" t="str">
        <f t="shared" si="1"/>
        <v/>
      </c>
      <c r="B328" s="11" t="str">
        <f>IF(OR($D328 = "CLOSED", AND($D328 = "CANCELLED", IncludeCancelled), AND($D328 = "MISSED", IncludeMissed)), IF(FixedTarget, IF(S328 &gt;= FixedTargetR, FixedTargetR, -1), IF($R328 = "TARGET", Q328, IF($R328 = "BE", 0, IF($R328 = "STOP", -1, "")))), "")</f>
        <v/>
      </c>
      <c r="C328" s="25"/>
      <c r="D328" s="25"/>
      <c r="E328" s="25"/>
      <c r="F328" s="25"/>
      <c r="G328" s="25"/>
      <c r="H328" s="25"/>
      <c r="I328" s="23"/>
      <c r="J328" s="23"/>
      <c r="K328" s="27"/>
      <c r="L328" s="27"/>
      <c r="M328" s="25"/>
      <c r="N328" s="31"/>
      <c r="O328" s="10" t="str">
        <f t="shared" si="2"/>
        <v/>
      </c>
      <c r="P328" s="10" t="str">
        <f>IF(AND(LEN(M328), SessionWeekends = false, OR(WEEKDAY(M328) = 1, WEEKDAY(M328) = 7)), SessionWeekendsCode, IF(LEN(N328), VLOOKUP(N328, SessionTimes, 2), ""))</f>
        <v/>
      </c>
      <c r="Q328" s="28"/>
      <c r="R328" s="25"/>
      <c r="S328" s="30"/>
      <c r="T328" s="26"/>
      <c r="U328" s="29"/>
      <c r="V328" s="29"/>
      <c r="W328" s="25" t="b">
        <v>0</v>
      </c>
      <c r="X328" s="10" t="str">
        <f t="shared" si="3"/>
        <v/>
      </c>
    </row>
    <row r="329" ht="15.75" customHeight="1">
      <c r="A329" s="10" t="str">
        <f t="shared" si="1"/>
        <v/>
      </c>
      <c r="B329" s="11" t="str">
        <f>IF(OR($D329 = "CLOSED", AND($D329 = "CANCELLED", IncludeCancelled), AND($D329 = "MISSED", IncludeMissed)), IF(FixedTarget, IF(S329 &gt;= FixedTargetR, FixedTargetR, -1), IF($R329 = "TARGET", Q329, IF($R329 = "BE", 0, IF($R329 = "STOP", -1, "")))), "")</f>
        <v/>
      </c>
      <c r="C329" s="25"/>
      <c r="D329" s="25"/>
      <c r="E329" s="25"/>
      <c r="F329" s="25"/>
      <c r="G329" s="25"/>
      <c r="H329" s="25"/>
      <c r="I329" s="23"/>
      <c r="J329" s="23"/>
      <c r="K329" s="27"/>
      <c r="L329" s="27"/>
      <c r="M329" s="25"/>
      <c r="N329" s="31"/>
      <c r="O329" s="10" t="str">
        <f t="shared" si="2"/>
        <v/>
      </c>
      <c r="P329" s="10" t="str">
        <f>IF(AND(LEN(M329), SessionWeekends = false, OR(WEEKDAY(M329) = 1, WEEKDAY(M329) = 7)), SessionWeekendsCode, IF(LEN(N329), VLOOKUP(N329, SessionTimes, 2), ""))</f>
        <v/>
      </c>
      <c r="Q329" s="28"/>
      <c r="R329" s="25"/>
      <c r="S329" s="30"/>
      <c r="T329" s="26"/>
      <c r="U329" s="29"/>
      <c r="V329" s="29"/>
      <c r="W329" s="25" t="b">
        <v>0</v>
      </c>
      <c r="X329" s="10" t="str">
        <f t="shared" si="3"/>
        <v/>
      </c>
    </row>
    <row r="330" ht="15.75" customHeight="1">
      <c r="A330" s="10" t="str">
        <f t="shared" si="1"/>
        <v/>
      </c>
      <c r="B330" s="11" t="str">
        <f>IF(OR($D330 = "CLOSED", AND($D330 = "CANCELLED", IncludeCancelled), AND($D330 = "MISSED", IncludeMissed)), IF(FixedTarget, IF(S330 &gt;= FixedTargetR, FixedTargetR, -1), IF($R330 = "TARGET", Q330, IF($R330 = "BE", 0, IF($R330 = "STOP", -1, "")))), "")</f>
        <v/>
      </c>
      <c r="C330" s="25"/>
      <c r="D330" s="25"/>
      <c r="E330" s="25"/>
      <c r="F330" s="25"/>
      <c r="G330" s="25"/>
      <c r="H330" s="25"/>
      <c r="I330" s="23"/>
      <c r="J330" s="23"/>
      <c r="K330" s="27"/>
      <c r="L330" s="27"/>
      <c r="M330" s="25"/>
      <c r="N330" s="31"/>
      <c r="O330" s="10" t="str">
        <f t="shared" si="2"/>
        <v/>
      </c>
      <c r="P330" s="10" t="str">
        <f>IF(AND(LEN(M330), SessionWeekends = false, OR(WEEKDAY(M330) = 1, WEEKDAY(M330) = 7)), SessionWeekendsCode, IF(LEN(N330), VLOOKUP(N330, SessionTimes, 2), ""))</f>
        <v/>
      </c>
      <c r="Q330" s="28"/>
      <c r="R330" s="25"/>
      <c r="S330" s="30"/>
      <c r="T330" s="26"/>
      <c r="U330" s="29"/>
      <c r="V330" s="29"/>
      <c r="W330" s="25" t="b">
        <v>0</v>
      </c>
      <c r="X330" s="10" t="str">
        <f t="shared" si="3"/>
        <v/>
      </c>
    </row>
    <row r="331" ht="15.75" customHeight="1">
      <c r="A331" s="10" t="str">
        <f t="shared" si="1"/>
        <v/>
      </c>
      <c r="B331" s="11" t="str">
        <f>IF(OR($D331 = "CLOSED", AND($D331 = "CANCELLED", IncludeCancelled), AND($D331 = "MISSED", IncludeMissed)), IF(FixedTarget, IF(S331 &gt;= FixedTargetR, FixedTargetR, -1), IF($R331 = "TARGET", Q331, IF($R331 = "BE", 0, IF($R331 = "STOP", -1, "")))), "")</f>
        <v/>
      </c>
      <c r="C331" s="25"/>
      <c r="D331" s="25"/>
      <c r="E331" s="25"/>
      <c r="F331" s="25"/>
      <c r="G331" s="25"/>
      <c r="H331" s="25"/>
      <c r="I331" s="23"/>
      <c r="J331" s="23"/>
      <c r="K331" s="27"/>
      <c r="L331" s="27"/>
      <c r="M331" s="25"/>
      <c r="N331" s="31"/>
      <c r="O331" s="10" t="str">
        <f t="shared" si="2"/>
        <v/>
      </c>
      <c r="P331" s="10" t="str">
        <f>IF(AND(LEN(M331), SessionWeekends = false, OR(WEEKDAY(M331) = 1, WEEKDAY(M331) = 7)), SessionWeekendsCode, IF(LEN(N331), VLOOKUP(N331, SessionTimes, 2), ""))</f>
        <v/>
      </c>
      <c r="Q331" s="28"/>
      <c r="R331" s="25"/>
      <c r="S331" s="30"/>
      <c r="T331" s="26"/>
      <c r="U331" s="29"/>
      <c r="V331" s="29"/>
      <c r="W331" s="25" t="b">
        <v>0</v>
      </c>
      <c r="X331" s="10" t="str">
        <f t="shared" si="3"/>
        <v/>
      </c>
    </row>
    <row r="332" ht="15.75" customHeight="1">
      <c r="A332" s="10" t="str">
        <f t="shared" si="1"/>
        <v/>
      </c>
      <c r="B332" s="11" t="str">
        <f>IF(OR($D332 = "CLOSED", AND($D332 = "CANCELLED", IncludeCancelled), AND($D332 = "MISSED", IncludeMissed)), IF(FixedTarget, IF(S332 &gt;= FixedTargetR, FixedTargetR, -1), IF($R332 = "TARGET", Q332, IF($R332 = "BE", 0, IF($R332 = "STOP", -1, "")))), "")</f>
        <v/>
      </c>
      <c r="C332" s="25"/>
      <c r="D332" s="25"/>
      <c r="E332" s="25"/>
      <c r="F332" s="25"/>
      <c r="G332" s="25"/>
      <c r="H332" s="25"/>
      <c r="I332" s="23"/>
      <c r="J332" s="23"/>
      <c r="K332" s="27"/>
      <c r="L332" s="27"/>
      <c r="M332" s="25"/>
      <c r="N332" s="31"/>
      <c r="O332" s="10" t="str">
        <f t="shared" si="2"/>
        <v/>
      </c>
      <c r="P332" s="10" t="str">
        <f>IF(AND(LEN(M332), SessionWeekends = false, OR(WEEKDAY(M332) = 1, WEEKDAY(M332) = 7)), SessionWeekendsCode, IF(LEN(N332), VLOOKUP(N332, SessionTimes, 2), ""))</f>
        <v/>
      </c>
      <c r="Q332" s="28"/>
      <c r="R332" s="25"/>
      <c r="S332" s="30"/>
      <c r="T332" s="26"/>
      <c r="U332" s="29"/>
      <c r="V332" s="29"/>
      <c r="W332" s="25" t="b">
        <v>0</v>
      </c>
      <c r="X332" s="10" t="str">
        <f t="shared" si="3"/>
        <v/>
      </c>
    </row>
    <row r="333" ht="15.75" customHeight="1">
      <c r="A333" s="10" t="str">
        <f t="shared" si="1"/>
        <v/>
      </c>
      <c r="B333" s="11" t="str">
        <f>IF(OR($D333 = "CLOSED", AND($D333 = "CANCELLED", IncludeCancelled), AND($D333 = "MISSED", IncludeMissed)), IF(FixedTarget, IF(S333 &gt;= FixedTargetR, FixedTargetR, -1), IF($R333 = "TARGET", Q333, IF($R333 = "BE", 0, IF($R333 = "STOP", -1, "")))), "")</f>
        <v/>
      </c>
      <c r="C333" s="25"/>
      <c r="D333" s="25"/>
      <c r="E333" s="25"/>
      <c r="F333" s="25"/>
      <c r="G333" s="25"/>
      <c r="H333" s="25"/>
      <c r="I333" s="23"/>
      <c r="J333" s="23"/>
      <c r="K333" s="27"/>
      <c r="L333" s="27"/>
      <c r="M333" s="25"/>
      <c r="N333" s="31"/>
      <c r="O333" s="10" t="str">
        <f t="shared" si="2"/>
        <v/>
      </c>
      <c r="P333" s="10" t="str">
        <f>IF(AND(LEN(M333), SessionWeekends = false, OR(WEEKDAY(M333) = 1, WEEKDAY(M333) = 7)), SessionWeekendsCode, IF(LEN(N333), VLOOKUP(N333, SessionTimes, 2), ""))</f>
        <v/>
      </c>
      <c r="Q333" s="28"/>
      <c r="R333" s="25"/>
      <c r="S333" s="30"/>
      <c r="T333" s="26"/>
      <c r="U333" s="29"/>
      <c r="V333" s="29"/>
      <c r="W333" s="25" t="b">
        <v>0</v>
      </c>
      <c r="X333" s="10" t="str">
        <f t="shared" si="3"/>
        <v/>
      </c>
    </row>
    <row r="334" ht="15.75" customHeight="1">
      <c r="A334" s="10" t="str">
        <f t="shared" si="1"/>
        <v/>
      </c>
      <c r="B334" s="11" t="str">
        <f>IF(OR($D334 = "CLOSED", AND($D334 = "CANCELLED", IncludeCancelled), AND($D334 = "MISSED", IncludeMissed)), IF(FixedTarget, IF(S334 &gt;= FixedTargetR, FixedTargetR, -1), IF($R334 = "TARGET", Q334, IF($R334 = "BE", 0, IF($R334 = "STOP", -1, "")))), "")</f>
        <v/>
      </c>
      <c r="C334" s="25"/>
      <c r="D334" s="25"/>
      <c r="E334" s="25"/>
      <c r="F334" s="25"/>
      <c r="G334" s="25"/>
      <c r="H334" s="25"/>
      <c r="I334" s="23"/>
      <c r="J334" s="23"/>
      <c r="K334" s="27"/>
      <c r="L334" s="27"/>
      <c r="M334" s="25"/>
      <c r="N334" s="31"/>
      <c r="O334" s="10" t="str">
        <f t="shared" si="2"/>
        <v/>
      </c>
      <c r="P334" s="10" t="str">
        <f>IF(AND(LEN(M334), SessionWeekends = false, OR(WEEKDAY(M334) = 1, WEEKDAY(M334) = 7)), SessionWeekendsCode, IF(LEN(N334), VLOOKUP(N334, SessionTimes, 2), ""))</f>
        <v/>
      </c>
      <c r="Q334" s="28"/>
      <c r="R334" s="25"/>
      <c r="S334" s="30"/>
      <c r="T334" s="26"/>
      <c r="U334" s="29"/>
      <c r="V334" s="29"/>
      <c r="W334" s="25" t="b">
        <v>0</v>
      </c>
      <c r="X334" s="10" t="str">
        <f t="shared" si="3"/>
        <v/>
      </c>
    </row>
    <row r="335" ht="15.75" customHeight="1">
      <c r="A335" s="10" t="str">
        <f t="shared" si="1"/>
        <v/>
      </c>
      <c r="B335" s="11" t="str">
        <f>IF(OR($D335 = "CLOSED", AND($D335 = "CANCELLED", IncludeCancelled), AND($D335 = "MISSED", IncludeMissed)), IF(FixedTarget, IF(S335 &gt;= FixedTargetR, FixedTargetR, -1), IF($R335 = "TARGET", Q335, IF($R335 = "BE", 0, IF($R335 = "STOP", -1, "")))), "")</f>
        <v/>
      </c>
      <c r="C335" s="25"/>
      <c r="D335" s="25"/>
      <c r="E335" s="25"/>
      <c r="F335" s="25"/>
      <c r="G335" s="25"/>
      <c r="H335" s="25"/>
      <c r="I335" s="23"/>
      <c r="J335" s="23"/>
      <c r="K335" s="27"/>
      <c r="L335" s="27"/>
      <c r="M335" s="25"/>
      <c r="N335" s="31"/>
      <c r="O335" s="10" t="str">
        <f t="shared" si="2"/>
        <v/>
      </c>
      <c r="P335" s="10" t="str">
        <f>IF(AND(LEN(M335), SessionWeekends = false, OR(WEEKDAY(M335) = 1, WEEKDAY(M335) = 7)), SessionWeekendsCode, IF(LEN(N335), VLOOKUP(N335, SessionTimes, 2), ""))</f>
        <v/>
      </c>
      <c r="Q335" s="28"/>
      <c r="R335" s="25"/>
      <c r="S335" s="30"/>
      <c r="T335" s="26"/>
      <c r="U335" s="29"/>
      <c r="V335" s="29"/>
      <c r="W335" s="25" t="b">
        <v>0</v>
      </c>
      <c r="X335" s="10" t="str">
        <f t="shared" si="3"/>
        <v/>
      </c>
    </row>
    <row r="336" ht="15.75" customHeight="1">
      <c r="A336" s="10" t="str">
        <f t="shared" si="1"/>
        <v/>
      </c>
      <c r="B336" s="11" t="str">
        <f>IF(OR($D336 = "CLOSED", AND($D336 = "CANCELLED", IncludeCancelled), AND($D336 = "MISSED", IncludeMissed)), IF(FixedTarget, IF(S336 &gt;= FixedTargetR, FixedTargetR, -1), IF($R336 = "TARGET", Q336, IF($R336 = "BE", 0, IF($R336 = "STOP", -1, "")))), "")</f>
        <v/>
      </c>
      <c r="C336" s="25"/>
      <c r="D336" s="25"/>
      <c r="E336" s="25"/>
      <c r="F336" s="25"/>
      <c r="G336" s="25"/>
      <c r="H336" s="25"/>
      <c r="I336" s="23"/>
      <c r="J336" s="23"/>
      <c r="K336" s="27"/>
      <c r="L336" s="27"/>
      <c r="M336" s="25"/>
      <c r="N336" s="31"/>
      <c r="O336" s="10" t="str">
        <f t="shared" si="2"/>
        <v/>
      </c>
      <c r="P336" s="10" t="str">
        <f>IF(AND(LEN(M336), SessionWeekends = false, OR(WEEKDAY(M336) = 1, WEEKDAY(M336) = 7)), SessionWeekendsCode, IF(LEN(N336), VLOOKUP(N336, SessionTimes, 2), ""))</f>
        <v/>
      </c>
      <c r="Q336" s="28"/>
      <c r="R336" s="25"/>
      <c r="S336" s="30"/>
      <c r="T336" s="26"/>
      <c r="U336" s="29"/>
      <c r="V336" s="29"/>
      <c r="W336" s="25" t="b">
        <v>0</v>
      </c>
      <c r="X336" s="10" t="str">
        <f t="shared" si="3"/>
        <v/>
      </c>
    </row>
    <row r="337" ht="15.75" customHeight="1">
      <c r="A337" s="10" t="str">
        <f t="shared" si="1"/>
        <v/>
      </c>
      <c r="B337" s="11" t="str">
        <f>IF(OR($D337 = "CLOSED", AND($D337 = "CANCELLED", IncludeCancelled), AND($D337 = "MISSED", IncludeMissed)), IF(FixedTarget, IF(S337 &gt;= FixedTargetR, FixedTargetR, -1), IF($R337 = "TARGET", Q337, IF($R337 = "BE", 0, IF($R337 = "STOP", -1, "")))), "")</f>
        <v/>
      </c>
      <c r="C337" s="25"/>
      <c r="D337" s="25"/>
      <c r="E337" s="25"/>
      <c r="F337" s="25"/>
      <c r="G337" s="25"/>
      <c r="H337" s="25"/>
      <c r="I337" s="23"/>
      <c r="J337" s="23"/>
      <c r="K337" s="27"/>
      <c r="L337" s="27"/>
      <c r="M337" s="25"/>
      <c r="N337" s="31"/>
      <c r="O337" s="10" t="str">
        <f t="shared" si="2"/>
        <v/>
      </c>
      <c r="P337" s="10" t="str">
        <f>IF(AND(LEN(M337), SessionWeekends = false, OR(WEEKDAY(M337) = 1, WEEKDAY(M337) = 7)), SessionWeekendsCode, IF(LEN(N337), VLOOKUP(N337, SessionTimes, 2), ""))</f>
        <v/>
      </c>
      <c r="Q337" s="28"/>
      <c r="R337" s="25"/>
      <c r="S337" s="30"/>
      <c r="T337" s="26"/>
      <c r="U337" s="29"/>
      <c r="V337" s="29"/>
      <c r="W337" s="25" t="b">
        <v>0</v>
      </c>
      <c r="X337" s="10" t="str">
        <f t="shared" si="3"/>
        <v/>
      </c>
    </row>
    <row r="338" ht="15.75" customHeight="1">
      <c r="A338" s="10" t="str">
        <f t="shared" si="1"/>
        <v/>
      </c>
      <c r="B338" s="11" t="str">
        <f>IF(OR($D338 = "CLOSED", AND($D338 = "CANCELLED", IncludeCancelled), AND($D338 = "MISSED", IncludeMissed)), IF(FixedTarget, IF(S338 &gt;= FixedTargetR, FixedTargetR, -1), IF($R338 = "TARGET", Q338, IF($R338 = "BE", 0, IF($R338 = "STOP", -1, "")))), "")</f>
        <v/>
      </c>
      <c r="C338" s="25"/>
      <c r="D338" s="25"/>
      <c r="E338" s="25"/>
      <c r="F338" s="25"/>
      <c r="G338" s="25"/>
      <c r="H338" s="25"/>
      <c r="I338" s="23"/>
      <c r="J338" s="23"/>
      <c r="K338" s="27"/>
      <c r="L338" s="27"/>
      <c r="M338" s="25"/>
      <c r="N338" s="31"/>
      <c r="O338" s="10" t="str">
        <f t="shared" si="2"/>
        <v/>
      </c>
      <c r="P338" s="10" t="str">
        <f>IF(AND(LEN(M338), SessionWeekends = false, OR(WEEKDAY(M338) = 1, WEEKDAY(M338) = 7)), SessionWeekendsCode, IF(LEN(N338), VLOOKUP(N338, SessionTimes, 2), ""))</f>
        <v/>
      </c>
      <c r="Q338" s="28"/>
      <c r="R338" s="25"/>
      <c r="S338" s="30"/>
      <c r="T338" s="26"/>
      <c r="U338" s="29"/>
      <c r="V338" s="29"/>
      <c r="W338" s="25" t="b">
        <v>0</v>
      </c>
      <c r="X338" s="10" t="str">
        <f t="shared" si="3"/>
        <v/>
      </c>
    </row>
    <row r="339" ht="15.75" customHeight="1">
      <c r="A339" s="10" t="str">
        <f t="shared" si="1"/>
        <v/>
      </c>
      <c r="B339" s="11" t="str">
        <f>IF(OR($D339 = "CLOSED", AND($D339 = "CANCELLED", IncludeCancelled), AND($D339 = "MISSED", IncludeMissed)), IF(FixedTarget, IF(S339 &gt;= FixedTargetR, FixedTargetR, -1), IF($R339 = "TARGET", Q339, IF($R339 = "BE", 0, IF($R339 = "STOP", -1, "")))), "")</f>
        <v/>
      </c>
      <c r="C339" s="25"/>
      <c r="D339" s="25"/>
      <c r="E339" s="25"/>
      <c r="F339" s="25"/>
      <c r="G339" s="25"/>
      <c r="H339" s="25"/>
      <c r="I339" s="23"/>
      <c r="J339" s="23"/>
      <c r="K339" s="27"/>
      <c r="L339" s="27"/>
      <c r="M339" s="25"/>
      <c r="N339" s="31"/>
      <c r="O339" s="10" t="str">
        <f t="shared" si="2"/>
        <v/>
      </c>
      <c r="P339" s="10" t="str">
        <f>IF(AND(LEN(M339), SessionWeekends = false, OR(WEEKDAY(M339) = 1, WEEKDAY(M339) = 7)), SessionWeekendsCode, IF(LEN(N339), VLOOKUP(N339, SessionTimes, 2), ""))</f>
        <v/>
      </c>
      <c r="Q339" s="28"/>
      <c r="R339" s="25"/>
      <c r="S339" s="30"/>
      <c r="T339" s="26"/>
      <c r="U339" s="29"/>
      <c r="V339" s="29"/>
      <c r="W339" s="25" t="b">
        <v>0</v>
      </c>
      <c r="X339" s="10" t="str">
        <f t="shared" si="3"/>
        <v/>
      </c>
    </row>
    <row r="340" ht="15.75" customHeight="1">
      <c r="A340" s="10" t="str">
        <f t="shared" si="1"/>
        <v/>
      </c>
      <c r="B340" s="11" t="str">
        <f>IF(OR($D340 = "CLOSED", AND($D340 = "CANCELLED", IncludeCancelled), AND($D340 = "MISSED", IncludeMissed)), IF(FixedTarget, IF(S340 &gt;= FixedTargetR, FixedTargetR, -1), IF($R340 = "TARGET", Q340, IF($R340 = "BE", 0, IF($R340 = "STOP", -1, "")))), "")</f>
        <v/>
      </c>
      <c r="C340" s="25"/>
      <c r="D340" s="25"/>
      <c r="E340" s="25"/>
      <c r="F340" s="25"/>
      <c r="G340" s="25"/>
      <c r="H340" s="25"/>
      <c r="I340" s="23"/>
      <c r="J340" s="23"/>
      <c r="K340" s="27"/>
      <c r="L340" s="27"/>
      <c r="M340" s="25"/>
      <c r="N340" s="31"/>
      <c r="O340" s="10" t="str">
        <f t="shared" si="2"/>
        <v/>
      </c>
      <c r="P340" s="10" t="str">
        <f>IF(AND(LEN(M340), SessionWeekends = false, OR(WEEKDAY(M340) = 1, WEEKDAY(M340) = 7)), SessionWeekendsCode, IF(LEN(N340), VLOOKUP(N340, SessionTimes, 2), ""))</f>
        <v/>
      </c>
      <c r="Q340" s="28"/>
      <c r="R340" s="25"/>
      <c r="S340" s="30"/>
      <c r="T340" s="26"/>
      <c r="U340" s="29"/>
      <c r="V340" s="29"/>
      <c r="W340" s="25" t="b">
        <v>0</v>
      </c>
      <c r="X340" s="10" t="str">
        <f t="shared" si="3"/>
        <v/>
      </c>
    </row>
    <row r="341" ht="15.75" customHeight="1">
      <c r="A341" s="10" t="str">
        <f t="shared" si="1"/>
        <v/>
      </c>
      <c r="B341" s="11" t="str">
        <f>IF(OR($D341 = "CLOSED", AND($D341 = "CANCELLED", IncludeCancelled), AND($D341 = "MISSED", IncludeMissed)), IF(FixedTarget, IF(S341 &gt;= FixedTargetR, FixedTargetR, -1), IF($R341 = "TARGET", Q341, IF($R341 = "BE", 0, IF($R341 = "STOP", -1, "")))), "")</f>
        <v/>
      </c>
      <c r="C341" s="25"/>
      <c r="D341" s="25"/>
      <c r="E341" s="25"/>
      <c r="F341" s="25"/>
      <c r="G341" s="25"/>
      <c r="H341" s="25"/>
      <c r="I341" s="23"/>
      <c r="J341" s="23"/>
      <c r="K341" s="27"/>
      <c r="L341" s="27"/>
      <c r="M341" s="25"/>
      <c r="N341" s="31"/>
      <c r="O341" s="10" t="str">
        <f t="shared" si="2"/>
        <v/>
      </c>
      <c r="P341" s="10" t="str">
        <f>IF(AND(LEN(M341), SessionWeekends = false, OR(WEEKDAY(M341) = 1, WEEKDAY(M341) = 7)), SessionWeekendsCode, IF(LEN(N341), VLOOKUP(N341, SessionTimes, 2), ""))</f>
        <v/>
      </c>
      <c r="Q341" s="28"/>
      <c r="R341" s="25"/>
      <c r="S341" s="30"/>
      <c r="T341" s="26"/>
      <c r="U341" s="29"/>
      <c r="V341" s="29"/>
      <c r="W341" s="25" t="b">
        <v>0</v>
      </c>
      <c r="X341" s="10" t="str">
        <f t="shared" si="3"/>
        <v/>
      </c>
    </row>
    <row r="342" ht="15.75" customHeight="1">
      <c r="A342" s="10" t="str">
        <f t="shared" si="1"/>
        <v/>
      </c>
      <c r="B342" s="11" t="str">
        <f>IF(OR($D342 = "CLOSED", AND($D342 = "CANCELLED", IncludeCancelled), AND($D342 = "MISSED", IncludeMissed)), IF(FixedTarget, IF(S342 &gt;= FixedTargetR, FixedTargetR, -1), IF($R342 = "TARGET", Q342, IF($R342 = "BE", 0, IF($R342 = "STOP", -1, "")))), "")</f>
        <v/>
      </c>
      <c r="C342" s="25"/>
      <c r="D342" s="25"/>
      <c r="E342" s="25"/>
      <c r="F342" s="25"/>
      <c r="G342" s="25"/>
      <c r="H342" s="25"/>
      <c r="I342" s="23"/>
      <c r="J342" s="23"/>
      <c r="K342" s="27"/>
      <c r="L342" s="27"/>
      <c r="M342" s="25"/>
      <c r="N342" s="31"/>
      <c r="O342" s="10" t="str">
        <f t="shared" si="2"/>
        <v/>
      </c>
      <c r="P342" s="10" t="str">
        <f>IF(AND(LEN(M342), SessionWeekends = false, OR(WEEKDAY(M342) = 1, WEEKDAY(M342) = 7)), SessionWeekendsCode, IF(LEN(N342), VLOOKUP(N342, SessionTimes, 2), ""))</f>
        <v/>
      </c>
      <c r="Q342" s="28"/>
      <c r="R342" s="25"/>
      <c r="S342" s="30"/>
      <c r="T342" s="26"/>
      <c r="U342" s="29"/>
      <c r="V342" s="29"/>
      <c r="W342" s="25" t="b">
        <v>0</v>
      </c>
      <c r="X342" s="10" t="str">
        <f t="shared" si="3"/>
        <v/>
      </c>
    </row>
    <row r="343" ht="15.75" customHeight="1">
      <c r="A343" s="10" t="str">
        <f t="shared" si="1"/>
        <v/>
      </c>
      <c r="B343" s="11" t="str">
        <f>IF(OR($D343 = "CLOSED", AND($D343 = "CANCELLED", IncludeCancelled), AND($D343 = "MISSED", IncludeMissed)), IF(FixedTarget, IF(S343 &gt;= FixedTargetR, FixedTargetR, -1), IF($R343 = "TARGET", Q343, IF($R343 = "BE", 0, IF($R343 = "STOP", -1, "")))), "")</f>
        <v/>
      </c>
      <c r="C343" s="25"/>
      <c r="D343" s="25"/>
      <c r="E343" s="25"/>
      <c r="F343" s="25"/>
      <c r="G343" s="25"/>
      <c r="H343" s="25"/>
      <c r="I343" s="23"/>
      <c r="J343" s="23"/>
      <c r="K343" s="27"/>
      <c r="L343" s="27"/>
      <c r="M343" s="25"/>
      <c r="N343" s="31"/>
      <c r="O343" s="10" t="str">
        <f t="shared" si="2"/>
        <v/>
      </c>
      <c r="P343" s="10" t="str">
        <f>IF(AND(LEN(M343), SessionWeekends = false, OR(WEEKDAY(M343) = 1, WEEKDAY(M343) = 7)), SessionWeekendsCode, IF(LEN(N343), VLOOKUP(N343, SessionTimes, 2), ""))</f>
        <v/>
      </c>
      <c r="Q343" s="28"/>
      <c r="R343" s="25"/>
      <c r="S343" s="30"/>
      <c r="T343" s="26"/>
      <c r="U343" s="29"/>
      <c r="V343" s="29"/>
      <c r="W343" s="25" t="b">
        <v>0</v>
      </c>
      <c r="X343" s="10" t="str">
        <f t="shared" si="3"/>
        <v/>
      </c>
    </row>
    <row r="344" ht="15.75" customHeight="1">
      <c r="A344" s="10" t="str">
        <f t="shared" si="1"/>
        <v/>
      </c>
      <c r="B344" s="11" t="str">
        <f>IF(OR($D344 = "CLOSED", AND($D344 = "CANCELLED", IncludeCancelled), AND($D344 = "MISSED", IncludeMissed)), IF(FixedTarget, IF(S344 &gt;= FixedTargetR, FixedTargetR, -1), IF($R344 = "TARGET", Q344, IF($R344 = "BE", 0, IF($R344 = "STOP", -1, "")))), "")</f>
        <v/>
      </c>
      <c r="C344" s="25"/>
      <c r="D344" s="25"/>
      <c r="E344" s="25"/>
      <c r="F344" s="25"/>
      <c r="G344" s="25"/>
      <c r="H344" s="25"/>
      <c r="I344" s="23"/>
      <c r="J344" s="23"/>
      <c r="K344" s="27"/>
      <c r="L344" s="27"/>
      <c r="M344" s="25"/>
      <c r="N344" s="31"/>
      <c r="O344" s="10" t="str">
        <f t="shared" si="2"/>
        <v/>
      </c>
      <c r="P344" s="10" t="str">
        <f>IF(AND(LEN(M344), SessionWeekends = false, OR(WEEKDAY(M344) = 1, WEEKDAY(M344) = 7)), SessionWeekendsCode, IF(LEN(N344), VLOOKUP(N344, SessionTimes, 2), ""))</f>
        <v/>
      </c>
      <c r="Q344" s="28"/>
      <c r="R344" s="25"/>
      <c r="S344" s="30"/>
      <c r="T344" s="26"/>
      <c r="U344" s="29"/>
      <c r="V344" s="29"/>
      <c r="W344" s="25" t="b">
        <v>0</v>
      </c>
      <c r="X344" s="10" t="str">
        <f t="shared" si="3"/>
        <v/>
      </c>
    </row>
    <row r="345" ht="15.75" customHeight="1">
      <c r="A345" s="10" t="str">
        <f t="shared" si="1"/>
        <v/>
      </c>
      <c r="B345" s="11" t="str">
        <f>IF(OR($D345 = "CLOSED", AND($D345 = "CANCELLED", IncludeCancelled), AND($D345 = "MISSED", IncludeMissed)), IF(FixedTarget, IF(S345 &gt;= FixedTargetR, FixedTargetR, -1), IF($R345 = "TARGET", Q345, IF($R345 = "BE", 0, IF($R345 = "STOP", -1, "")))), "")</f>
        <v/>
      </c>
      <c r="C345" s="25"/>
      <c r="D345" s="25"/>
      <c r="E345" s="25"/>
      <c r="F345" s="25"/>
      <c r="G345" s="25"/>
      <c r="H345" s="25"/>
      <c r="I345" s="23"/>
      <c r="J345" s="23"/>
      <c r="K345" s="27"/>
      <c r="L345" s="27"/>
      <c r="M345" s="25"/>
      <c r="N345" s="31"/>
      <c r="O345" s="10" t="str">
        <f t="shared" si="2"/>
        <v/>
      </c>
      <c r="P345" s="10" t="str">
        <f>IF(AND(LEN(M345), SessionWeekends = false, OR(WEEKDAY(M345) = 1, WEEKDAY(M345) = 7)), SessionWeekendsCode, IF(LEN(N345), VLOOKUP(N345, SessionTimes, 2), ""))</f>
        <v/>
      </c>
      <c r="Q345" s="28"/>
      <c r="R345" s="25"/>
      <c r="S345" s="30"/>
      <c r="T345" s="26"/>
      <c r="U345" s="29"/>
      <c r="V345" s="29"/>
      <c r="W345" s="25" t="b">
        <v>0</v>
      </c>
      <c r="X345" s="10" t="str">
        <f t="shared" si="3"/>
        <v/>
      </c>
    </row>
    <row r="346" ht="15.75" customHeight="1">
      <c r="A346" s="10" t="str">
        <f t="shared" si="1"/>
        <v/>
      </c>
      <c r="B346" s="11" t="str">
        <f>IF(OR($D346 = "CLOSED", AND($D346 = "CANCELLED", IncludeCancelled), AND($D346 = "MISSED", IncludeMissed)), IF(FixedTarget, IF(S346 &gt;= FixedTargetR, FixedTargetR, -1), IF($R346 = "TARGET", Q346, IF($R346 = "BE", 0, IF($R346 = "STOP", -1, "")))), "")</f>
        <v/>
      </c>
      <c r="C346" s="25"/>
      <c r="D346" s="25"/>
      <c r="E346" s="25"/>
      <c r="F346" s="25"/>
      <c r="G346" s="25"/>
      <c r="H346" s="25"/>
      <c r="I346" s="23"/>
      <c r="J346" s="23"/>
      <c r="K346" s="27"/>
      <c r="L346" s="27"/>
      <c r="M346" s="25"/>
      <c r="N346" s="31"/>
      <c r="O346" s="10" t="str">
        <f t="shared" si="2"/>
        <v/>
      </c>
      <c r="P346" s="10" t="str">
        <f>IF(AND(LEN(M346), SessionWeekends = false, OR(WEEKDAY(M346) = 1, WEEKDAY(M346) = 7)), SessionWeekendsCode, IF(LEN(N346), VLOOKUP(N346, SessionTimes, 2), ""))</f>
        <v/>
      </c>
      <c r="Q346" s="28"/>
      <c r="R346" s="25"/>
      <c r="S346" s="30"/>
      <c r="T346" s="26"/>
      <c r="U346" s="29"/>
      <c r="V346" s="29"/>
      <c r="W346" s="25" t="b">
        <v>0</v>
      </c>
      <c r="X346" s="10" t="str">
        <f t="shared" si="3"/>
        <v/>
      </c>
    </row>
    <row r="347" ht="15.75" customHeight="1">
      <c r="A347" s="10" t="str">
        <f t="shared" si="1"/>
        <v/>
      </c>
      <c r="B347" s="11" t="str">
        <f>IF(OR($D347 = "CLOSED", AND($D347 = "CANCELLED", IncludeCancelled), AND($D347 = "MISSED", IncludeMissed)), IF(FixedTarget, IF(S347 &gt;= FixedTargetR, FixedTargetR, -1), IF($R347 = "TARGET", Q347, IF($R347 = "BE", 0, IF($R347 = "STOP", -1, "")))), "")</f>
        <v/>
      </c>
      <c r="C347" s="25"/>
      <c r="D347" s="25"/>
      <c r="E347" s="25"/>
      <c r="F347" s="25"/>
      <c r="G347" s="25"/>
      <c r="H347" s="25"/>
      <c r="I347" s="23"/>
      <c r="J347" s="23"/>
      <c r="K347" s="27"/>
      <c r="L347" s="27"/>
      <c r="M347" s="25"/>
      <c r="N347" s="31"/>
      <c r="O347" s="10" t="str">
        <f t="shared" si="2"/>
        <v/>
      </c>
      <c r="P347" s="10" t="str">
        <f>IF(AND(LEN(M347), SessionWeekends = false, OR(WEEKDAY(M347) = 1, WEEKDAY(M347) = 7)), SessionWeekendsCode, IF(LEN(N347), VLOOKUP(N347, SessionTimes, 2), ""))</f>
        <v/>
      </c>
      <c r="Q347" s="28"/>
      <c r="R347" s="25"/>
      <c r="S347" s="30"/>
      <c r="T347" s="26"/>
      <c r="U347" s="29"/>
      <c r="V347" s="29"/>
      <c r="W347" s="25" t="b">
        <v>0</v>
      </c>
      <c r="X347" s="10" t="str">
        <f t="shared" si="3"/>
        <v/>
      </c>
    </row>
    <row r="348" ht="15.75" customHeight="1">
      <c r="A348" s="10" t="str">
        <f t="shared" si="1"/>
        <v/>
      </c>
      <c r="B348" s="11" t="str">
        <f>IF(OR($D348 = "CLOSED", AND($D348 = "CANCELLED", IncludeCancelled), AND($D348 = "MISSED", IncludeMissed)), IF(FixedTarget, IF(S348 &gt;= FixedTargetR, FixedTargetR, -1), IF($R348 = "TARGET", Q348, IF($R348 = "BE", 0, IF($R348 = "STOP", -1, "")))), "")</f>
        <v/>
      </c>
      <c r="C348" s="25"/>
      <c r="D348" s="25"/>
      <c r="E348" s="25"/>
      <c r="F348" s="25"/>
      <c r="G348" s="25"/>
      <c r="H348" s="25"/>
      <c r="I348" s="23"/>
      <c r="J348" s="23"/>
      <c r="K348" s="27"/>
      <c r="L348" s="27"/>
      <c r="M348" s="25"/>
      <c r="N348" s="31"/>
      <c r="O348" s="10" t="str">
        <f t="shared" si="2"/>
        <v/>
      </c>
      <c r="P348" s="10" t="str">
        <f>IF(AND(LEN(M348), SessionWeekends = false, OR(WEEKDAY(M348) = 1, WEEKDAY(M348) = 7)), SessionWeekendsCode, IF(LEN(N348), VLOOKUP(N348, SessionTimes, 2), ""))</f>
        <v/>
      </c>
      <c r="Q348" s="28"/>
      <c r="R348" s="25"/>
      <c r="S348" s="30"/>
      <c r="T348" s="26"/>
      <c r="U348" s="29"/>
      <c r="V348" s="29"/>
      <c r="W348" s="25" t="b">
        <v>0</v>
      </c>
      <c r="X348" s="10" t="str">
        <f t="shared" si="3"/>
        <v/>
      </c>
    </row>
    <row r="349" ht="15.75" customHeight="1">
      <c r="A349" s="10" t="str">
        <f t="shared" si="1"/>
        <v/>
      </c>
      <c r="B349" s="11" t="str">
        <f>IF(OR($D349 = "CLOSED", AND($D349 = "CANCELLED", IncludeCancelled), AND($D349 = "MISSED", IncludeMissed)), IF(FixedTarget, IF(S349 &gt;= FixedTargetR, FixedTargetR, -1), IF($R349 = "TARGET", Q349, IF($R349 = "BE", 0, IF($R349 = "STOP", -1, "")))), "")</f>
        <v/>
      </c>
      <c r="C349" s="25"/>
      <c r="D349" s="25"/>
      <c r="E349" s="25"/>
      <c r="F349" s="25"/>
      <c r="G349" s="25"/>
      <c r="H349" s="25"/>
      <c r="I349" s="23"/>
      <c r="J349" s="23"/>
      <c r="K349" s="27"/>
      <c r="L349" s="27"/>
      <c r="M349" s="25"/>
      <c r="N349" s="31"/>
      <c r="O349" s="10" t="str">
        <f t="shared" si="2"/>
        <v/>
      </c>
      <c r="P349" s="10" t="str">
        <f>IF(AND(LEN(M349), SessionWeekends = false, OR(WEEKDAY(M349) = 1, WEEKDAY(M349) = 7)), SessionWeekendsCode, IF(LEN(N349), VLOOKUP(N349, SessionTimes, 2), ""))</f>
        <v/>
      </c>
      <c r="Q349" s="28"/>
      <c r="R349" s="25"/>
      <c r="S349" s="30"/>
      <c r="T349" s="26"/>
      <c r="U349" s="29"/>
      <c r="V349" s="29"/>
      <c r="W349" s="25" t="b">
        <v>0</v>
      </c>
      <c r="X349" s="10" t="str">
        <f t="shared" si="3"/>
        <v/>
      </c>
    </row>
    <row r="350" ht="15.75" customHeight="1">
      <c r="A350" s="10" t="str">
        <f t="shared" si="1"/>
        <v/>
      </c>
      <c r="B350" s="11" t="str">
        <f>IF(OR($D350 = "CLOSED", AND($D350 = "CANCELLED", IncludeCancelled), AND($D350 = "MISSED", IncludeMissed)), IF(FixedTarget, IF(S350 &gt;= FixedTargetR, FixedTargetR, -1), IF($R350 = "TARGET", Q350, IF($R350 = "BE", 0, IF($R350 = "STOP", -1, "")))), "")</f>
        <v/>
      </c>
      <c r="C350" s="25"/>
      <c r="D350" s="25"/>
      <c r="E350" s="25"/>
      <c r="F350" s="25"/>
      <c r="G350" s="25"/>
      <c r="H350" s="25"/>
      <c r="I350" s="23"/>
      <c r="J350" s="23"/>
      <c r="K350" s="27"/>
      <c r="L350" s="27"/>
      <c r="M350" s="25"/>
      <c r="N350" s="31"/>
      <c r="O350" s="10" t="str">
        <f t="shared" si="2"/>
        <v/>
      </c>
      <c r="P350" s="10" t="str">
        <f>IF(AND(LEN(M350), SessionWeekends = false, OR(WEEKDAY(M350) = 1, WEEKDAY(M350) = 7)), SessionWeekendsCode, IF(LEN(N350), VLOOKUP(N350, SessionTimes, 2), ""))</f>
        <v/>
      </c>
      <c r="Q350" s="28"/>
      <c r="R350" s="25"/>
      <c r="S350" s="30"/>
      <c r="T350" s="26"/>
      <c r="U350" s="29"/>
      <c r="V350" s="29"/>
      <c r="W350" s="25" t="b">
        <v>0</v>
      </c>
      <c r="X350" s="10" t="str">
        <f t="shared" si="3"/>
        <v/>
      </c>
    </row>
    <row r="351" ht="15.75" customHeight="1">
      <c r="A351" s="10" t="str">
        <f t="shared" si="1"/>
        <v/>
      </c>
      <c r="B351" s="11" t="str">
        <f>IF(OR($D351 = "CLOSED", AND($D351 = "CANCELLED", IncludeCancelled), AND($D351 = "MISSED", IncludeMissed)), IF(FixedTarget, IF(S351 &gt;= FixedTargetR, FixedTargetR, -1), IF($R351 = "TARGET", Q351, IF($R351 = "BE", 0, IF($R351 = "STOP", -1, "")))), "")</f>
        <v/>
      </c>
      <c r="C351" s="25"/>
      <c r="D351" s="25"/>
      <c r="E351" s="25"/>
      <c r="F351" s="25"/>
      <c r="G351" s="25"/>
      <c r="H351" s="25"/>
      <c r="I351" s="23"/>
      <c r="J351" s="23"/>
      <c r="K351" s="27"/>
      <c r="L351" s="27"/>
      <c r="M351" s="25"/>
      <c r="N351" s="31"/>
      <c r="O351" s="10" t="str">
        <f t="shared" si="2"/>
        <v/>
      </c>
      <c r="P351" s="10" t="str">
        <f>IF(AND(LEN(M351), SessionWeekends = false, OR(WEEKDAY(M351) = 1, WEEKDAY(M351) = 7)), SessionWeekendsCode, IF(LEN(N351), VLOOKUP(N351, SessionTimes, 2), ""))</f>
        <v/>
      </c>
      <c r="Q351" s="28"/>
      <c r="R351" s="25"/>
      <c r="S351" s="30"/>
      <c r="T351" s="26"/>
      <c r="U351" s="29"/>
      <c r="V351" s="29"/>
      <c r="W351" s="25" t="b">
        <v>0</v>
      </c>
      <c r="X351" s="10" t="str">
        <f t="shared" si="3"/>
        <v/>
      </c>
    </row>
    <row r="352" ht="15.75" customHeight="1">
      <c r="A352" s="10" t="str">
        <f t="shared" si="1"/>
        <v/>
      </c>
      <c r="B352" s="11" t="str">
        <f>IF(OR($D352 = "CLOSED", AND($D352 = "CANCELLED", IncludeCancelled), AND($D352 = "MISSED", IncludeMissed)), IF(FixedTarget, IF(S352 &gt;= FixedTargetR, FixedTargetR, -1), IF($R352 = "TARGET", Q352, IF($R352 = "BE", 0, IF($R352 = "STOP", -1, "")))), "")</f>
        <v/>
      </c>
      <c r="C352" s="25"/>
      <c r="D352" s="25"/>
      <c r="E352" s="25"/>
      <c r="F352" s="25"/>
      <c r="G352" s="25"/>
      <c r="H352" s="25"/>
      <c r="I352" s="23"/>
      <c r="J352" s="23"/>
      <c r="K352" s="27"/>
      <c r="L352" s="27"/>
      <c r="M352" s="25"/>
      <c r="N352" s="31"/>
      <c r="O352" s="10" t="str">
        <f t="shared" si="2"/>
        <v/>
      </c>
      <c r="P352" s="10" t="str">
        <f>IF(AND(LEN(M352), SessionWeekends = false, OR(WEEKDAY(M352) = 1, WEEKDAY(M352) = 7)), SessionWeekendsCode, IF(LEN(N352), VLOOKUP(N352, SessionTimes, 2), ""))</f>
        <v/>
      </c>
      <c r="Q352" s="28"/>
      <c r="R352" s="25"/>
      <c r="S352" s="30"/>
      <c r="T352" s="26"/>
      <c r="U352" s="29"/>
      <c r="V352" s="29"/>
      <c r="W352" s="25" t="b">
        <v>0</v>
      </c>
      <c r="X352" s="10" t="str">
        <f t="shared" si="3"/>
        <v/>
      </c>
    </row>
    <row r="353" ht="15.75" customHeight="1">
      <c r="A353" s="10" t="str">
        <f t="shared" si="1"/>
        <v/>
      </c>
      <c r="B353" s="11" t="str">
        <f>IF(OR($D353 = "CLOSED", AND($D353 = "CANCELLED", IncludeCancelled), AND($D353 = "MISSED", IncludeMissed)), IF(FixedTarget, IF(S353 &gt;= FixedTargetR, FixedTargetR, -1), IF($R353 = "TARGET", Q353, IF($R353 = "BE", 0, IF($R353 = "STOP", -1, "")))), "")</f>
        <v/>
      </c>
      <c r="C353" s="25"/>
      <c r="D353" s="25"/>
      <c r="E353" s="25"/>
      <c r="F353" s="25"/>
      <c r="G353" s="25"/>
      <c r="H353" s="25"/>
      <c r="I353" s="23"/>
      <c r="J353" s="23"/>
      <c r="K353" s="27"/>
      <c r="L353" s="27"/>
      <c r="M353" s="25"/>
      <c r="N353" s="31"/>
      <c r="O353" s="10" t="str">
        <f t="shared" si="2"/>
        <v/>
      </c>
      <c r="P353" s="10" t="str">
        <f>IF(AND(LEN(M353), SessionWeekends = false, OR(WEEKDAY(M353) = 1, WEEKDAY(M353) = 7)), SessionWeekendsCode, IF(LEN(N353), VLOOKUP(N353, SessionTimes, 2), ""))</f>
        <v/>
      </c>
      <c r="Q353" s="28"/>
      <c r="R353" s="25"/>
      <c r="S353" s="30"/>
      <c r="T353" s="26"/>
      <c r="U353" s="29"/>
      <c r="V353" s="29"/>
      <c r="W353" s="25" t="b">
        <v>0</v>
      </c>
      <c r="X353" s="10" t="str">
        <f t="shared" si="3"/>
        <v/>
      </c>
    </row>
    <row r="354" ht="15.75" customHeight="1">
      <c r="A354" s="10" t="str">
        <f t="shared" si="1"/>
        <v/>
      </c>
      <c r="B354" s="11" t="str">
        <f>IF(OR($D354 = "CLOSED", AND($D354 = "CANCELLED", IncludeCancelled), AND($D354 = "MISSED", IncludeMissed)), IF(FixedTarget, IF(S354 &gt;= FixedTargetR, FixedTargetR, -1), IF($R354 = "TARGET", Q354, IF($R354 = "BE", 0, IF($R354 = "STOP", -1, "")))), "")</f>
        <v/>
      </c>
      <c r="C354" s="25"/>
      <c r="D354" s="25"/>
      <c r="E354" s="25"/>
      <c r="F354" s="25"/>
      <c r="G354" s="25"/>
      <c r="H354" s="25"/>
      <c r="I354" s="23"/>
      <c r="J354" s="23"/>
      <c r="K354" s="27"/>
      <c r="L354" s="27"/>
      <c r="M354" s="25"/>
      <c r="N354" s="31"/>
      <c r="O354" s="10" t="str">
        <f t="shared" si="2"/>
        <v/>
      </c>
      <c r="P354" s="10" t="str">
        <f>IF(AND(LEN(M354), SessionWeekends = false, OR(WEEKDAY(M354) = 1, WEEKDAY(M354) = 7)), SessionWeekendsCode, IF(LEN(N354), VLOOKUP(N354, SessionTimes, 2), ""))</f>
        <v/>
      </c>
      <c r="Q354" s="28"/>
      <c r="R354" s="25"/>
      <c r="S354" s="30"/>
      <c r="T354" s="26"/>
      <c r="U354" s="29"/>
      <c r="V354" s="29"/>
      <c r="W354" s="25" t="b">
        <v>0</v>
      </c>
      <c r="X354" s="10" t="str">
        <f t="shared" si="3"/>
        <v/>
      </c>
    </row>
    <row r="355" ht="15.75" customHeight="1">
      <c r="A355" s="10" t="str">
        <f t="shared" si="1"/>
        <v/>
      </c>
      <c r="B355" s="11" t="str">
        <f>IF(OR($D355 = "CLOSED", AND($D355 = "CANCELLED", IncludeCancelled), AND($D355 = "MISSED", IncludeMissed)), IF(FixedTarget, IF(S355 &gt;= FixedTargetR, FixedTargetR, -1), IF($R355 = "TARGET", Q355, IF($R355 = "BE", 0, IF($R355 = "STOP", -1, "")))), "")</f>
        <v/>
      </c>
      <c r="C355" s="25"/>
      <c r="D355" s="25"/>
      <c r="E355" s="25"/>
      <c r="F355" s="25"/>
      <c r="G355" s="25"/>
      <c r="H355" s="25"/>
      <c r="I355" s="23"/>
      <c r="J355" s="23"/>
      <c r="K355" s="27"/>
      <c r="L355" s="27"/>
      <c r="M355" s="25"/>
      <c r="N355" s="31"/>
      <c r="O355" s="10" t="str">
        <f t="shared" si="2"/>
        <v/>
      </c>
      <c r="P355" s="10" t="str">
        <f>IF(AND(LEN(M355), SessionWeekends = false, OR(WEEKDAY(M355) = 1, WEEKDAY(M355) = 7)), SessionWeekendsCode, IF(LEN(N355), VLOOKUP(N355, SessionTimes, 2), ""))</f>
        <v/>
      </c>
      <c r="Q355" s="28"/>
      <c r="R355" s="25"/>
      <c r="S355" s="30"/>
      <c r="T355" s="26"/>
      <c r="U355" s="29"/>
      <c r="V355" s="29"/>
      <c r="W355" s="25" t="b">
        <v>0</v>
      </c>
      <c r="X355" s="10" t="str">
        <f t="shared" si="3"/>
        <v/>
      </c>
    </row>
    <row r="356" ht="15.75" customHeight="1">
      <c r="A356" s="10" t="str">
        <f t="shared" si="1"/>
        <v/>
      </c>
      <c r="B356" s="11" t="str">
        <f>IF(OR($D356 = "CLOSED", AND($D356 = "CANCELLED", IncludeCancelled), AND($D356 = "MISSED", IncludeMissed)), IF(FixedTarget, IF(S356 &gt;= FixedTargetR, FixedTargetR, -1), IF($R356 = "TARGET", Q356, IF($R356 = "BE", 0, IF($R356 = "STOP", -1, "")))), "")</f>
        <v/>
      </c>
      <c r="C356" s="25"/>
      <c r="D356" s="25"/>
      <c r="E356" s="25"/>
      <c r="F356" s="25"/>
      <c r="G356" s="25"/>
      <c r="H356" s="25"/>
      <c r="I356" s="23"/>
      <c r="J356" s="23"/>
      <c r="K356" s="27"/>
      <c r="L356" s="27"/>
      <c r="M356" s="25"/>
      <c r="N356" s="31"/>
      <c r="O356" s="10" t="str">
        <f t="shared" si="2"/>
        <v/>
      </c>
      <c r="P356" s="10" t="str">
        <f>IF(AND(LEN(M356), SessionWeekends = false, OR(WEEKDAY(M356) = 1, WEEKDAY(M356) = 7)), SessionWeekendsCode, IF(LEN(N356), VLOOKUP(N356, SessionTimes, 2), ""))</f>
        <v/>
      </c>
      <c r="Q356" s="28"/>
      <c r="R356" s="25"/>
      <c r="S356" s="30"/>
      <c r="T356" s="26"/>
      <c r="U356" s="29"/>
      <c r="V356" s="29"/>
      <c r="W356" s="25" t="b">
        <v>0</v>
      </c>
      <c r="X356" s="10" t="str">
        <f t="shared" si="3"/>
        <v/>
      </c>
    </row>
    <row r="357" ht="15.75" customHeight="1">
      <c r="A357" s="10" t="str">
        <f t="shared" si="1"/>
        <v/>
      </c>
      <c r="B357" s="11" t="str">
        <f>IF(OR($D357 = "CLOSED", AND($D357 = "CANCELLED", IncludeCancelled), AND($D357 = "MISSED", IncludeMissed)), IF(FixedTarget, IF(S357 &gt;= FixedTargetR, FixedTargetR, -1), IF($R357 = "TARGET", Q357, IF($R357 = "BE", 0, IF($R357 = "STOP", -1, "")))), "")</f>
        <v/>
      </c>
      <c r="C357" s="25"/>
      <c r="D357" s="25"/>
      <c r="E357" s="25"/>
      <c r="F357" s="25"/>
      <c r="G357" s="25"/>
      <c r="H357" s="25"/>
      <c r="I357" s="23"/>
      <c r="J357" s="23"/>
      <c r="K357" s="27"/>
      <c r="L357" s="27"/>
      <c r="M357" s="25"/>
      <c r="N357" s="31"/>
      <c r="O357" s="10" t="str">
        <f t="shared" si="2"/>
        <v/>
      </c>
      <c r="P357" s="10" t="str">
        <f>IF(AND(LEN(M357), SessionWeekends = false, OR(WEEKDAY(M357) = 1, WEEKDAY(M357) = 7)), SessionWeekendsCode, IF(LEN(N357), VLOOKUP(N357, SessionTimes, 2), ""))</f>
        <v/>
      </c>
      <c r="Q357" s="28"/>
      <c r="R357" s="25"/>
      <c r="S357" s="30"/>
      <c r="T357" s="26"/>
      <c r="U357" s="29"/>
      <c r="V357" s="29"/>
      <c r="W357" s="25" t="b">
        <v>0</v>
      </c>
      <c r="X357" s="10" t="str">
        <f t="shared" si="3"/>
        <v/>
      </c>
    </row>
    <row r="358" ht="15.75" customHeight="1">
      <c r="A358" s="10" t="str">
        <f t="shared" si="1"/>
        <v/>
      </c>
      <c r="B358" s="11" t="str">
        <f>IF(OR($D358 = "CLOSED", AND($D358 = "CANCELLED", IncludeCancelled), AND($D358 = "MISSED", IncludeMissed)), IF(FixedTarget, IF(S358 &gt;= FixedTargetR, FixedTargetR, -1), IF($R358 = "TARGET", Q358, IF($R358 = "BE", 0, IF($R358 = "STOP", -1, "")))), "")</f>
        <v/>
      </c>
      <c r="C358" s="25"/>
      <c r="D358" s="25"/>
      <c r="E358" s="25"/>
      <c r="F358" s="25"/>
      <c r="G358" s="25"/>
      <c r="H358" s="25"/>
      <c r="I358" s="23"/>
      <c r="J358" s="23"/>
      <c r="K358" s="27"/>
      <c r="L358" s="27"/>
      <c r="M358" s="25"/>
      <c r="N358" s="31"/>
      <c r="O358" s="10" t="str">
        <f t="shared" si="2"/>
        <v/>
      </c>
      <c r="P358" s="10" t="str">
        <f>IF(AND(LEN(M358), SessionWeekends = false, OR(WEEKDAY(M358) = 1, WEEKDAY(M358) = 7)), SessionWeekendsCode, IF(LEN(N358), VLOOKUP(N358, SessionTimes, 2), ""))</f>
        <v/>
      </c>
      <c r="Q358" s="28"/>
      <c r="R358" s="25"/>
      <c r="S358" s="30"/>
      <c r="T358" s="26"/>
      <c r="U358" s="29"/>
      <c r="V358" s="29"/>
      <c r="W358" s="25" t="b">
        <v>0</v>
      </c>
      <c r="X358" s="10" t="str">
        <f t="shared" si="3"/>
        <v/>
      </c>
    </row>
    <row r="359" ht="15.75" customHeight="1">
      <c r="A359" s="10" t="str">
        <f t="shared" si="1"/>
        <v/>
      </c>
      <c r="B359" s="11" t="str">
        <f>IF(OR($D359 = "CLOSED", AND($D359 = "CANCELLED", IncludeCancelled), AND($D359 = "MISSED", IncludeMissed)), IF(FixedTarget, IF(S359 &gt;= FixedTargetR, FixedTargetR, -1), IF($R359 = "TARGET", Q359, IF($R359 = "BE", 0, IF($R359 = "STOP", -1, "")))), "")</f>
        <v/>
      </c>
      <c r="C359" s="25"/>
      <c r="D359" s="25"/>
      <c r="E359" s="25"/>
      <c r="F359" s="25"/>
      <c r="G359" s="25"/>
      <c r="H359" s="25"/>
      <c r="I359" s="23"/>
      <c r="J359" s="23"/>
      <c r="K359" s="27"/>
      <c r="L359" s="27"/>
      <c r="M359" s="25"/>
      <c r="N359" s="31"/>
      <c r="O359" s="10" t="str">
        <f t="shared" si="2"/>
        <v/>
      </c>
      <c r="P359" s="10" t="str">
        <f>IF(AND(LEN(M359), SessionWeekends = false, OR(WEEKDAY(M359) = 1, WEEKDAY(M359) = 7)), SessionWeekendsCode, IF(LEN(N359), VLOOKUP(N359, SessionTimes, 2), ""))</f>
        <v/>
      </c>
      <c r="Q359" s="28"/>
      <c r="R359" s="25"/>
      <c r="S359" s="30"/>
      <c r="T359" s="26"/>
      <c r="U359" s="29"/>
      <c r="V359" s="29"/>
      <c r="W359" s="25" t="b">
        <v>0</v>
      </c>
      <c r="X359" s="10" t="str">
        <f t="shared" si="3"/>
        <v/>
      </c>
    </row>
    <row r="360" ht="15.75" customHeight="1">
      <c r="A360" s="10" t="str">
        <f t="shared" si="1"/>
        <v/>
      </c>
      <c r="B360" s="11" t="str">
        <f>IF(OR($D360 = "CLOSED", AND($D360 = "CANCELLED", IncludeCancelled), AND($D360 = "MISSED", IncludeMissed)), IF(FixedTarget, IF(S360 &gt;= FixedTargetR, FixedTargetR, -1), IF($R360 = "TARGET", Q360, IF($R360 = "BE", 0, IF($R360 = "STOP", -1, "")))), "")</f>
        <v/>
      </c>
      <c r="C360" s="25"/>
      <c r="D360" s="25"/>
      <c r="E360" s="25"/>
      <c r="F360" s="25"/>
      <c r="G360" s="25"/>
      <c r="H360" s="25"/>
      <c r="I360" s="23"/>
      <c r="J360" s="23"/>
      <c r="K360" s="27"/>
      <c r="L360" s="27"/>
      <c r="M360" s="25"/>
      <c r="N360" s="31"/>
      <c r="O360" s="10" t="str">
        <f t="shared" si="2"/>
        <v/>
      </c>
      <c r="P360" s="10" t="str">
        <f>IF(AND(LEN(M360), SessionWeekends = false, OR(WEEKDAY(M360) = 1, WEEKDAY(M360) = 7)), SessionWeekendsCode, IF(LEN(N360), VLOOKUP(N360, SessionTimes, 2), ""))</f>
        <v/>
      </c>
      <c r="Q360" s="28"/>
      <c r="R360" s="25"/>
      <c r="S360" s="30"/>
      <c r="T360" s="26"/>
      <c r="U360" s="29"/>
      <c r="V360" s="29"/>
      <c r="W360" s="25" t="b">
        <v>0</v>
      </c>
      <c r="X360" s="10" t="str">
        <f t="shared" si="3"/>
        <v/>
      </c>
    </row>
    <row r="361" ht="15.75" customHeight="1">
      <c r="A361" s="10" t="str">
        <f t="shared" si="1"/>
        <v/>
      </c>
      <c r="B361" s="11" t="str">
        <f>IF(OR($D361 = "CLOSED", AND($D361 = "CANCELLED", IncludeCancelled), AND($D361 = "MISSED", IncludeMissed)), IF(FixedTarget, IF(S361 &gt;= FixedTargetR, FixedTargetR, -1), IF($R361 = "TARGET", Q361, IF($R361 = "BE", 0, IF($R361 = "STOP", -1, "")))), "")</f>
        <v/>
      </c>
      <c r="C361" s="25"/>
      <c r="D361" s="25"/>
      <c r="E361" s="25"/>
      <c r="F361" s="25"/>
      <c r="G361" s="25"/>
      <c r="H361" s="25"/>
      <c r="I361" s="23"/>
      <c r="J361" s="23"/>
      <c r="K361" s="27"/>
      <c r="L361" s="27"/>
      <c r="M361" s="25"/>
      <c r="N361" s="31"/>
      <c r="O361" s="10" t="str">
        <f t="shared" si="2"/>
        <v/>
      </c>
      <c r="P361" s="10" t="str">
        <f>IF(AND(LEN(M361), SessionWeekends = false, OR(WEEKDAY(M361) = 1, WEEKDAY(M361) = 7)), SessionWeekendsCode, IF(LEN(N361), VLOOKUP(N361, SessionTimes, 2), ""))</f>
        <v/>
      </c>
      <c r="Q361" s="28"/>
      <c r="R361" s="25"/>
      <c r="S361" s="30"/>
      <c r="T361" s="26"/>
      <c r="U361" s="29"/>
      <c r="V361" s="29"/>
      <c r="W361" s="25" t="b">
        <v>0</v>
      </c>
      <c r="X361" s="10" t="str">
        <f t="shared" si="3"/>
        <v/>
      </c>
    </row>
    <row r="362" ht="15.75" customHeight="1">
      <c r="A362" s="10" t="str">
        <f t="shared" si="1"/>
        <v/>
      </c>
      <c r="B362" s="11" t="str">
        <f>IF(OR($D362 = "CLOSED", AND($D362 = "CANCELLED", IncludeCancelled), AND($D362 = "MISSED", IncludeMissed)), IF(FixedTarget, IF(S362 &gt;= FixedTargetR, FixedTargetR, -1), IF($R362 = "TARGET", Q362, IF($R362 = "BE", 0, IF($R362 = "STOP", -1, "")))), "")</f>
        <v/>
      </c>
      <c r="C362" s="25"/>
      <c r="D362" s="25"/>
      <c r="E362" s="25"/>
      <c r="F362" s="25"/>
      <c r="G362" s="25"/>
      <c r="H362" s="25"/>
      <c r="I362" s="23"/>
      <c r="J362" s="23"/>
      <c r="K362" s="27"/>
      <c r="L362" s="27"/>
      <c r="M362" s="25"/>
      <c r="N362" s="31"/>
      <c r="O362" s="10" t="str">
        <f t="shared" si="2"/>
        <v/>
      </c>
      <c r="P362" s="10" t="str">
        <f>IF(AND(LEN(M362), SessionWeekends = false, OR(WEEKDAY(M362) = 1, WEEKDAY(M362) = 7)), SessionWeekendsCode, IF(LEN(N362), VLOOKUP(N362, SessionTimes, 2), ""))</f>
        <v/>
      </c>
      <c r="Q362" s="28"/>
      <c r="R362" s="25"/>
      <c r="S362" s="30"/>
      <c r="T362" s="26"/>
      <c r="U362" s="29"/>
      <c r="V362" s="29"/>
      <c r="W362" s="25" t="b">
        <v>0</v>
      </c>
      <c r="X362" s="10" t="str">
        <f t="shared" si="3"/>
        <v/>
      </c>
    </row>
    <row r="363" ht="15.75" customHeight="1">
      <c r="A363" s="10" t="str">
        <f t="shared" si="1"/>
        <v/>
      </c>
      <c r="B363" s="11" t="str">
        <f>IF(OR($D363 = "CLOSED", AND($D363 = "CANCELLED", IncludeCancelled), AND($D363 = "MISSED", IncludeMissed)), IF(FixedTarget, IF(S363 &gt;= FixedTargetR, FixedTargetR, -1), IF($R363 = "TARGET", Q363, IF($R363 = "BE", 0, IF($R363 = "STOP", -1, "")))), "")</f>
        <v/>
      </c>
      <c r="C363" s="25"/>
      <c r="D363" s="25"/>
      <c r="E363" s="25"/>
      <c r="F363" s="25"/>
      <c r="G363" s="25"/>
      <c r="H363" s="25"/>
      <c r="I363" s="23"/>
      <c r="J363" s="23"/>
      <c r="K363" s="27"/>
      <c r="L363" s="27"/>
      <c r="M363" s="25"/>
      <c r="N363" s="31"/>
      <c r="O363" s="10" t="str">
        <f t="shared" si="2"/>
        <v/>
      </c>
      <c r="P363" s="10" t="str">
        <f>IF(AND(LEN(M363), SessionWeekends = false, OR(WEEKDAY(M363) = 1, WEEKDAY(M363) = 7)), SessionWeekendsCode, IF(LEN(N363), VLOOKUP(N363, SessionTimes, 2), ""))</f>
        <v/>
      </c>
      <c r="Q363" s="28"/>
      <c r="R363" s="25"/>
      <c r="S363" s="30"/>
      <c r="T363" s="26"/>
      <c r="U363" s="29"/>
      <c r="V363" s="29"/>
      <c r="W363" s="25" t="b">
        <v>0</v>
      </c>
      <c r="X363" s="10" t="str">
        <f t="shared" si="3"/>
        <v/>
      </c>
    </row>
    <row r="364" ht="15.75" customHeight="1">
      <c r="A364" s="10" t="str">
        <f t="shared" si="1"/>
        <v/>
      </c>
      <c r="B364" s="11" t="str">
        <f>IF(OR($D364 = "CLOSED", AND($D364 = "CANCELLED", IncludeCancelled), AND($D364 = "MISSED", IncludeMissed)), IF(FixedTarget, IF(S364 &gt;= FixedTargetR, FixedTargetR, -1), IF($R364 = "TARGET", Q364, IF($R364 = "BE", 0, IF($R364 = "STOP", -1, "")))), "")</f>
        <v/>
      </c>
      <c r="C364" s="25"/>
      <c r="D364" s="25"/>
      <c r="E364" s="25"/>
      <c r="F364" s="25"/>
      <c r="G364" s="25"/>
      <c r="H364" s="25"/>
      <c r="I364" s="23"/>
      <c r="J364" s="23"/>
      <c r="K364" s="27"/>
      <c r="L364" s="27"/>
      <c r="M364" s="25"/>
      <c r="N364" s="31"/>
      <c r="O364" s="10" t="str">
        <f t="shared" si="2"/>
        <v/>
      </c>
      <c r="P364" s="10" t="str">
        <f>IF(AND(LEN(M364), SessionWeekends = false, OR(WEEKDAY(M364) = 1, WEEKDAY(M364) = 7)), SessionWeekendsCode, IF(LEN(N364), VLOOKUP(N364, SessionTimes, 2), ""))</f>
        <v/>
      </c>
      <c r="Q364" s="28"/>
      <c r="R364" s="25"/>
      <c r="S364" s="30"/>
      <c r="T364" s="26"/>
      <c r="U364" s="29"/>
      <c r="V364" s="29"/>
      <c r="W364" s="25" t="b">
        <v>0</v>
      </c>
      <c r="X364" s="10" t="str">
        <f t="shared" si="3"/>
        <v/>
      </c>
    </row>
    <row r="365" ht="15.75" customHeight="1">
      <c r="A365" s="10" t="str">
        <f t="shared" si="1"/>
        <v/>
      </c>
      <c r="B365" s="11" t="str">
        <f>IF(OR($D365 = "CLOSED", AND($D365 = "CANCELLED", IncludeCancelled), AND($D365 = "MISSED", IncludeMissed)), IF(FixedTarget, IF(S365 &gt;= FixedTargetR, FixedTargetR, -1), IF($R365 = "TARGET", Q365, IF($R365 = "BE", 0, IF($R365 = "STOP", -1, "")))), "")</f>
        <v/>
      </c>
      <c r="C365" s="25"/>
      <c r="D365" s="25"/>
      <c r="E365" s="25"/>
      <c r="F365" s="25"/>
      <c r="G365" s="25"/>
      <c r="H365" s="25"/>
      <c r="I365" s="23"/>
      <c r="J365" s="23"/>
      <c r="K365" s="27"/>
      <c r="L365" s="27"/>
      <c r="M365" s="25"/>
      <c r="N365" s="31"/>
      <c r="O365" s="10" t="str">
        <f t="shared" si="2"/>
        <v/>
      </c>
      <c r="P365" s="10" t="str">
        <f>IF(AND(LEN(M365), SessionWeekends = false, OR(WEEKDAY(M365) = 1, WEEKDAY(M365) = 7)), SessionWeekendsCode, IF(LEN(N365), VLOOKUP(N365, SessionTimes, 2), ""))</f>
        <v/>
      </c>
      <c r="Q365" s="28"/>
      <c r="R365" s="25"/>
      <c r="S365" s="30"/>
      <c r="T365" s="26"/>
      <c r="U365" s="29"/>
      <c r="V365" s="29"/>
      <c r="W365" s="25" t="b">
        <v>0</v>
      </c>
      <c r="X365" s="10" t="str">
        <f t="shared" si="3"/>
        <v/>
      </c>
    </row>
    <row r="366" ht="15.75" customHeight="1">
      <c r="A366" s="10" t="str">
        <f t="shared" si="1"/>
        <v/>
      </c>
      <c r="B366" s="11" t="str">
        <f>IF(OR($D366 = "CLOSED", AND($D366 = "CANCELLED", IncludeCancelled), AND($D366 = "MISSED", IncludeMissed)), IF(FixedTarget, IF(S366 &gt;= FixedTargetR, FixedTargetR, -1), IF($R366 = "TARGET", Q366, IF($R366 = "BE", 0, IF($R366 = "STOP", -1, "")))), "")</f>
        <v/>
      </c>
      <c r="C366" s="25"/>
      <c r="D366" s="25"/>
      <c r="E366" s="25"/>
      <c r="F366" s="25"/>
      <c r="G366" s="25"/>
      <c r="H366" s="25"/>
      <c r="I366" s="23"/>
      <c r="J366" s="23"/>
      <c r="K366" s="27"/>
      <c r="L366" s="27"/>
      <c r="M366" s="25"/>
      <c r="N366" s="31"/>
      <c r="O366" s="10" t="str">
        <f t="shared" si="2"/>
        <v/>
      </c>
      <c r="P366" s="10" t="str">
        <f>IF(AND(LEN(M366), SessionWeekends = false, OR(WEEKDAY(M366) = 1, WEEKDAY(M366) = 7)), SessionWeekendsCode, IF(LEN(N366), VLOOKUP(N366, SessionTimes, 2), ""))</f>
        <v/>
      </c>
      <c r="Q366" s="28"/>
      <c r="R366" s="25"/>
      <c r="S366" s="30"/>
      <c r="T366" s="26"/>
      <c r="U366" s="29"/>
      <c r="V366" s="29"/>
      <c r="W366" s="25" t="b">
        <v>0</v>
      </c>
      <c r="X366" s="10" t="str">
        <f t="shared" si="3"/>
        <v/>
      </c>
    </row>
    <row r="367" ht="15.75" customHeight="1">
      <c r="A367" s="10" t="str">
        <f t="shared" si="1"/>
        <v/>
      </c>
      <c r="B367" s="11" t="str">
        <f>IF(OR($D367 = "CLOSED", AND($D367 = "CANCELLED", IncludeCancelled), AND($D367 = "MISSED", IncludeMissed)), IF(FixedTarget, IF(S367 &gt;= FixedTargetR, FixedTargetR, -1), IF($R367 = "TARGET", Q367, IF($R367 = "BE", 0, IF($R367 = "STOP", -1, "")))), "")</f>
        <v/>
      </c>
      <c r="C367" s="25"/>
      <c r="D367" s="25"/>
      <c r="E367" s="25"/>
      <c r="F367" s="25"/>
      <c r="G367" s="25"/>
      <c r="H367" s="25"/>
      <c r="I367" s="23"/>
      <c r="J367" s="23"/>
      <c r="K367" s="27"/>
      <c r="L367" s="27"/>
      <c r="M367" s="25"/>
      <c r="N367" s="31"/>
      <c r="O367" s="10" t="str">
        <f t="shared" si="2"/>
        <v/>
      </c>
      <c r="P367" s="10" t="str">
        <f>IF(AND(LEN(M367), SessionWeekends = false, OR(WEEKDAY(M367) = 1, WEEKDAY(M367) = 7)), SessionWeekendsCode, IF(LEN(N367), VLOOKUP(N367, SessionTimes, 2), ""))</f>
        <v/>
      </c>
      <c r="Q367" s="28"/>
      <c r="R367" s="25"/>
      <c r="S367" s="30"/>
      <c r="T367" s="26"/>
      <c r="U367" s="29"/>
      <c r="V367" s="29"/>
      <c r="W367" s="25" t="b">
        <v>0</v>
      </c>
      <c r="X367" s="10" t="str">
        <f t="shared" si="3"/>
        <v/>
      </c>
    </row>
    <row r="368" ht="15.75" customHeight="1">
      <c r="A368" s="10" t="str">
        <f t="shared" si="1"/>
        <v/>
      </c>
      <c r="B368" s="11" t="str">
        <f>IF(OR($D368 = "CLOSED", AND($D368 = "CANCELLED", IncludeCancelled), AND($D368 = "MISSED", IncludeMissed)), IF(FixedTarget, IF(S368 &gt;= FixedTargetR, FixedTargetR, -1), IF($R368 = "TARGET", Q368, IF($R368 = "BE", 0, IF($R368 = "STOP", -1, "")))), "")</f>
        <v/>
      </c>
      <c r="C368" s="25"/>
      <c r="D368" s="25"/>
      <c r="E368" s="25"/>
      <c r="F368" s="25"/>
      <c r="G368" s="25"/>
      <c r="H368" s="25"/>
      <c r="I368" s="23"/>
      <c r="J368" s="23"/>
      <c r="K368" s="27"/>
      <c r="L368" s="27"/>
      <c r="M368" s="25"/>
      <c r="N368" s="31"/>
      <c r="O368" s="10" t="str">
        <f t="shared" si="2"/>
        <v/>
      </c>
      <c r="P368" s="10" t="str">
        <f>IF(AND(LEN(M368), SessionWeekends = false, OR(WEEKDAY(M368) = 1, WEEKDAY(M368) = 7)), SessionWeekendsCode, IF(LEN(N368), VLOOKUP(N368, SessionTimes, 2), ""))</f>
        <v/>
      </c>
      <c r="Q368" s="28"/>
      <c r="R368" s="25"/>
      <c r="S368" s="30"/>
      <c r="T368" s="26"/>
      <c r="U368" s="29"/>
      <c r="V368" s="29"/>
      <c r="W368" s="25" t="b">
        <v>0</v>
      </c>
      <c r="X368" s="10" t="str">
        <f t="shared" si="3"/>
        <v/>
      </c>
    </row>
    <row r="369" ht="15.75" customHeight="1">
      <c r="A369" s="10" t="str">
        <f t="shared" si="1"/>
        <v/>
      </c>
      <c r="B369" s="11" t="str">
        <f>IF(OR($D369 = "CLOSED", AND($D369 = "CANCELLED", IncludeCancelled), AND($D369 = "MISSED", IncludeMissed)), IF(FixedTarget, IF(S369 &gt;= FixedTargetR, FixedTargetR, -1), IF($R369 = "TARGET", Q369, IF($R369 = "BE", 0, IF($R369 = "STOP", -1, "")))), "")</f>
        <v/>
      </c>
      <c r="C369" s="25"/>
      <c r="D369" s="25"/>
      <c r="E369" s="25"/>
      <c r="F369" s="25"/>
      <c r="G369" s="25"/>
      <c r="H369" s="25"/>
      <c r="I369" s="23"/>
      <c r="J369" s="23"/>
      <c r="K369" s="27"/>
      <c r="L369" s="27"/>
      <c r="M369" s="25"/>
      <c r="N369" s="31"/>
      <c r="O369" s="10" t="str">
        <f t="shared" si="2"/>
        <v/>
      </c>
      <c r="P369" s="10" t="str">
        <f>IF(AND(LEN(M369), SessionWeekends = false, OR(WEEKDAY(M369) = 1, WEEKDAY(M369) = 7)), SessionWeekendsCode, IF(LEN(N369), VLOOKUP(N369, SessionTimes, 2), ""))</f>
        <v/>
      </c>
      <c r="Q369" s="28"/>
      <c r="R369" s="25"/>
      <c r="S369" s="30"/>
      <c r="T369" s="26"/>
      <c r="U369" s="29"/>
      <c r="V369" s="29"/>
      <c r="W369" s="25" t="b">
        <v>0</v>
      </c>
      <c r="X369" s="10" t="str">
        <f t="shared" si="3"/>
        <v/>
      </c>
    </row>
    <row r="370" ht="15.75" customHeight="1">
      <c r="A370" s="10" t="str">
        <f t="shared" si="1"/>
        <v/>
      </c>
      <c r="B370" s="11" t="str">
        <f>IF(OR($D370 = "CLOSED", AND($D370 = "CANCELLED", IncludeCancelled), AND($D370 = "MISSED", IncludeMissed)), IF(FixedTarget, IF(S370 &gt;= FixedTargetR, FixedTargetR, -1), IF($R370 = "TARGET", Q370, IF($R370 = "BE", 0, IF($R370 = "STOP", -1, "")))), "")</f>
        <v/>
      </c>
      <c r="C370" s="25"/>
      <c r="D370" s="25"/>
      <c r="E370" s="25"/>
      <c r="F370" s="25"/>
      <c r="G370" s="25"/>
      <c r="H370" s="25"/>
      <c r="I370" s="23"/>
      <c r="J370" s="23"/>
      <c r="K370" s="27"/>
      <c r="L370" s="27"/>
      <c r="M370" s="25"/>
      <c r="N370" s="31"/>
      <c r="O370" s="10" t="str">
        <f t="shared" si="2"/>
        <v/>
      </c>
      <c r="P370" s="10" t="str">
        <f>IF(AND(LEN(M370), SessionWeekends = false, OR(WEEKDAY(M370) = 1, WEEKDAY(M370) = 7)), SessionWeekendsCode, IF(LEN(N370), VLOOKUP(N370, SessionTimes, 2), ""))</f>
        <v/>
      </c>
      <c r="Q370" s="28"/>
      <c r="R370" s="25"/>
      <c r="S370" s="30"/>
      <c r="T370" s="26"/>
      <c r="U370" s="29"/>
      <c r="V370" s="29"/>
      <c r="W370" s="25" t="b">
        <v>0</v>
      </c>
      <c r="X370" s="10" t="str">
        <f t="shared" si="3"/>
        <v/>
      </c>
    </row>
    <row r="371" ht="15.75" customHeight="1">
      <c r="A371" s="10" t="str">
        <f t="shared" si="1"/>
        <v/>
      </c>
      <c r="B371" s="11" t="str">
        <f>IF(OR($D371 = "CLOSED", AND($D371 = "CANCELLED", IncludeCancelled), AND($D371 = "MISSED", IncludeMissed)), IF(FixedTarget, IF(S371 &gt;= FixedTargetR, FixedTargetR, -1), IF($R371 = "TARGET", Q371, IF($R371 = "BE", 0, IF($R371 = "STOP", -1, "")))), "")</f>
        <v/>
      </c>
      <c r="C371" s="25"/>
      <c r="D371" s="25"/>
      <c r="E371" s="25"/>
      <c r="F371" s="25"/>
      <c r="G371" s="25"/>
      <c r="H371" s="25"/>
      <c r="I371" s="23"/>
      <c r="J371" s="23"/>
      <c r="K371" s="27"/>
      <c r="L371" s="27"/>
      <c r="M371" s="25"/>
      <c r="N371" s="31"/>
      <c r="O371" s="10" t="str">
        <f t="shared" si="2"/>
        <v/>
      </c>
      <c r="P371" s="10" t="str">
        <f>IF(AND(LEN(M371), SessionWeekends = false, OR(WEEKDAY(M371) = 1, WEEKDAY(M371) = 7)), SessionWeekendsCode, IF(LEN(N371), VLOOKUP(N371, SessionTimes, 2), ""))</f>
        <v/>
      </c>
      <c r="Q371" s="28"/>
      <c r="R371" s="25"/>
      <c r="S371" s="30"/>
      <c r="T371" s="26"/>
      <c r="U371" s="29"/>
      <c r="V371" s="29"/>
      <c r="W371" s="25" t="b">
        <v>0</v>
      </c>
      <c r="X371" s="10" t="str">
        <f t="shared" si="3"/>
        <v/>
      </c>
    </row>
    <row r="372" ht="15.75" customHeight="1">
      <c r="A372" s="10" t="str">
        <f t="shared" si="1"/>
        <v/>
      </c>
      <c r="B372" s="11" t="str">
        <f>IF(OR($D372 = "CLOSED", AND($D372 = "CANCELLED", IncludeCancelled), AND($D372 = "MISSED", IncludeMissed)), IF(FixedTarget, IF(S372 &gt;= FixedTargetR, FixedTargetR, -1), IF($R372 = "TARGET", Q372, IF($R372 = "BE", 0, IF($R372 = "STOP", -1, "")))), "")</f>
        <v/>
      </c>
      <c r="C372" s="25"/>
      <c r="D372" s="25"/>
      <c r="E372" s="25"/>
      <c r="F372" s="25"/>
      <c r="G372" s="25"/>
      <c r="H372" s="25"/>
      <c r="I372" s="23"/>
      <c r="J372" s="23"/>
      <c r="K372" s="27"/>
      <c r="L372" s="27"/>
      <c r="M372" s="25"/>
      <c r="N372" s="31"/>
      <c r="O372" s="10" t="str">
        <f t="shared" si="2"/>
        <v/>
      </c>
      <c r="P372" s="10" t="str">
        <f>IF(AND(LEN(M372), SessionWeekends = false, OR(WEEKDAY(M372) = 1, WEEKDAY(M372) = 7)), SessionWeekendsCode, IF(LEN(N372), VLOOKUP(N372, SessionTimes, 2), ""))</f>
        <v/>
      </c>
      <c r="Q372" s="28"/>
      <c r="R372" s="25"/>
      <c r="S372" s="30"/>
      <c r="T372" s="26"/>
      <c r="U372" s="29"/>
      <c r="V372" s="29"/>
      <c r="W372" s="25" t="b">
        <v>0</v>
      </c>
      <c r="X372" s="10" t="str">
        <f t="shared" si="3"/>
        <v/>
      </c>
    </row>
    <row r="373" ht="15.75" customHeight="1">
      <c r="A373" s="10" t="str">
        <f t="shared" si="1"/>
        <v/>
      </c>
      <c r="B373" s="11" t="str">
        <f>IF(OR($D373 = "CLOSED", AND($D373 = "CANCELLED", IncludeCancelled), AND($D373 = "MISSED", IncludeMissed)), IF(FixedTarget, IF(S373 &gt;= FixedTargetR, FixedTargetR, -1), IF($R373 = "TARGET", Q373, IF($R373 = "BE", 0, IF($R373 = "STOP", -1, "")))), "")</f>
        <v/>
      </c>
      <c r="C373" s="25"/>
      <c r="D373" s="25"/>
      <c r="E373" s="25"/>
      <c r="F373" s="25"/>
      <c r="G373" s="25"/>
      <c r="H373" s="25"/>
      <c r="I373" s="23"/>
      <c r="J373" s="23"/>
      <c r="K373" s="27"/>
      <c r="L373" s="27"/>
      <c r="M373" s="25"/>
      <c r="N373" s="31"/>
      <c r="O373" s="10" t="str">
        <f t="shared" si="2"/>
        <v/>
      </c>
      <c r="P373" s="10" t="str">
        <f>IF(AND(LEN(M373), SessionWeekends = false, OR(WEEKDAY(M373) = 1, WEEKDAY(M373) = 7)), SessionWeekendsCode, IF(LEN(N373), VLOOKUP(N373, SessionTimes, 2), ""))</f>
        <v/>
      </c>
      <c r="Q373" s="28"/>
      <c r="R373" s="25"/>
      <c r="S373" s="30"/>
      <c r="T373" s="26"/>
      <c r="U373" s="29"/>
      <c r="V373" s="29"/>
      <c r="W373" s="25" t="b">
        <v>0</v>
      </c>
      <c r="X373" s="10" t="str">
        <f t="shared" si="3"/>
        <v/>
      </c>
    </row>
    <row r="374" ht="15.75" customHeight="1">
      <c r="A374" s="10" t="str">
        <f t="shared" si="1"/>
        <v/>
      </c>
      <c r="B374" s="11" t="str">
        <f>IF(OR($D374 = "CLOSED", AND($D374 = "CANCELLED", IncludeCancelled), AND($D374 = "MISSED", IncludeMissed)), IF(FixedTarget, IF(S374 &gt;= FixedTargetR, FixedTargetR, -1), IF($R374 = "TARGET", Q374, IF($R374 = "BE", 0, IF($R374 = "STOP", -1, "")))), "")</f>
        <v/>
      </c>
      <c r="C374" s="25"/>
      <c r="D374" s="25"/>
      <c r="E374" s="25"/>
      <c r="F374" s="25"/>
      <c r="G374" s="25"/>
      <c r="H374" s="25"/>
      <c r="I374" s="23"/>
      <c r="J374" s="23"/>
      <c r="K374" s="27"/>
      <c r="L374" s="27"/>
      <c r="M374" s="25"/>
      <c r="N374" s="31"/>
      <c r="O374" s="10" t="str">
        <f t="shared" si="2"/>
        <v/>
      </c>
      <c r="P374" s="10" t="str">
        <f>IF(AND(LEN(M374), SessionWeekends = false, OR(WEEKDAY(M374) = 1, WEEKDAY(M374) = 7)), SessionWeekendsCode, IF(LEN(N374), VLOOKUP(N374, SessionTimes, 2), ""))</f>
        <v/>
      </c>
      <c r="Q374" s="28"/>
      <c r="R374" s="25"/>
      <c r="S374" s="30"/>
      <c r="T374" s="26"/>
      <c r="U374" s="29"/>
      <c r="V374" s="29"/>
      <c r="W374" s="25" t="b">
        <v>0</v>
      </c>
      <c r="X374" s="10" t="str">
        <f t="shared" si="3"/>
        <v/>
      </c>
    </row>
    <row r="375" ht="15.75" customHeight="1">
      <c r="A375" s="10" t="str">
        <f t="shared" si="1"/>
        <v/>
      </c>
      <c r="B375" s="11" t="str">
        <f>IF(OR($D375 = "CLOSED", AND($D375 = "CANCELLED", IncludeCancelled), AND($D375 = "MISSED", IncludeMissed)), IF(FixedTarget, IF(S375 &gt;= FixedTargetR, FixedTargetR, -1), IF($R375 = "TARGET", Q375, IF($R375 = "BE", 0, IF($R375 = "STOP", -1, "")))), "")</f>
        <v/>
      </c>
      <c r="C375" s="25"/>
      <c r="D375" s="25"/>
      <c r="E375" s="25"/>
      <c r="F375" s="25"/>
      <c r="G375" s="25"/>
      <c r="H375" s="25"/>
      <c r="I375" s="23"/>
      <c r="J375" s="23"/>
      <c r="K375" s="27"/>
      <c r="L375" s="27"/>
      <c r="M375" s="25"/>
      <c r="N375" s="31"/>
      <c r="O375" s="10" t="str">
        <f t="shared" si="2"/>
        <v/>
      </c>
      <c r="P375" s="10" t="str">
        <f>IF(AND(LEN(M375), SessionWeekends = false, OR(WEEKDAY(M375) = 1, WEEKDAY(M375) = 7)), SessionWeekendsCode, IF(LEN(N375), VLOOKUP(N375, SessionTimes, 2), ""))</f>
        <v/>
      </c>
      <c r="Q375" s="28"/>
      <c r="R375" s="25"/>
      <c r="S375" s="30"/>
      <c r="T375" s="26"/>
      <c r="U375" s="29"/>
      <c r="V375" s="29"/>
      <c r="W375" s="25" t="b">
        <v>0</v>
      </c>
      <c r="X375" s="10" t="str">
        <f t="shared" si="3"/>
        <v/>
      </c>
    </row>
    <row r="376" ht="15.75" customHeight="1">
      <c r="A376" s="10" t="str">
        <f t="shared" si="1"/>
        <v/>
      </c>
      <c r="B376" s="11" t="str">
        <f>IF(OR($D376 = "CLOSED", AND($D376 = "CANCELLED", IncludeCancelled), AND($D376 = "MISSED", IncludeMissed)), IF(FixedTarget, IF(S376 &gt;= FixedTargetR, FixedTargetR, -1), IF($R376 = "TARGET", Q376, IF($R376 = "BE", 0, IF($R376 = "STOP", -1, "")))), "")</f>
        <v/>
      </c>
      <c r="C376" s="25"/>
      <c r="D376" s="25"/>
      <c r="E376" s="25"/>
      <c r="F376" s="25"/>
      <c r="G376" s="25"/>
      <c r="H376" s="25"/>
      <c r="I376" s="23"/>
      <c r="J376" s="23"/>
      <c r="K376" s="27"/>
      <c r="L376" s="27"/>
      <c r="M376" s="25"/>
      <c r="N376" s="31"/>
      <c r="O376" s="10" t="str">
        <f t="shared" si="2"/>
        <v/>
      </c>
      <c r="P376" s="10" t="str">
        <f>IF(AND(LEN(M376), SessionWeekends = false, OR(WEEKDAY(M376) = 1, WEEKDAY(M376) = 7)), SessionWeekendsCode, IF(LEN(N376), VLOOKUP(N376, SessionTimes, 2), ""))</f>
        <v/>
      </c>
      <c r="Q376" s="28"/>
      <c r="R376" s="25"/>
      <c r="S376" s="30"/>
      <c r="T376" s="26"/>
      <c r="U376" s="29"/>
      <c r="V376" s="29"/>
      <c r="W376" s="25" t="b">
        <v>0</v>
      </c>
      <c r="X376" s="10" t="str">
        <f t="shared" si="3"/>
        <v/>
      </c>
    </row>
    <row r="377" ht="15.75" customHeight="1">
      <c r="A377" s="10" t="str">
        <f t="shared" si="1"/>
        <v/>
      </c>
      <c r="B377" s="11" t="str">
        <f>IF(OR($D377 = "CLOSED", AND($D377 = "CANCELLED", IncludeCancelled), AND($D377 = "MISSED", IncludeMissed)), IF(FixedTarget, IF(S377 &gt;= FixedTargetR, FixedTargetR, -1), IF($R377 = "TARGET", Q377, IF($R377 = "BE", 0, IF($R377 = "STOP", -1, "")))), "")</f>
        <v/>
      </c>
      <c r="C377" s="25"/>
      <c r="D377" s="25"/>
      <c r="E377" s="25"/>
      <c r="F377" s="25"/>
      <c r="G377" s="25"/>
      <c r="H377" s="25"/>
      <c r="I377" s="23"/>
      <c r="J377" s="23"/>
      <c r="K377" s="27"/>
      <c r="L377" s="27"/>
      <c r="M377" s="25"/>
      <c r="N377" s="31"/>
      <c r="O377" s="10" t="str">
        <f t="shared" si="2"/>
        <v/>
      </c>
      <c r="P377" s="10" t="str">
        <f>IF(AND(LEN(M377), SessionWeekends = false, OR(WEEKDAY(M377) = 1, WEEKDAY(M377) = 7)), SessionWeekendsCode, IF(LEN(N377), VLOOKUP(N377, SessionTimes, 2), ""))</f>
        <v/>
      </c>
      <c r="Q377" s="28"/>
      <c r="R377" s="25"/>
      <c r="S377" s="30"/>
      <c r="T377" s="26"/>
      <c r="U377" s="29"/>
      <c r="V377" s="29"/>
      <c r="W377" s="25" t="b">
        <v>0</v>
      </c>
      <c r="X377" s="10" t="str">
        <f t="shared" si="3"/>
        <v/>
      </c>
    </row>
    <row r="378" ht="15.75" customHeight="1">
      <c r="A378" s="10" t="str">
        <f t="shared" si="1"/>
        <v/>
      </c>
      <c r="B378" s="11" t="str">
        <f>IF(OR($D378 = "CLOSED", AND($D378 = "CANCELLED", IncludeCancelled), AND($D378 = "MISSED", IncludeMissed)), IF(FixedTarget, IF(S378 &gt;= FixedTargetR, FixedTargetR, -1), IF($R378 = "TARGET", Q378, IF($R378 = "BE", 0, IF($R378 = "STOP", -1, "")))), "")</f>
        <v/>
      </c>
      <c r="C378" s="25"/>
      <c r="D378" s="25"/>
      <c r="E378" s="25"/>
      <c r="F378" s="25"/>
      <c r="G378" s="25"/>
      <c r="H378" s="25"/>
      <c r="I378" s="23"/>
      <c r="J378" s="23"/>
      <c r="K378" s="27"/>
      <c r="L378" s="27"/>
      <c r="M378" s="25"/>
      <c r="N378" s="31"/>
      <c r="O378" s="10" t="str">
        <f t="shared" si="2"/>
        <v/>
      </c>
      <c r="P378" s="10" t="str">
        <f>IF(AND(LEN(M378), SessionWeekends = false, OR(WEEKDAY(M378) = 1, WEEKDAY(M378) = 7)), SessionWeekendsCode, IF(LEN(N378), VLOOKUP(N378, SessionTimes, 2), ""))</f>
        <v/>
      </c>
      <c r="Q378" s="28"/>
      <c r="R378" s="25"/>
      <c r="S378" s="30"/>
      <c r="T378" s="26"/>
      <c r="U378" s="29"/>
      <c r="V378" s="29"/>
      <c r="W378" s="25" t="b">
        <v>0</v>
      </c>
      <c r="X378" s="10" t="str">
        <f t="shared" si="3"/>
        <v/>
      </c>
    </row>
    <row r="379" ht="15.75" customHeight="1">
      <c r="A379" s="10" t="str">
        <f t="shared" si="1"/>
        <v/>
      </c>
      <c r="B379" s="11" t="str">
        <f>IF(OR($D379 = "CLOSED", AND($D379 = "CANCELLED", IncludeCancelled), AND($D379 = "MISSED", IncludeMissed)), IF(FixedTarget, IF(S379 &gt;= FixedTargetR, FixedTargetR, -1), IF($R379 = "TARGET", Q379, IF($R379 = "BE", 0, IF($R379 = "STOP", -1, "")))), "")</f>
        <v/>
      </c>
      <c r="C379" s="25"/>
      <c r="D379" s="25"/>
      <c r="E379" s="25"/>
      <c r="F379" s="25"/>
      <c r="G379" s="25"/>
      <c r="H379" s="25"/>
      <c r="I379" s="23"/>
      <c r="J379" s="23"/>
      <c r="K379" s="27"/>
      <c r="L379" s="27"/>
      <c r="M379" s="25"/>
      <c r="N379" s="31"/>
      <c r="O379" s="10" t="str">
        <f t="shared" si="2"/>
        <v/>
      </c>
      <c r="P379" s="10" t="str">
        <f>IF(AND(LEN(M379), SessionWeekends = false, OR(WEEKDAY(M379) = 1, WEEKDAY(M379) = 7)), SessionWeekendsCode, IF(LEN(N379), VLOOKUP(N379, SessionTimes, 2), ""))</f>
        <v/>
      </c>
      <c r="Q379" s="28"/>
      <c r="R379" s="25"/>
      <c r="S379" s="30"/>
      <c r="T379" s="26"/>
      <c r="U379" s="29"/>
      <c r="V379" s="29"/>
      <c r="W379" s="25" t="b">
        <v>0</v>
      </c>
      <c r="X379" s="10" t="str">
        <f t="shared" si="3"/>
        <v/>
      </c>
    </row>
    <row r="380" ht="15.75" customHeight="1">
      <c r="A380" s="10" t="str">
        <f t="shared" si="1"/>
        <v/>
      </c>
      <c r="B380" s="11" t="str">
        <f>IF(OR($D380 = "CLOSED", AND($D380 = "CANCELLED", IncludeCancelled), AND($D380 = "MISSED", IncludeMissed)), IF(FixedTarget, IF(S380 &gt;= FixedTargetR, FixedTargetR, -1), IF($R380 = "TARGET", Q380, IF($R380 = "BE", 0, IF($R380 = "STOP", -1, "")))), "")</f>
        <v/>
      </c>
      <c r="C380" s="25"/>
      <c r="D380" s="25"/>
      <c r="E380" s="25"/>
      <c r="F380" s="25"/>
      <c r="G380" s="25"/>
      <c r="H380" s="25"/>
      <c r="I380" s="23"/>
      <c r="J380" s="23"/>
      <c r="K380" s="27"/>
      <c r="L380" s="27"/>
      <c r="M380" s="25"/>
      <c r="N380" s="31"/>
      <c r="O380" s="10" t="str">
        <f t="shared" si="2"/>
        <v/>
      </c>
      <c r="P380" s="10" t="str">
        <f>IF(AND(LEN(M380), SessionWeekends = false, OR(WEEKDAY(M380) = 1, WEEKDAY(M380) = 7)), SessionWeekendsCode, IF(LEN(N380), VLOOKUP(N380, SessionTimes, 2), ""))</f>
        <v/>
      </c>
      <c r="Q380" s="28"/>
      <c r="R380" s="25"/>
      <c r="S380" s="30"/>
      <c r="T380" s="26"/>
      <c r="U380" s="29"/>
      <c r="V380" s="29"/>
      <c r="W380" s="25" t="b">
        <v>0</v>
      </c>
      <c r="X380" s="10" t="str">
        <f t="shared" si="3"/>
        <v/>
      </c>
    </row>
    <row r="381" ht="15.75" customHeight="1">
      <c r="A381" s="10" t="str">
        <f t="shared" si="1"/>
        <v/>
      </c>
      <c r="B381" s="11" t="str">
        <f>IF(OR($D381 = "CLOSED", AND($D381 = "CANCELLED", IncludeCancelled), AND($D381 = "MISSED", IncludeMissed)), IF(FixedTarget, IF(S381 &gt;= FixedTargetR, FixedTargetR, -1), IF($R381 = "TARGET", Q381, IF($R381 = "BE", 0, IF($R381 = "STOP", -1, "")))), "")</f>
        <v/>
      </c>
      <c r="C381" s="25"/>
      <c r="D381" s="25"/>
      <c r="E381" s="25"/>
      <c r="F381" s="25"/>
      <c r="G381" s="25"/>
      <c r="H381" s="25"/>
      <c r="I381" s="23"/>
      <c r="J381" s="23"/>
      <c r="K381" s="27"/>
      <c r="L381" s="27"/>
      <c r="M381" s="25"/>
      <c r="N381" s="31"/>
      <c r="O381" s="10" t="str">
        <f t="shared" si="2"/>
        <v/>
      </c>
      <c r="P381" s="10" t="str">
        <f>IF(AND(LEN(M381), SessionWeekends = false, OR(WEEKDAY(M381) = 1, WEEKDAY(M381) = 7)), SessionWeekendsCode, IF(LEN(N381), VLOOKUP(N381, SessionTimes, 2), ""))</f>
        <v/>
      </c>
      <c r="Q381" s="28"/>
      <c r="R381" s="25"/>
      <c r="S381" s="30"/>
      <c r="T381" s="26"/>
      <c r="U381" s="29"/>
      <c r="V381" s="29"/>
      <c r="W381" s="25" t="b">
        <v>0</v>
      </c>
      <c r="X381" s="10" t="str">
        <f t="shared" si="3"/>
        <v/>
      </c>
    </row>
    <row r="382" ht="15.75" customHeight="1">
      <c r="A382" s="10" t="str">
        <f t="shared" si="1"/>
        <v/>
      </c>
      <c r="B382" s="11" t="str">
        <f>IF(OR($D382 = "CLOSED", AND($D382 = "CANCELLED", IncludeCancelled), AND($D382 = "MISSED", IncludeMissed)), IF(FixedTarget, IF(S382 &gt;= FixedTargetR, FixedTargetR, -1), IF($R382 = "TARGET", Q382, IF($R382 = "BE", 0, IF($R382 = "STOP", -1, "")))), "")</f>
        <v/>
      </c>
      <c r="C382" s="25"/>
      <c r="D382" s="25"/>
      <c r="E382" s="25"/>
      <c r="F382" s="25"/>
      <c r="G382" s="25"/>
      <c r="H382" s="25"/>
      <c r="I382" s="23"/>
      <c r="J382" s="23"/>
      <c r="K382" s="27"/>
      <c r="L382" s="27"/>
      <c r="M382" s="25"/>
      <c r="N382" s="31"/>
      <c r="O382" s="10" t="str">
        <f t="shared" si="2"/>
        <v/>
      </c>
      <c r="P382" s="10" t="str">
        <f>IF(AND(LEN(M382), SessionWeekends = false, OR(WEEKDAY(M382) = 1, WEEKDAY(M382) = 7)), SessionWeekendsCode, IF(LEN(N382), VLOOKUP(N382, SessionTimes, 2), ""))</f>
        <v/>
      </c>
      <c r="Q382" s="28"/>
      <c r="R382" s="25"/>
      <c r="S382" s="30"/>
      <c r="T382" s="26"/>
      <c r="U382" s="29"/>
      <c r="V382" s="29"/>
      <c r="W382" s="25" t="b">
        <v>0</v>
      </c>
      <c r="X382" s="10" t="str">
        <f t="shared" si="3"/>
        <v/>
      </c>
    </row>
    <row r="383" ht="15.75" customHeight="1">
      <c r="A383" s="10" t="str">
        <f t="shared" si="1"/>
        <v/>
      </c>
      <c r="B383" s="11" t="str">
        <f>IF(OR($D383 = "CLOSED", AND($D383 = "CANCELLED", IncludeCancelled), AND($D383 = "MISSED", IncludeMissed)), IF(FixedTarget, IF(S383 &gt;= FixedTargetR, FixedTargetR, -1), IF($R383 = "TARGET", Q383, IF($R383 = "BE", 0, IF($R383 = "STOP", -1, "")))), "")</f>
        <v/>
      </c>
      <c r="C383" s="25"/>
      <c r="D383" s="25"/>
      <c r="E383" s="25"/>
      <c r="F383" s="25"/>
      <c r="G383" s="25"/>
      <c r="H383" s="25"/>
      <c r="I383" s="23"/>
      <c r="J383" s="23"/>
      <c r="K383" s="27"/>
      <c r="L383" s="27"/>
      <c r="M383" s="25"/>
      <c r="N383" s="31"/>
      <c r="O383" s="10" t="str">
        <f t="shared" si="2"/>
        <v/>
      </c>
      <c r="P383" s="10" t="str">
        <f>IF(AND(LEN(M383), SessionWeekends = false, OR(WEEKDAY(M383) = 1, WEEKDAY(M383) = 7)), SessionWeekendsCode, IF(LEN(N383), VLOOKUP(N383, SessionTimes, 2), ""))</f>
        <v/>
      </c>
      <c r="Q383" s="28"/>
      <c r="R383" s="25"/>
      <c r="S383" s="30"/>
      <c r="T383" s="26"/>
      <c r="U383" s="29"/>
      <c r="V383" s="29"/>
      <c r="W383" s="25" t="b">
        <v>0</v>
      </c>
      <c r="X383" s="10" t="str">
        <f t="shared" si="3"/>
        <v/>
      </c>
    </row>
    <row r="384" ht="15.75" customHeight="1">
      <c r="A384" s="10" t="str">
        <f t="shared" si="1"/>
        <v/>
      </c>
      <c r="B384" s="11" t="str">
        <f>IF(OR($D384 = "CLOSED", AND($D384 = "CANCELLED", IncludeCancelled), AND($D384 = "MISSED", IncludeMissed)), IF(FixedTarget, IF(S384 &gt;= FixedTargetR, FixedTargetR, -1), IF($R384 = "TARGET", Q384, IF($R384 = "BE", 0, IF($R384 = "STOP", -1, "")))), "")</f>
        <v/>
      </c>
      <c r="C384" s="25"/>
      <c r="D384" s="25"/>
      <c r="E384" s="25"/>
      <c r="F384" s="25"/>
      <c r="G384" s="25"/>
      <c r="H384" s="25"/>
      <c r="I384" s="23"/>
      <c r="J384" s="23"/>
      <c r="K384" s="27"/>
      <c r="L384" s="27"/>
      <c r="M384" s="25"/>
      <c r="N384" s="31"/>
      <c r="O384" s="10" t="str">
        <f t="shared" si="2"/>
        <v/>
      </c>
      <c r="P384" s="10" t="str">
        <f>IF(AND(LEN(M384), SessionWeekends = false, OR(WEEKDAY(M384) = 1, WEEKDAY(M384) = 7)), SessionWeekendsCode, IF(LEN(N384), VLOOKUP(N384, SessionTimes, 2), ""))</f>
        <v/>
      </c>
      <c r="Q384" s="28"/>
      <c r="R384" s="25"/>
      <c r="S384" s="30"/>
      <c r="T384" s="26"/>
      <c r="U384" s="29"/>
      <c r="V384" s="29"/>
      <c r="W384" s="25" t="b">
        <v>0</v>
      </c>
      <c r="X384" s="10" t="str">
        <f t="shared" si="3"/>
        <v/>
      </c>
    </row>
    <row r="385" ht="15.75" customHeight="1">
      <c r="A385" s="10" t="str">
        <f t="shared" si="1"/>
        <v/>
      </c>
      <c r="B385" s="11" t="str">
        <f>IF(OR($D385 = "CLOSED", AND($D385 = "CANCELLED", IncludeCancelled), AND($D385 = "MISSED", IncludeMissed)), IF(FixedTarget, IF(S385 &gt;= FixedTargetR, FixedTargetR, -1), IF($R385 = "TARGET", Q385, IF($R385 = "BE", 0, IF($R385 = "STOP", -1, "")))), "")</f>
        <v/>
      </c>
      <c r="C385" s="25"/>
      <c r="D385" s="25"/>
      <c r="E385" s="25"/>
      <c r="F385" s="25"/>
      <c r="G385" s="25"/>
      <c r="H385" s="25"/>
      <c r="I385" s="23"/>
      <c r="J385" s="23"/>
      <c r="K385" s="27"/>
      <c r="L385" s="27"/>
      <c r="M385" s="25"/>
      <c r="N385" s="31"/>
      <c r="O385" s="10" t="str">
        <f t="shared" si="2"/>
        <v/>
      </c>
      <c r="P385" s="10" t="str">
        <f>IF(AND(LEN(M385), SessionWeekends = false, OR(WEEKDAY(M385) = 1, WEEKDAY(M385) = 7)), SessionWeekendsCode, IF(LEN(N385), VLOOKUP(N385, SessionTimes, 2), ""))</f>
        <v/>
      </c>
      <c r="Q385" s="28"/>
      <c r="R385" s="25"/>
      <c r="S385" s="30"/>
      <c r="T385" s="26"/>
      <c r="U385" s="29"/>
      <c r="V385" s="29"/>
      <c r="W385" s="25" t="b">
        <v>0</v>
      </c>
      <c r="X385" s="10" t="str">
        <f t="shared" si="3"/>
        <v/>
      </c>
    </row>
    <row r="386" ht="15.75" customHeight="1">
      <c r="A386" s="10" t="str">
        <f t="shared" si="1"/>
        <v/>
      </c>
      <c r="B386" s="11" t="str">
        <f>IF(OR($D386 = "CLOSED", AND($D386 = "CANCELLED", IncludeCancelled), AND($D386 = "MISSED", IncludeMissed)), IF(FixedTarget, IF(S386 &gt;= FixedTargetR, FixedTargetR, -1), IF($R386 = "TARGET", Q386, IF($R386 = "BE", 0, IF($R386 = "STOP", -1, "")))), "")</f>
        <v/>
      </c>
      <c r="C386" s="25"/>
      <c r="D386" s="25"/>
      <c r="E386" s="25"/>
      <c r="F386" s="25"/>
      <c r="G386" s="25"/>
      <c r="H386" s="25"/>
      <c r="I386" s="23"/>
      <c r="J386" s="23"/>
      <c r="K386" s="27"/>
      <c r="L386" s="27"/>
      <c r="M386" s="25"/>
      <c r="N386" s="31"/>
      <c r="O386" s="10" t="str">
        <f t="shared" si="2"/>
        <v/>
      </c>
      <c r="P386" s="10" t="str">
        <f>IF(AND(LEN(M386), SessionWeekends = false, OR(WEEKDAY(M386) = 1, WEEKDAY(M386) = 7)), SessionWeekendsCode, IF(LEN(N386), VLOOKUP(N386, SessionTimes, 2), ""))</f>
        <v/>
      </c>
      <c r="Q386" s="28"/>
      <c r="R386" s="25"/>
      <c r="S386" s="30"/>
      <c r="T386" s="26"/>
      <c r="U386" s="29"/>
      <c r="V386" s="29"/>
      <c r="W386" s="25" t="b">
        <v>0</v>
      </c>
      <c r="X386" s="10" t="str">
        <f t="shared" si="3"/>
        <v/>
      </c>
    </row>
    <row r="387" ht="15.75" customHeight="1">
      <c r="A387" s="10" t="str">
        <f t="shared" si="1"/>
        <v/>
      </c>
      <c r="B387" s="11" t="str">
        <f>IF(OR($D387 = "CLOSED", AND($D387 = "CANCELLED", IncludeCancelled), AND($D387 = "MISSED", IncludeMissed)), IF(FixedTarget, IF(S387 &gt;= FixedTargetR, FixedTargetR, -1), IF($R387 = "TARGET", Q387, IF($R387 = "BE", 0, IF($R387 = "STOP", -1, "")))), "")</f>
        <v/>
      </c>
      <c r="C387" s="25"/>
      <c r="D387" s="25"/>
      <c r="E387" s="25"/>
      <c r="F387" s="25"/>
      <c r="G387" s="25"/>
      <c r="H387" s="25"/>
      <c r="I387" s="23"/>
      <c r="J387" s="23"/>
      <c r="K387" s="27"/>
      <c r="L387" s="27"/>
      <c r="M387" s="25"/>
      <c r="N387" s="31"/>
      <c r="O387" s="10" t="str">
        <f t="shared" si="2"/>
        <v/>
      </c>
      <c r="P387" s="10" t="str">
        <f>IF(AND(LEN(M387), SessionWeekends = false, OR(WEEKDAY(M387) = 1, WEEKDAY(M387) = 7)), SessionWeekendsCode, IF(LEN(N387), VLOOKUP(N387, SessionTimes, 2), ""))</f>
        <v/>
      </c>
      <c r="Q387" s="28"/>
      <c r="R387" s="25"/>
      <c r="S387" s="30"/>
      <c r="T387" s="26"/>
      <c r="U387" s="29"/>
      <c r="V387" s="29"/>
      <c r="W387" s="25" t="b">
        <v>0</v>
      </c>
      <c r="X387" s="10" t="str">
        <f t="shared" si="3"/>
        <v/>
      </c>
    </row>
    <row r="388" ht="15.75" customHeight="1">
      <c r="A388" s="10" t="str">
        <f t="shared" si="1"/>
        <v/>
      </c>
      <c r="B388" s="11" t="str">
        <f>IF(OR($D388 = "CLOSED", AND($D388 = "CANCELLED", IncludeCancelled), AND($D388 = "MISSED", IncludeMissed)), IF(FixedTarget, IF(S388 &gt;= FixedTargetR, FixedTargetR, -1), IF($R388 = "TARGET", Q388, IF($R388 = "BE", 0, IF($R388 = "STOP", -1, "")))), "")</f>
        <v/>
      </c>
      <c r="C388" s="25"/>
      <c r="D388" s="25"/>
      <c r="E388" s="25"/>
      <c r="F388" s="25"/>
      <c r="G388" s="25"/>
      <c r="H388" s="25"/>
      <c r="I388" s="23"/>
      <c r="J388" s="23"/>
      <c r="K388" s="27"/>
      <c r="L388" s="27"/>
      <c r="M388" s="25"/>
      <c r="N388" s="31"/>
      <c r="O388" s="10" t="str">
        <f t="shared" si="2"/>
        <v/>
      </c>
      <c r="P388" s="10" t="str">
        <f>IF(AND(LEN(M388), SessionWeekends = false, OR(WEEKDAY(M388) = 1, WEEKDAY(M388) = 7)), SessionWeekendsCode, IF(LEN(N388), VLOOKUP(N388, SessionTimes, 2), ""))</f>
        <v/>
      </c>
      <c r="Q388" s="28"/>
      <c r="R388" s="25"/>
      <c r="S388" s="30"/>
      <c r="T388" s="26"/>
      <c r="U388" s="29"/>
      <c r="V388" s="29"/>
      <c r="W388" s="25" t="b">
        <v>0</v>
      </c>
      <c r="X388" s="10" t="str">
        <f t="shared" si="3"/>
        <v/>
      </c>
    </row>
    <row r="389" ht="15.75" customHeight="1">
      <c r="A389" s="10" t="str">
        <f t="shared" si="1"/>
        <v/>
      </c>
      <c r="B389" s="11" t="str">
        <f>IF(OR($D389 = "CLOSED", AND($D389 = "CANCELLED", IncludeCancelled), AND($D389 = "MISSED", IncludeMissed)), IF(FixedTarget, IF(S389 &gt;= FixedTargetR, FixedTargetR, -1), IF($R389 = "TARGET", Q389, IF($R389 = "BE", 0, IF($R389 = "STOP", -1, "")))), "")</f>
        <v/>
      </c>
      <c r="C389" s="25"/>
      <c r="D389" s="25"/>
      <c r="E389" s="25"/>
      <c r="F389" s="25"/>
      <c r="G389" s="25"/>
      <c r="H389" s="25"/>
      <c r="I389" s="23"/>
      <c r="J389" s="23"/>
      <c r="K389" s="27"/>
      <c r="L389" s="27"/>
      <c r="M389" s="25"/>
      <c r="N389" s="31"/>
      <c r="O389" s="10" t="str">
        <f t="shared" si="2"/>
        <v/>
      </c>
      <c r="P389" s="10" t="str">
        <f>IF(AND(LEN(M389), SessionWeekends = false, OR(WEEKDAY(M389) = 1, WEEKDAY(M389) = 7)), SessionWeekendsCode, IF(LEN(N389), VLOOKUP(N389, SessionTimes, 2), ""))</f>
        <v/>
      </c>
      <c r="Q389" s="28"/>
      <c r="R389" s="25"/>
      <c r="S389" s="30"/>
      <c r="T389" s="26"/>
      <c r="U389" s="29"/>
      <c r="V389" s="29"/>
      <c r="W389" s="25" t="b">
        <v>0</v>
      </c>
      <c r="X389" s="10" t="str">
        <f t="shared" si="3"/>
        <v/>
      </c>
    </row>
    <row r="390" ht="15.75" customHeight="1">
      <c r="A390" s="10" t="str">
        <f t="shared" si="1"/>
        <v/>
      </c>
      <c r="B390" s="11" t="str">
        <f>IF(OR($D390 = "CLOSED", AND($D390 = "CANCELLED", IncludeCancelled), AND($D390 = "MISSED", IncludeMissed)), IF(FixedTarget, IF(S390 &gt;= FixedTargetR, FixedTargetR, -1), IF($R390 = "TARGET", Q390, IF($R390 = "BE", 0, IF($R390 = "STOP", -1, "")))), "")</f>
        <v/>
      </c>
      <c r="C390" s="25"/>
      <c r="D390" s="25"/>
      <c r="E390" s="25"/>
      <c r="F390" s="25"/>
      <c r="G390" s="25"/>
      <c r="H390" s="25"/>
      <c r="I390" s="23"/>
      <c r="J390" s="23"/>
      <c r="K390" s="27"/>
      <c r="L390" s="27"/>
      <c r="M390" s="25"/>
      <c r="N390" s="31"/>
      <c r="O390" s="10" t="str">
        <f t="shared" si="2"/>
        <v/>
      </c>
      <c r="P390" s="10" t="str">
        <f>IF(AND(LEN(M390), SessionWeekends = false, OR(WEEKDAY(M390) = 1, WEEKDAY(M390) = 7)), SessionWeekendsCode, IF(LEN(N390), VLOOKUP(N390, SessionTimes, 2), ""))</f>
        <v/>
      </c>
      <c r="Q390" s="28"/>
      <c r="R390" s="25"/>
      <c r="S390" s="30"/>
      <c r="T390" s="26"/>
      <c r="U390" s="29"/>
      <c r="V390" s="29"/>
      <c r="W390" s="25" t="b">
        <v>0</v>
      </c>
      <c r="X390" s="10" t="str">
        <f t="shared" si="3"/>
        <v/>
      </c>
    </row>
    <row r="391" ht="15.75" customHeight="1">
      <c r="A391" s="10" t="str">
        <f t="shared" si="1"/>
        <v/>
      </c>
      <c r="B391" s="11" t="str">
        <f>IF(OR($D391 = "CLOSED", AND($D391 = "CANCELLED", IncludeCancelled), AND($D391 = "MISSED", IncludeMissed)), IF(FixedTarget, IF(S391 &gt;= FixedTargetR, FixedTargetR, -1), IF($R391 = "TARGET", Q391, IF($R391 = "BE", 0, IF($R391 = "STOP", -1, "")))), "")</f>
        <v/>
      </c>
      <c r="C391" s="25"/>
      <c r="D391" s="25"/>
      <c r="E391" s="25"/>
      <c r="F391" s="25"/>
      <c r="G391" s="25"/>
      <c r="H391" s="25"/>
      <c r="I391" s="23"/>
      <c r="J391" s="23"/>
      <c r="K391" s="27"/>
      <c r="L391" s="27"/>
      <c r="M391" s="25"/>
      <c r="N391" s="31"/>
      <c r="O391" s="10" t="str">
        <f t="shared" si="2"/>
        <v/>
      </c>
      <c r="P391" s="10" t="str">
        <f>IF(AND(LEN(M391), SessionWeekends = false, OR(WEEKDAY(M391) = 1, WEEKDAY(M391) = 7)), SessionWeekendsCode, IF(LEN(N391), VLOOKUP(N391, SessionTimes, 2), ""))</f>
        <v/>
      </c>
      <c r="Q391" s="28"/>
      <c r="R391" s="25"/>
      <c r="S391" s="30"/>
      <c r="T391" s="26"/>
      <c r="U391" s="29"/>
      <c r="V391" s="29"/>
      <c r="W391" s="25" t="b">
        <v>0</v>
      </c>
      <c r="X391" s="10" t="str">
        <f t="shared" si="3"/>
        <v/>
      </c>
    </row>
    <row r="392" ht="15.75" customHeight="1">
      <c r="A392" s="10" t="str">
        <f t="shared" si="1"/>
        <v/>
      </c>
      <c r="B392" s="11" t="str">
        <f>IF(OR($D392 = "CLOSED", AND($D392 = "CANCELLED", IncludeCancelled), AND($D392 = "MISSED", IncludeMissed)), IF(FixedTarget, IF(S392 &gt;= FixedTargetR, FixedTargetR, -1), IF($R392 = "TARGET", Q392, IF($R392 = "BE", 0, IF($R392 = "STOP", -1, "")))), "")</f>
        <v/>
      </c>
      <c r="C392" s="25"/>
      <c r="D392" s="25"/>
      <c r="E392" s="25"/>
      <c r="F392" s="25"/>
      <c r="G392" s="25"/>
      <c r="H392" s="25"/>
      <c r="I392" s="23"/>
      <c r="J392" s="23"/>
      <c r="K392" s="27"/>
      <c r="L392" s="27"/>
      <c r="M392" s="25"/>
      <c r="N392" s="31"/>
      <c r="O392" s="10" t="str">
        <f t="shared" si="2"/>
        <v/>
      </c>
      <c r="P392" s="10" t="str">
        <f>IF(AND(LEN(M392), SessionWeekends = false, OR(WEEKDAY(M392) = 1, WEEKDAY(M392) = 7)), SessionWeekendsCode, IF(LEN(N392), VLOOKUP(N392, SessionTimes, 2), ""))</f>
        <v/>
      </c>
      <c r="Q392" s="28"/>
      <c r="R392" s="25"/>
      <c r="S392" s="30"/>
      <c r="T392" s="26"/>
      <c r="U392" s="29"/>
      <c r="V392" s="29"/>
      <c r="W392" s="25" t="b">
        <v>0</v>
      </c>
      <c r="X392" s="10" t="str">
        <f t="shared" si="3"/>
        <v/>
      </c>
    </row>
    <row r="393" ht="15.75" customHeight="1">
      <c r="A393" s="10" t="str">
        <f t="shared" si="1"/>
        <v/>
      </c>
      <c r="B393" s="11" t="str">
        <f>IF(OR($D393 = "CLOSED", AND($D393 = "CANCELLED", IncludeCancelled), AND($D393 = "MISSED", IncludeMissed)), IF(FixedTarget, IF(S393 &gt;= FixedTargetR, FixedTargetR, -1), IF($R393 = "TARGET", Q393, IF($R393 = "BE", 0, IF($R393 = "STOP", -1, "")))), "")</f>
        <v/>
      </c>
      <c r="C393" s="25"/>
      <c r="D393" s="25"/>
      <c r="E393" s="25"/>
      <c r="F393" s="25"/>
      <c r="G393" s="25"/>
      <c r="H393" s="25"/>
      <c r="I393" s="23"/>
      <c r="J393" s="23"/>
      <c r="K393" s="27"/>
      <c r="L393" s="27"/>
      <c r="M393" s="25"/>
      <c r="N393" s="31"/>
      <c r="O393" s="10" t="str">
        <f t="shared" si="2"/>
        <v/>
      </c>
      <c r="P393" s="10" t="str">
        <f>IF(AND(LEN(M393), SessionWeekends = false, OR(WEEKDAY(M393) = 1, WEEKDAY(M393) = 7)), SessionWeekendsCode, IF(LEN(N393), VLOOKUP(N393, SessionTimes, 2), ""))</f>
        <v/>
      </c>
      <c r="Q393" s="28"/>
      <c r="R393" s="25"/>
      <c r="S393" s="30"/>
      <c r="T393" s="26"/>
      <c r="U393" s="29"/>
      <c r="V393" s="29"/>
      <c r="W393" s="25" t="b">
        <v>0</v>
      </c>
      <c r="X393" s="10" t="str">
        <f t="shared" si="3"/>
        <v/>
      </c>
    </row>
    <row r="394" ht="15.75" customHeight="1">
      <c r="A394" s="10" t="str">
        <f t="shared" si="1"/>
        <v/>
      </c>
      <c r="B394" s="11" t="str">
        <f>IF(OR($D394 = "CLOSED", AND($D394 = "CANCELLED", IncludeCancelled), AND($D394 = "MISSED", IncludeMissed)), IF(FixedTarget, IF(S394 &gt;= FixedTargetR, FixedTargetR, -1), IF($R394 = "TARGET", Q394, IF($R394 = "BE", 0, IF($R394 = "STOP", -1, "")))), "")</f>
        <v/>
      </c>
      <c r="C394" s="25"/>
      <c r="D394" s="25"/>
      <c r="E394" s="25"/>
      <c r="F394" s="25"/>
      <c r="G394" s="25"/>
      <c r="H394" s="25"/>
      <c r="I394" s="23"/>
      <c r="J394" s="23"/>
      <c r="K394" s="27"/>
      <c r="L394" s="27"/>
      <c r="M394" s="25"/>
      <c r="N394" s="31"/>
      <c r="O394" s="10" t="str">
        <f t="shared" si="2"/>
        <v/>
      </c>
      <c r="P394" s="10" t="str">
        <f>IF(AND(LEN(M394), SessionWeekends = false, OR(WEEKDAY(M394) = 1, WEEKDAY(M394) = 7)), SessionWeekendsCode, IF(LEN(N394), VLOOKUP(N394, SessionTimes, 2), ""))</f>
        <v/>
      </c>
      <c r="Q394" s="28"/>
      <c r="R394" s="25"/>
      <c r="S394" s="30"/>
      <c r="T394" s="26"/>
      <c r="U394" s="29"/>
      <c r="V394" s="29"/>
      <c r="W394" s="25" t="b">
        <v>0</v>
      </c>
      <c r="X394" s="10" t="str">
        <f t="shared" si="3"/>
        <v/>
      </c>
    </row>
    <row r="395" ht="15.75" customHeight="1">
      <c r="A395" s="10" t="str">
        <f t="shared" si="1"/>
        <v/>
      </c>
      <c r="B395" s="11" t="str">
        <f>IF(OR($D395 = "CLOSED", AND($D395 = "CANCELLED", IncludeCancelled), AND($D395 = "MISSED", IncludeMissed)), IF(FixedTarget, IF(S395 &gt;= FixedTargetR, FixedTargetR, -1), IF($R395 = "TARGET", Q395, IF($R395 = "BE", 0, IF($R395 = "STOP", -1, "")))), "")</f>
        <v/>
      </c>
      <c r="C395" s="25"/>
      <c r="D395" s="25"/>
      <c r="E395" s="25"/>
      <c r="F395" s="25"/>
      <c r="G395" s="25"/>
      <c r="H395" s="25"/>
      <c r="I395" s="23"/>
      <c r="J395" s="23"/>
      <c r="K395" s="27"/>
      <c r="L395" s="27"/>
      <c r="M395" s="25"/>
      <c r="N395" s="31"/>
      <c r="O395" s="10" t="str">
        <f t="shared" si="2"/>
        <v/>
      </c>
      <c r="P395" s="10" t="str">
        <f>IF(AND(LEN(M395), SessionWeekends = false, OR(WEEKDAY(M395) = 1, WEEKDAY(M395) = 7)), SessionWeekendsCode, IF(LEN(N395), VLOOKUP(N395, SessionTimes, 2), ""))</f>
        <v/>
      </c>
      <c r="Q395" s="28"/>
      <c r="R395" s="25"/>
      <c r="S395" s="30"/>
      <c r="T395" s="26"/>
      <c r="U395" s="29"/>
      <c r="V395" s="29"/>
      <c r="W395" s="25" t="b">
        <v>0</v>
      </c>
      <c r="X395" s="10" t="str">
        <f t="shared" si="3"/>
        <v/>
      </c>
    </row>
    <row r="396" ht="15.75" customHeight="1">
      <c r="A396" s="10" t="str">
        <f t="shared" si="1"/>
        <v/>
      </c>
      <c r="B396" s="11" t="str">
        <f>IF(OR($D396 = "CLOSED", AND($D396 = "CANCELLED", IncludeCancelled), AND($D396 = "MISSED", IncludeMissed)), IF(FixedTarget, IF(S396 &gt;= FixedTargetR, FixedTargetR, -1), IF($R396 = "TARGET", Q396, IF($R396 = "BE", 0, IF($R396 = "STOP", -1, "")))), "")</f>
        <v/>
      </c>
      <c r="C396" s="25"/>
      <c r="D396" s="25"/>
      <c r="E396" s="25"/>
      <c r="F396" s="25"/>
      <c r="G396" s="25"/>
      <c r="H396" s="25"/>
      <c r="I396" s="23"/>
      <c r="J396" s="23"/>
      <c r="K396" s="27"/>
      <c r="L396" s="27"/>
      <c r="M396" s="25"/>
      <c r="N396" s="31"/>
      <c r="O396" s="10" t="str">
        <f t="shared" si="2"/>
        <v/>
      </c>
      <c r="P396" s="10" t="str">
        <f>IF(AND(LEN(M396), SessionWeekends = false, OR(WEEKDAY(M396) = 1, WEEKDAY(M396) = 7)), SessionWeekendsCode, IF(LEN(N396), VLOOKUP(N396, SessionTimes, 2), ""))</f>
        <v/>
      </c>
      <c r="Q396" s="28"/>
      <c r="R396" s="25"/>
      <c r="S396" s="30"/>
      <c r="T396" s="26"/>
      <c r="U396" s="29"/>
      <c r="V396" s="29"/>
      <c r="W396" s="25" t="b">
        <v>0</v>
      </c>
      <c r="X396" s="10" t="str">
        <f t="shared" si="3"/>
        <v/>
      </c>
    </row>
    <row r="397" ht="15.75" customHeight="1">
      <c r="A397" s="10" t="str">
        <f t="shared" si="1"/>
        <v/>
      </c>
      <c r="B397" s="11" t="str">
        <f>IF(OR($D397 = "CLOSED", AND($D397 = "CANCELLED", IncludeCancelled), AND($D397 = "MISSED", IncludeMissed)), IF(FixedTarget, IF(S397 &gt;= FixedTargetR, FixedTargetR, -1), IF($R397 = "TARGET", Q397, IF($R397 = "BE", 0, IF($R397 = "STOP", -1, "")))), "")</f>
        <v/>
      </c>
      <c r="C397" s="25"/>
      <c r="D397" s="25"/>
      <c r="E397" s="25"/>
      <c r="F397" s="25"/>
      <c r="G397" s="25"/>
      <c r="H397" s="25"/>
      <c r="I397" s="23"/>
      <c r="J397" s="23"/>
      <c r="K397" s="27"/>
      <c r="L397" s="27"/>
      <c r="M397" s="25"/>
      <c r="N397" s="31"/>
      <c r="O397" s="10" t="str">
        <f t="shared" si="2"/>
        <v/>
      </c>
      <c r="P397" s="10" t="str">
        <f>IF(AND(LEN(M397), SessionWeekends = false, OR(WEEKDAY(M397) = 1, WEEKDAY(M397) = 7)), SessionWeekendsCode, IF(LEN(N397), VLOOKUP(N397, SessionTimes, 2), ""))</f>
        <v/>
      </c>
      <c r="Q397" s="28"/>
      <c r="R397" s="25"/>
      <c r="S397" s="30"/>
      <c r="T397" s="26"/>
      <c r="U397" s="29"/>
      <c r="V397" s="29"/>
      <c r="W397" s="25" t="b">
        <v>0</v>
      </c>
      <c r="X397" s="10" t="str">
        <f t="shared" si="3"/>
        <v/>
      </c>
    </row>
    <row r="398" ht="15.75" customHeight="1">
      <c r="A398" s="10" t="str">
        <f t="shared" si="1"/>
        <v/>
      </c>
      <c r="B398" s="11" t="str">
        <f>IF(OR($D398 = "CLOSED", AND($D398 = "CANCELLED", IncludeCancelled), AND($D398 = "MISSED", IncludeMissed)), IF(FixedTarget, IF(S398 &gt;= FixedTargetR, FixedTargetR, -1), IF($R398 = "TARGET", Q398, IF($R398 = "BE", 0, IF($R398 = "STOP", -1, "")))), "")</f>
        <v/>
      </c>
      <c r="C398" s="25"/>
      <c r="D398" s="25"/>
      <c r="E398" s="25"/>
      <c r="F398" s="25"/>
      <c r="G398" s="25"/>
      <c r="H398" s="25"/>
      <c r="I398" s="23"/>
      <c r="J398" s="23"/>
      <c r="K398" s="27"/>
      <c r="L398" s="27"/>
      <c r="M398" s="25"/>
      <c r="N398" s="31"/>
      <c r="O398" s="10" t="str">
        <f t="shared" si="2"/>
        <v/>
      </c>
      <c r="P398" s="10" t="str">
        <f>IF(AND(LEN(M398), SessionWeekends = false, OR(WEEKDAY(M398) = 1, WEEKDAY(M398) = 7)), SessionWeekendsCode, IF(LEN(N398), VLOOKUP(N398, SessionTimes, 2), ""))</f>
        <v/>
      </c>
      <c r="Q398" s="28"/>
      <c r="R398" s="25"/>
      <c r="S398" s="30"/>
      <c r="T398" s="26"/>
      <c r="U398" s="29"/>
      <c r="V398" s="29"/>
      <c r="W398" s="25" t="b">
        <v>0</v>
      </c>
      <c r="X398" s="10" t="str">
        <f t="shared" si="3"/>
        <v/>
      </c>
    </row>
    <row r="399" ht="15.75" customHeight="1">
      <c r="A399" s="10" t="str">
        <f t="shared" si="1"/>
        <v/>
      </c>
      <c r="B399" s="11" t="str">
        <f>IF(OR($D399 = "CLOSED", AND($D399 = "CANCELLED", IncludeCancelled), AND($D399 = "MISSED", IncludeMissed)), IF(FixedTarget, IF(S399 &gt;= FixedTargetR, FixedTargetR, -1), IF($R399 = "TARGET", Q399, IF($R399 = "BE", 0, IF($R399 = "STOP", -1, "")))), "")</f>
        <v/>
      </c>
      <c r="C399" s="25"/>
      <c r="D399" s="25"/>
      <c r="E399" s="25"/>
      <c r="F399" s="25"/>
      <c r="G399" s="25"/>
      <c r="H399" s="25"/>
      <c r="I399" s="23"/>
      <c r="J399" s="23"/>
      <c r="K399" s="27"/>
      <c r="L399" s="27"/>
      <c r="M399" s="25"/>
      <c r="N399" s="31"/>
      <c r="O399" s="10" t="str">
        <f t="shared" si="2"/>
        <v/>
      </c>
      <c r="P399" s="10" t="str">
        <f>IF(AND(LEN(M399), SessionWeekends = false, OR(WEEKDAY(M399) = 1, WEEKDAY(M399) = 7)), SessionWeekendsCode, IF(LEN(N399), VLOOKUP(N399, SessionTimes, 2), ""))</f>
        <v/>
      </c>
      <c r="Q399" s="28"/>
      <c r="R399" s="25"/>
      <c r="S399" s="30"/>
      <c r="T399" s="26"/>
      <c r="U399" s="29"/>
      <c r="V399" s="29"/>
      <c r="W399" s="25" t="b">
        <v>0</v>
      </c>
      <c r="X399" s="10" t="str">
        <f t="shared" si="3"/>
        <v/>
      </c>
    </row>
    <row r="400" ht="15.75" customHeight="1">
      <c r="A400" s="10" t="str">
        <f t="shared" si="1"/>
        <v/>
      </c>
      <c r="B400" s="11" t="str">
        <f>IF(OR($D400 = "CLOSED", AND($D400 = "CANCELLED", IncludeCancelled), AND($D400 = "MISSED", IncludeMissed)), IF(FixedTarget, IF(S400 &gt;= FixedTargetR, FixedTargetR, -1), IF($R400 = "TARGET", Q400, IF($R400 = "BE", 0, IF($R400 = "STOP", -1, "")))), "")</f>
        <v/>
      </c>
      <c r="C400" s="25"/>
      <c r="D400" s="25"/>
      <c r="E400" s="25"/>
      <c r="F400" s="25"/>
      <c r="G400" s="25"/>
      <c r="H400" s="25"/>
      <c r="I400" s="23"/>
      <c r="J400" s="23"/>
      <c r="K400" s="27"/>
      <c r="L400" s="27"/>
      <c r="M400" s="25"/>
      <c r="N400" s="31"/>
      <c r="O400" s="10" t="str">
        <f t="shared" si="2"/>
        <v/>
      </c>
      <c r="P400" s="10" t="str">
        <f>IF(AND(LEN(M400), SessionWeekends = false, OR(WEEKDAY(M400) = 1, WEEKDAY(M400) = 7)), SessionWeekendsCode, IF(LEN(N400), VLOOKUP(N400, SessionTimes, 2), ""))</f>
        <v/>
      </c>
      <c r="Q400" s="28"/>
      <c r="R400" s="25"/>
      <c r="S400" s="30"/>
      <c r="T400" s="26"/>
      <c r="U400" s="29"/>
      <c r="V400" s="29"/>
      <c r="W400" s="25" t="b">
        <v>0</v>
      </c>
      <c r="X400" s="10" t="str">
        <f t="shared" si="3"/>
        <v/>
      </c>
    </row>
    <row r="401" ht="15.75" customHeight="1">
      <c r="A401" s="10" t="str">
        <f t="shared" si="1"/>
        <v/>
      </c>
      <c r="B401" s="11" t="str">
        <f>IF(OR($D401 = "CLOSED", AND($D401 = "CANCELLED", IncludeCancelled), AND($D401 = "MISSED", IncludeMissed)), IF(FixedTarget, IF(S401 &gt;= FixedTargetR, FixedTargetR, -1), IF($R401 = "TARGET", Q401, IF($R401 = "BE", 0, IF($R401 = "STOP", -1, "")))), "")</f>
        <v/>
      </c>
      <c r="C401" s="25"/>
      <c r="D401" s="25"/>
      <c r="E401" s="25"/>
      <c r="F401" s="25"/>
      <c r="G401" s="25"/>
      <c r="H401" s="25"/>
      <c r="I401" s="23"/>
      <c r="J401" s="23"/>
      <c r="K401" s="27"/>
      <c r="L401" s="27"/>
      <c r="M401" s="25"/>
      <c r="N401" s="31"/>
      <c r="O401" s="10" t="str">
        <f t="shared" si="2"/>
        <v/>
      </c>
      <c r="P401" s="10" t="str">
        <f>IF(AND(LEN(M401), SessionWeekends = false, OR(WEEKDAY(M401) = 1, WEEKDAY(M401) = 7)), SessionWeekendsCode, IF(LEN(N401), VLOOKUP(N401, SessionTimes, 2), ""))</f>
        <v/>
      </c>
      <c r="Q401" s="28"/>
      <c r="R401" s="25"/>
      <c r="S401" s="30"/>
      <c r="T401" s="26"/>
      <c r="U401" s="29"/>
      <c r="V401" s="29"/>
      <c r="W401" s="25" t="b">
        <v>0</v>
      </c>
      <c r="X401" s="10" t="str">
        <f t="shared" si="3"/>
        <v/>
      </c>
    </row>
    <row r="402" ht="15.75" customHeight="1">
      <c r="A402" s="10" t="str">
        <f t="shared" si="1"/>
        <v/>
      </c>
      <c r="B402" s="11" t="str">
        <f>IF(OR($D402 = "CLOSED", AND($D402 = "CANCELLED", IncludeCancelled), AND($D402 = "MISSED", IncludeMissed)), IF(FixedTarget, IF(S402 &gt;= FixedTargetR, FixedTargetR, -1), IF($R402 = "TARGET", Q402, IF($R402 = "BE", 0, IF($R402 = "STOP", -1, "")))), "")</f>
        <v/>
      </c>
      <c r="C402" s="25"/>
      <c r="D402" s="25"/>
      <c r="E402" s="25"/>
      <c r="F402" s="25"/>
      <c r="G402" s="25"/>
      <c r="H402" s="25"/>
      <c r="I402" s="23"/>
      <c r="J402" s="23"/>
      <c r="K402" s="27"/>
      <c r="L402" s="27"/>
      <c r="M402" s="25"/>
      <c r="N402" s="31"/>
      <c r="O402" s="10" t="str">
        <f t="shared" si="2"/>
        <v/>
      </c>
      <c r="P402" s="10" t="str">
        <f>IF(AND(LEN(M402), SessionWeekends = false, OR(WEEKDAY(M402) = 1, WEEKDAY(M402) = 7)), SessionWeekendsCode, IF(LEN(N402), VLOOKUP(N402, SessionTimes, 2), ""))</f>
        <v/>
      </c>
      <c r="Q402" s="28"/>
      <c r="R402" s="25"/>
      <c r="S402" s="30"/>
      <c r="T402" s="26"/>
      <c r="U402" s="29"/>
      <c r="V402" s="29"/>
      <c r="W402" s="25" t="b">
        <v>0</v>
      </c>
      <c r="X402" s="10" t="str">
        <f t="shared" si="3"/>
        <v/>
      </c>
    </row>
    <row r="403" ht="15.75" customHeight="1">
      <c r="A403" s="10" t="str">
        <f t="shared" si="1"/>
        <v/>
      </c>
      <c r="B403" s="11" t="str">
        <f>IF(OR($D403 = "CLOSED", AND($D403 = "CANCELLED", IncludeCancelled), AND($D403 = "MISSED", IncludeMissed)), IF(FixedTarget, IF(S403 &gt;= FixedTargetR, FixedTargetR, -1), IF($R403 = "TARGET", Q403, IF($R403 = "BE", 0, IF($R403 = "STOP", -1, "")))), "")</f>
        <v/>
      </c>
      <c r="C403" s="25"/>
      <c r="D403" s="25"/>
      <c r="E403" s="25"/>
      <c r="F403" s="25"/>
      <c r="G403" s="25"/>
      <c r="H403" s="25"/>
      <c r="I403" s="23"/>
      <c r="J403" s="23"/>
      <c r="K403" s="27"/>
      <c r="L403" s="27"/>
      <c r="M403" s="25"/>
      <c r="N403" s="31"/>
      <c r="O403" s="10" t="str">
        <f t="shared" si="2"/>
        <v/>
      </c>
      <c r="P403" s="10" t="str">
        <f>IF(AND(LEN(M403), SessionWeekends = false, OR(WEEKDAY(M403) = 1, WEEKDAY(M403) = 7)), SessionWeekendsCode, IF(LEN(N403), VLOOKUP(N403, SessionTimes, 2), ""))</f>
        <v/>
      </c>
      <c r="Q403" s="28"/>
      <c r="R403" s="25"/>
      <c r="S403" s="30"/>
      <c r="T403" s="26"/>
      <c r="U403" s="29"/>
      <c r="V403" s="29"/>
      <c r="W403" s="25" t="b">
        <v>0</v>
      </c>
      <c r="X403" s="10" t="str">
        <f t="shared" si="3"/>
        <v/>
      </c>
    </row>
    <row r="404" ht="15.75" customHeight="1">
      <c r="A404" s="10" t="str">
        <f t="shared" si="1"/>
        <v/>
      </c>
      <c r="B404" s="11" t="str">
        <f>IF(OR($D404 = "CLOSED", AND($D404 = "CANCELLED", IncludeCancelled), AND($D404 = "MISSED", IncludeMissed)), IF(FixedTarget, IF(S404 &gt;= FixedTargetR, FixedTargetR, -1), IF($R404 = "TARGET", Q404, IF($R404 = "BE", 0, IF($R404 = "STOP", -1, "")))), "")</f>
        <v/>
      </c>
      <c r="C404" s="25"/>
      <c r="D404" s="25"/>
      <c r="E404" s="25"/>
      <c r="F404" s="25"/>
      <c r="G404" s="25"/>
      <c r="H404" s="25"/>
      <c r="I404" s="23"/>
      <c r="J404" s="23"/>
      <c r="K404" s="27"/>
      <c r="L404" s="27"/>
      <c r="M404" s="25"/>
      <c r="N404" s="31"/>
      <c r="O404" s="10" t="str">
        <f t="shared" si="2"/>
        <v/>
      </c>
      <c r="P404" s="10" t="str">
        <f>IF(AND(LEN(M404), SessionWeekends = false, OR(WEEKDAY(M404) = 1, WEEKDAY(M404) = 7)), SessionWeekendsCode, IF(LEN(N404), VLOOKUP(N404, SessionTimes, 2), ""))</f>
        <v/>
      </c>
      <c r="Q404" s="28"/>
      <c r="R404" s="25"/>
      <c r="S404" s="30"/>
      <c r="T404" s="26"/>
      <c r="U404" s="29"/>
      <c r="V404" s="29"/>
      <c r="W404" s="25" t="b">
        <v>0</v>
      </c>
      <c r="X404" s="10" t="str">
        <f t="shared" si="3"/>
        <v/>
      </c>
    </row>
    <row r="405" ht="15.75" customHeight="1">
      <c r="A405" s="10" t="str">
        <f t="shared" si="1"/>
        <v/>
      </c>
      <c r="B405" s="11" t="str">
        <f>IF(OR($D405 = "CLOSED", AND($D405 = "CANCELLED", IncludeCancelled), AND($D405 = "MISSED", IncludeMissed)), IF(FixedTarget, IF(S405 &gt;= FixedTargetR, FixedTargetR, -1), IF($R405 = "TARGET", Q405, IF($R405 = "BE", 0, IF($R405 = "STOP", -1, "")))), "")</f>
        <v/>
      </c>
      <c r="C405" s="25"/>
      <c r="D405" s="25"/>
      <c r="E405" s="25"/>
      <c r="F405" s="25"/>
      <c r="G405" s="25"/>
      <c r="H405" s="25"/>
      <c r="I405" s="23"/>
      <c r="J405" s="23"/>
      <c r="K405" s="27"/>
      <c r="L405" s="27"/>
      <c r="M405" s="25"/>
      <c r="N405" s="31"/>
      <c r="O405" s="10" t="str">
        <f t="shared" si="2"/>
        <v/>
      </c>
      <c r="P405" s="10" t="str">
        <f>IF(AND(LEN(M405), SessionWeekends = false, OR(WEEKDAY(M405) = 1, WEEKDAY(M405) = 7)), SessionWeekendsCode, IF(LEN(N405), VLOOKUP(N405, SessionTimes, 2), ""))</f>
        <v/>
      </c>
      <c r="Q405" s="28"/>
      <c r="R405" s="25"/>
      <c r="S405" s="30"/>
      <c r="T405" s="26"/>
      <c r="U405" s="29"/>
      <c r="V405" s="29"/>
      <c r="W405" s="25" t="b">
        <v>0</v>
      </c>
      <c r="X405" s="10" t="str">
        <f t="shared" si="3"/>
        <v/>
      </c>
    </row>
    <row r="406" ht="15.75" customHeight="1">
      <c r="A406" s="10" t="str">
        <f t="shared" si="1"/>
        <v/>
      </c>
      <c r="B406" s="11" t="str">
        <f>IF(OR($D406 = "CLOSED", AND($D406 = "CANCELLED", IncludeCancelled), AND($D406 = "MISSED", IncludeMissed)), IF(FixedTarget, IF(S406 &gt;= FixedTargetR, FixedTargetR, -1), IF($R406 = "TARGET", Q406, IF($R406 = "BE", 0, IF($R406 = "STOP", -1, "")))), "")</f>
        <v/>
      </c>
      <c r="C406" s="25"/>
      <c r="D406" s="25"/>
      <c r="E406" s="25"/>
      <c r="F406" s="25"/>
      <c r="G406" s="25"/>
      <c r="H406" s="25"/>
      <c r="I406" s="23"/>
      <c r="J406" s="23"/>
      <c r="K406" s="27"/>
      <c r="L406" s="27"/>
      <c r="M406" s="25"/>
      <c r="N406" s="31"/>
      <c r="O406" s="10" t="str">
        <f t="shared" si="2"/>
        <v/>
      </c>
      <c r="P406" s="10" t="str">
        <f>IF(AND(LEN(M406), SessionWeekends = false, OR(WEEKDAY(M406) = 1, WEEKDAY(M406) = 7)), SessionWeekendsCode, IF(LEN(N406), VLOOKUP(N406, SessionTimes, 2), ""))</f>
        <v/>
      </c>
      <c r="Q406" s="28"/>
      <c r="R406" s="25"/>
      <c r="S406" s="30"/>
      <c r="T406" s="26"/>
      <c r="U406" s="29"/>
      <c r="V406" s="29"/>
      <c r="W406" s="25" t="b">
        <v>0</v>
      </c>
      <c r="X406" s="10" t="str">
        <f t="shared" si="3"/>
        <v/>
      </c>
    </row>
    <row r="407" ht="15.75" customHeight="1">
      <c r="A407" s="10" t="str">
        <f t="shared" si="1"/>
        <v/>
      </c>
      <c r="B407" s="11" t="str">
        <f>IF(OR($D407 = "CLOSED", AND($D407 = "CANCELLED", IncludeCancelled), AND($D407 = "MISSED", IncludeMissed)), IF(FixedTarget, IF(S407 &gt;= FixedTargetR, FixedTargetR, -1), IF($R407 = "TARGET", Q407, IF($R407 = "BE", 0, IF($R407 = "STOP", -1, "")))), "")</f>
        <v/>
      </c>
      <c r="C407" s="25"/>
      <c r="D407" s="25"/>
      <c r="E407" s="25"/>
      <c r="F407" s="25"/>
      <c r="G407" s="25"/>
      <c r="H407" s="25"/>
      <c r="I407" s="23"/>
      <c r="J407" s="23"/>
      <c r="K407" s="27"/>
      <c r="L407" s="27"/>
      <c r="M407" s="25"/>
      <c r="N407" s="31"/>
      <c r="O407" s="10" t="str">
        <f t="shared" si="2"/>
        <v/>
      </c>
      <c r="P407" s="10" t="str">
        <f>IF(AND(LEN(M407), SessionWeekends = false, OR(WEEKDAY(M407) = 1, WEEKDAY(M407) = 7)), SessionWeekendsCode, IF(LEN(N407), VLOOKUP(N407, SessionTimes, 2), ""))</f>
        <v/>
      </c>
      <c r="Q407" s="28"/>
      <c r="R407" s="25"/>
      <c r="S407" s="30"/>
      <c r="T407" s="26"/>
      <c r="U407" s="29"/>
      <c r="V407" s="29"/>
      <c r="W407" s="25" t="b">
        <v>0</v>
      </c>
      <c r="X407" s="10" t="str">
        <f t="shared" si="3"/>
        <v/>
      </c>
    </row>
    <row r="408" ht="15.75" customHeight="1">
      <c r="A408" s="10" t="str">
        <f t="shared" si="1"/>
        <v/>
      </c>
      <c r="B408" s="11" t="str">
        <f>IF(OR($D408 = "CLOSED", AND($D408 = "CANCELLED", IncludeCancelled), AND($D408 = "MISSED", IncludeMissed)), IF(FixedTarget, IF(S408 &gt;= FixedTargetR, FixedTargetR, -1), IF($R408 = "TARGET", Q408, IF($R408 = "BE", 0, IF($R408 = "STOP", -1, "")))), "")</f>
        <v/>
      </c>
      <c r="C408" s="25"/>
      <c r="D408" s="25"/>
      <c r="E408" s="25"/>
      <c r="F408" s="25"/>
      <c r="G408" s="25"/>
      <c r="H408" s="25"/>
      <c r="I408" s="23"/>
      <c r="J408" s="23"/>
      <c r="K408" s="27"/>
      <c r="L408" s="27"/>
      <c r="M408" s="25"/>
      <c r="N408" s="31"/>
      <c r="O408" s="10" t="str">
        <f t="shared" si="2"/>
        <v/>
      </c>
      <c r="P408" s="10" t="str">
        <f>IF(AND(LEN(M408), SessionWeekends = false, OR(WEEKDAY(M408) = 1, WEEKDAY(M408) = 7)), SessionWeekendsCode, IF(LEN(N408), VLOOKUP(N408, SessionTimes, 2), ""))</f>
        <v/>
      </c>
      <c r="Q408" s="28"/>
      <c r="R408" s="25"/>
      <c r="S408" s="30"/>
      <c r="T408" s="26"/>
      <c r="U408" s="29"/>
      <c r="V408" s="29"/>
      <c r="W408" s="25" t="b">
        <v>0</v>
      </c>
      <c r="X408" s="10" t="str">
        <f t="shared" si="3"/>
        <v/>
      </c>
    </row>
    <row r="409" ht="15.75" customHeight="1">
      <c r="A409" s="10" t="str">
        <f t="shared" si="1"/>
        <v/>
      </c>
      <c r="B409" s="11" t="str">
        <f>IF(OR($D409 = "CLOSED", AND($D409 = "CANCELLED", IncludeCancelled), AND($D409 = "MISSED", IncludeMissed)), IF(FixedTarget, IF(S409 &gt;= FixedTargetR, FixedTargetR, -1), IF($R409 = "TARGET", Q409, IF($R409 = "BE", 0, IF($R409 = "STOP", -1, "")))), "")</f>
        <v/>
      </c>
      <c r="C409" s="25"/>
      <c r="D409" s="25"/>
      <c r="E409" s="25"/>
      <c r="F409" s="25"/>
      <c r="G409" s="25"/>
      <c r="H409" s="25"/>
      <c r="I409" s="23"/>
      <c r="J409" s="23"/>
      <c r="K409" s="27"/>
      <c r="L409" s="27"/>
      <c r="M409" s="25"/>
      <c r="N409" s="31"/>
      <c r="O409" s="10" t="str">
        <f t="shared" si="2"/>
        <v/>
      </c>
      <c r="P409" s="10" t="str">
        <f>IF(AND(LEN(M409), SessionWeekends = false, OR(WEEKDAY(M409) = 1, WEEKDAY(M409) = 7)), SessionWeekendsCode, IF(LEN(N409), VLOOKUP(N409, SessionTimes, 2), ""))</f>
        <v/>
      </c>
      <c r="Q409" s="28"/>
      <c r="R409" s="25"/>
      <c r="S409" s="30"/>
      <c r="T409" s="26"/>
      <c r="U409" s="29"/>
      <c r="V409" s="29"/>
      <c r="W409" s="25" t="b">
        <v>0</v>
      </c>
      <c r="X409" s="10" t="str">
        <f t="shared" si="3"/>
        <v/>
      </c>
    </row>
    <row r="410" ht="15.75" customHeight="1">
      <c r="A410" s="10" t="str">
        <f t="shared" si="1"/>
        <v/>
      </c>
      <c r="B410" s="11" t="str">
        <f>IF(OR($D410 = "CLOSED", AND($D410 = "CANCELLED", IncludeCancelled), AND($D410 = "MISSED", IncludeMissed)), IF(FixedTarget, IF(S410 &gt;= FixedTargetR, FixedTargetR, -1), IF($R410 = "TARGET", Q410, IF($R410 = "BE", 0, IF($R410 = "STOP", -1, "")))), "")</f>
        <v/>
      </c>
      <c r="C410" s="25"/>
      <c r="D410" s="25"/>
      <c r="E410" s="25"/>
      <c r="F410" s="25"/>
      <c r="G410" s="25"/>
      <c r="H410" s="25"/>
      <c r="I410" s="23"/>
      <c r="J410" s="23"/>
      <c r="K410" s="27"/>
      <c r="L410" s="27"/>
      <c r="M410" s="25"/>
      <c r="N410" s="31"/>
      <c r="O410" s="10" t="str">
        <f t="shared" si="2"/>
        <v/>
      </c>
      <c r="P410" s="10" t="str">
        <f>IF(AND(LEN(M410), SessionWeekends = false, OR(WEEKDAY(M410) = 1, WEEKDAY(M410) = 7)), SessionWeekendsCode, IF(LEN(N410), VLOOKUP(N410, SessionTimes, 2), ""))</f>
        <v/>
      </c>
      <c r="Q410" s="28"/>
      <c r="R410" s="25"/>
      <c r="S410" s="30"/>
      <c r="T410" s="26"/>
      <c r="U410" s="29"/>
      <c r="V410" s="29"/>
      <c r="W410" s="25" t="b">
        <v>0</v>
      </c>
      <c r="X410" s="10" t="str">
        <f t="shared" si="3"/>
        <v/>
      </c>
    </row>
    <row r="411" ht="15.75" customHeight="1">
      <c r="A411" s="10" t="str">
        <f t="shared" si="1"/>
        <v/>
      </c>
      <c r="B411" s="11" t="str">
        <f>IF(OR($D411 = "CLOSED", AND($D411 = "CANCELLED", IncludeCancelled), AND($D411 = "MISSED", IncludeMissed)), IF(FixedTarget, IF(S411 &gt;= FixedTargetR, FixedTargetR, -1), IF($R411 = "TARGET", Q411, IF($R411 = "BE", 0, IF($R411 = "STOP", -1, "")))), "")</f>
        <v/>
      </c>
      <c r="C411" s="25"/>
      <c r="D411" s="25"/>
      <c r="E411" s="25"/>
      <c r="F411" s="25"/>
      <c r="G411" s="25"/>
      <c r="H411" s="25"/>
      <c r="I411" s="23"/>
      <c r="J411" s="23"/>
      <c r="K411" s="27"/>
      <c r="L411" s="27"/>
      <c r="M411" s="25"/>
      <c r="N411" s="31"/>
      <c r="O411" s="10" t="str">
        <f t="shared" si="2"/>
        <v/>
      </c>
      <c r="P411" s="10" t="str">
        <f>IF(AND(LEN(M411), SessionWeekends = false, OR(WEEKDAY(M411) = 1, WEEKDAY(M411) = 7)), SessionWeekendsCode, IF(LEN(N411), VLOOKUP(N411, SessionTimes, 2), ""))</f>
        <v/>
      </c>
      <c r="Q411" s="28"/>
      <c r="R411" s="25"/>
      <c r="S411" s="30"/>
      <c r="T411" s="26"/>
      <c r="U411" s="29"/>
      <c r="V411" s="29"/>
      <c r="W411" s="25" t="b">
        <v>0</v>
      </c>
      <c r="X411" s="10" t="str">
        <f t="shared" si="3"/>
        <v/>
      </c>
    </row>
    <row r="412" ht="15.75" customHeight="1">
      <c r="A412" s="10" t="str">
        <f t="shared" si="1"/>
        <v/>
      </c>
      <c r="B412" s="11" t="str">
        <f>IF(OR($D412 = "CLOSED", AND($D412 = "CANCELLED", IncludeCancelled), AND($D412 = "MISSED", IncludeMissed)), IF(FixedTarget, IF(S412 &gt;= FixedTargetR, FixedTargetR, -1), IF($R412 = "TARGET", Q412, IF($R412 = "BE", 0, IF($R412 = "STOP", -1, "")))), "")</f>
        <v/>
      </c>
      <c r="C412" s="25"/>
      <c r="D412" s="25"/>
      <c r="E412" s="25"/>
      <c r="F412" s="25"/>
      <c r="G412" s="25"/>
      <c r="H412" s="25"/>
      <c r="I412" s="23"/>
      <c r="J412" s="23"/>
      <c r="K412" s="27"/>
      <c r="L412" s="27"/>
      <c r="M412" s="25"/>
      <c r="N412" s="31"/>
      <c r="O412" s="10" t="str">
        <f t="shared" si="2"/>
        <v/>
      </c>
      <c r="P412" s="10" t="str">
        <f>IF(AND(LEN(M412), SessionWeekends = false, OR(WEEKDAY(M412) = 1, WEEKDAY(M412) = 7)), SessionWeekendsCode, IF(LEN(N412), VLOOKUP(N412, SessionTimes, 2), ""))</f>
        <v/>
      </c>
      <c r="Q412" s="28"/>
      <c r="R412" s="25"/>
      <c r="S412" s="30"/>
      <c r="T412" s="26"/>
      <c r="U412" s="29"/>
      <c r="V412" s="29"/>
      <c r="W412" s="25" t="b">
        <v>0</v>
      </c>
      <c r="X412" s="10" t="str">
        <f t="shared" si="3"/>
        <v/>
      </c>
    </row>
    <row r="413" ht="15.75" customHeight="1">
      <c r="A413" s="10" t="str">
        <f t="shared" si="1"/>
        <v/>
      </c>
      <c r="B413" s="11" t="str">
        <f>IF(OR($D413 = "CLOSED", AND($D413 = "CANCELLED", IncludeCancelled), AND($D413 = "MISSED", IncludeMissed)), IF(FixedTarget, IF(S413 &gt;= FixedTargetR, FixedTargetR, -1), IF($R413 = "TARGET", Q413, IF($R413 = "BE", 0, IF($R413 = "STOP", -1, "")))), "")</f>
        <v/>
      </c>
      <c r="C413" s="25"/>
      <c r="D413" s="25"/>
      <c r="E413" s="25"/>
      <c r="F413" s="25"/>
      <c r="G413" s="25"/>
      <c r="H413" s="25"/>
      <c r="I413" s="23"/>
      <c r="J413" s="23"/>
      <c r="K413" s="27"/>
      <c r="L413" s="27"/>
      <c r="M413" s="25"/>
      <c r="N413" s="31"/>
      <c r="O413" s="10" t="str">
        <f t="shared" si="2"/>
        <v/>
      </c>
      <c r="P413" s="10" t="str">
        <f>IF(AND(LEN(M413), SessionWeekends = false, OR(WEEKDAY(M413) = 1, WEEKDAY(M413) = 7)), SessionWeekendsCode, IF(LEN(N413), VLOOKUP(N413, SessionTimes, 2), ""))</f>
        <v/>
      </c>
      <c r="Q413" s="28"/>
      <c r="R413" s="25"/>
      <c r="S413" s="30"/>
      <c r="T413" s="26"/>
      <c r="U413" s="29"/>
      <c r="V413" s="29"/>
      <c r="W413" s="25" t="b">
        <v>0</v>
      </c>
      <c r="X413" s="10" t="str">
        <f t="shared" si="3"/>
        <v/>
      </c>
    </row>
    <row r="414" ht="15.75" customHeight="1">
      <c r="A414" s="10" t="str">
        <f t="shared" si="1"/>
        <v/>
      </c>
      <c r="B414" s="11" t="str">
        <f>IF(OR($D414 = "CLOSED", AND($D414 = "CANCELLED", IncludeCancelled), AND($D414 = "MISSED", IncludeMissed)), IF(FixedTarget, IF(S414 &gt;= FixedTargetR, FixedTargetR, -1), IF($R414 = "TARGET", Q414, IF($R414 = "BE", 0, IF($R414 = "STOP", -1, "")))), "")</f>
        <v/>
      </c>
      <c r="C414" s="25"/>
      <c r="D414" s="25"/>
      <c r="E414" s="25"/>
      <c r="F414" s="25"/>
      <c r="G414" s="25"/>
      <c r="H414" s="25"/>
      <c r="I414" s="23"/>
      <c r="J414" s="23"/>
      <c r="K414" s="27"/>
      <c r="L414" s="27"/>
      <c r="M414" s="25"/>
      <c r="N414" s="31"/>
      <c r="O414" s="10" t="str">
        <f t="shared" si="2"/>
        <v/>
      </c>
      <c r="P414" s="10" t="str">
        <f>IF(AND(LEN(M414), SessionWeekends = false, OR(WEEKDAY(M414) = 1, WEEKDAY(M414) = 7)), SessionWeekendsCode, IF(LEN(N414), VLOOKUP(N414, SessionTimes, 2), ""))</f>
        <v/>
      </c>
      <c r="Q414" s="28"/>
      <c r="R414" s="25"/>
      <c r="S414" s="30"/>
      <c r="T414" s="26"/>
      <c r="U414" s="29"/>
      <c r="V414" s="29"/>
      <c r="W414" s="25" t="b">
        <v>0</v>
      </c>
      <c r="X414" s="10" t="str">
        <f t="shared" si="3"/>
        <v/>
      </c>
    </row>
    <row r="415" ht="15.75" customHeight="1">
      <c r="A415" s="10" t="str">
        <f t="shared" si="1"/>
        <v/>
      </c>
      <c r="B415" s="11" t="str">
        <f>IF(OR($D415 = "CLOSED", AND($D415 = "CANCELLED", IncludeCancelled), AND($D415 = "MISSED", IncludeMissed)), IF(FixedTarget, IF(S415 &gt;= FixedTargetR, FixedTargetR, -1), IF($R415 = "TARGET", Q415, IF($R415 = "BE", 0, IF($R415 = "STOP", -1, "")))), "")</f>
        <v/>
      </c>
      <c r="C415" s="25"/>
      <c r="D415" s="25"/>
      <c r="E415" s="25"/>
      <c r="F415" s="25"/>
      <c r="G415" s="25"/>
      <c r="H415" s="25"/>
      <c r="I415" s="23"/>
      <c r="J415" s="23"/>
      <c r="K415" s="27"/>
      <c r="L415" s="27"/>
      <c r="M415" s="25"/>
      <c r="N415" s="31"/>
      <c r="O415" s="10" t="str">
        <f t="shared" si="2"/>
        <v/>
      </c>
      <c r="P415" s="10" t="str">
        <f>IF(AND(LEN(M415), SessionWeekends = false, OR(WEEKDAY(M415) = 1, WEEKDAY(M415) = 7)), SessionWeekendsCode, IF(LEN(N415), VLOOKUP(N415, SessionTimes, 2), ""))</f>
        <v/>
      </c>
      <c r="Q415" s="28"/>
      <c r="R415" s="25"/>
      <c r="S415" s="30"/>
      <c r="T415" s="26"/>
      <c r="U415" s="29"/>
      <c r="V415" s="29"/>
      <c r="W415" s="25" t="b">
        <v>0</v>
      </c>
      <c r="X415" s="10" t="str">
        <f t="shared" si="3"/>
        <v/>
      </c>
    </row>
    <row r="416" ht="15.75" customHeight="1">
      <c r="A416" s="10" t="str">
        <f t="shared" si="1"/>
        <v/>
      </c>
      <c r="B416" s="11" t="str">
        <f>IF(OR($D416 = "CLOSED", AND($D416 = "CANCELLED", IncludeCancelled), AND($D416 = "MISSED", IncludeMissed)), IF(FixedTarget, IF(S416 &gt;= FixedTargetR, FixedTargetR, -1), IF($R416 = "TARGET", Q416, IF($R416 = "BE", 0, IF($R416 = "STOP", -1, "")))), "")</f>
        <v/>
      </c>
      <c r="C416" s="25"/>
      <c r="D416" s="25"/>
      <c r="E416" s="25"/>
      <c r="F416" s="25"/>
      <c r="G416" s="25"/>
      <c r="H416" s="25"/>
      <c r="I416" s="23"/>
      <c r="J416" s="23"/>
      <c r="K416" s="27"/>
      <c r="L416" s="27"/>
      <c r="M416" s="25"/>
      <c r="N416" s="31"/>
      <c r="O416" s="10" t="str">
        <f t="shared" si="2"/>
        <v/>
      </c>
      <c r="P416" s="10" t="str">
        <f>IF(AND(LEN(M416), SessionWeekends = false, OR(WEEKDAY(M416) = 1, WEEKDAY(M416) = 7)), SessionWeekendsCode, IF(LEN(N416), VLOOKUP(N416, SessionTimes, 2), ""))</f>
        <v/>
      </c>
      <c r="Q416" s="28"/>
      <c r="R416" s="25"/>
      <c r="S416" s="30"/>
      <c r="T416" s="26"/>
      <c r="U416" s="29"/>
      <c r="V416" s="29"/>
      <c r="W416" s="25" t="b">
        <v>0</v>
      </c>
      <c r="X416" s="10" t="str">
        <f t="shared" si="3"/>
        <v/>
      </c>
    </row>
    <row r="417" ht="15.75" customHeight="1">
      <c r="A417" s="10" t="str">
        <f t="shared" si="1"/>
        <v/>
      </c>
      <c r="B417" s="11" t="str">
        <f>IF(OR($D417 = "CLOSED", AND($D417 = "CANCELLED", IncludeCancelled), AND($D417 = "MISSED", IncludeMissed)), IF(FixedTarget, IF(S417 &gt;= FixedTargetR, FixedTargetR, -1), IF($R417 = "TARGET", Q417, IF($R417 = "BE", 0, IF($R417 = "STOP", -1, "")))), "")</f>
        <v/>
      </c>
      <c r="C417" s="25"/>
      <c r="D417" s="25"/>
      <c r="E417" s="25"/>
      <c r="F417" s="25"/>
      <c r="G417" s="25"/>
      <c r="H417" s="25"/>
      <c r="I417" s="23"/>
      <c r="J417" s="23"/>
      <c r="K417" s="27"/>
      <c r="L417" s="27"/>
      <c r="M417" s="25"/>
      <c r="N417" s="31"/>
      <c r="O417" s="10" t="str">
        <f t="shared" si="2"/>
        <v/>
      </c>
      <c r="P417" s="10" t="str">
        <f>IF(AND(LEN(M417), SessionWeekends = false, OR(WEEKDAY(M417) = 1, WEEKDAY(M417) = 7)), SessionWeekendsCode, IF(LEN(N417), VLOOKUP(N417, SessionTimes, 2), ""))</f>
        <v/>
      </c>
      <c r="Q417" s="28"/>
      <c r="R417" s="25"/>
      <c r="S417" s="30"/>
      <c r="T417" s="26"/>
      <c r="U417" s="29"/>
      <c r="V417" s="29"/>
      <c r="W417" s="25" t="b">
        <v>0</v>
      </c>
      <c r="X417" s="10" t="str">
        <f t="shared" si="3"/>
        <v/>
      </c>
    </row>
    <row r="418" ht="15.75" customHeight="1">
      <c r="A418" s="10" t="str">
        <f t="shared" si="1"/>
        <v/>
      </c>
      <c r="B418" s="11" t="str">
        <f>IF(OR($D418 = "CLOSED", AND($D418 = "CANCELLED", IncludeCancelled), AND($D418 = "MISSED", IncludeMissed)), IF(FixedTarget, IF(S418 &gt;= FixedTargetR, FixedTargetR, -1), IF($R418 = "TARGET", Q418, IF($R418 = "BE", 0, IF($R418 = "STOP", -1, "")))), "")</f>
        <v/>
      </c>
      <c r="C418" s="25"/>
      <c r="D418" s="25"/>
      <c r="E418" s="25"/>
      <c r="F418" s="25"/>
      <c r="G418" s="25"/>
      <c r="H418" s="25"/>
      <c r="I418" s="23"/>
      <c r="J418" s="23"/>
      <c r="K418" s="27"/>
      <c r="L418" s="27"/>
      <c r="M418" s="25"/>
      <c r="N418" s="31"/>
      <c r="O418" s="10" t="str">
        <f t="shared" si="2"/>
        <v/>
      </c>
      <c r="P418" s="10" t="str">
        <f>IF(AND(LEN(M418), SessionWeekends = false, OR(WEEKDAY(M418) = 1, WEEKDAY(M418) = 7)), SessionWeekendsCode, IF(LEN(N418), VLOOKUP(N418, SessionTimes, 2), ""))</f>
        <v/>
      </c>
      <c r="Q418" s="28"/>
      <c r="R418" s="25"/>
      <c r="S418" s="30"/>
      <c r="T418" s="26"/>
      <c r="U418" s="29"/>
      <c r="V418" s="29"/>
      <c r="W418" s="25" t="b">
        <v>0</v>
      </c>
      <c r="X418" s="10" t="str">
        <f t="shared" si="3"/>
        <v/>
      </c>
    </row>
    <row r="419" ht="15.75" customHeight="1">
      <c r="A419" s="10" t="str">
        <f t="shared" si="1"/>
        <v/>
      </c>
      <c r="B419" s="11" t="str">
        <f>IF(OR($D419 = "CLOSED", AND($D419 = "CANCELLED", IncludeCancelled), AND($D419 = "MISSED", IncludeMissed)), IF(FixedTarget, IF(S419 &gt;= FixedTargetR, FixedTargetR, -1), IF($R419 = "TARGET", Q419, IF($R419 = "BE", 0, IF($R419 = "STOP", -1, "")))), "")</f>
        <v/>
      </c>
      <c r="C419" s="25"/>
      <c r="D419" s="25"/>
      <c r="E419" s="25"/>
      <c r="F419" s="25"/>
      <c r="G419" s="25"/>
      <c r="H419" s="25"/>
      <c r="I419" s="23"/>
      <c r="J419" s="23"/>
      <c r="K419" s="27"/>
      <c r="L419" s="27"/>
      <c r="M419" s="25"/>
      <c r="N419" s="31"/>
      <c r="O419" s="10" t="str">
        <f t="shared" si="2"/>
        <v/>
      </c>
      <c r="P419" s="10" t="str">
        <f>IF(AND(LEN(M419), SessionWeekends = false, OR(WEEKDAY(M419) = 1, WEEKDAY(M419) = 7)), SessionWeekendsCode, IF(LEN(N419), VLOOKUP(N419, SessionTimes, 2), ""))</f>
        <v/>
      </c>
      <c r="Q419" s="28"/>
      <c r="R419" s="25"/>
      <c r="S419" s="30"/>
      <c r="T419" s="26"/>
      <c r="U419" s="29"/>
      <c r="V419" s="29"/>
      <c r="W419" s="25" t="b">
        <v>0</v>
      </c>
      <c r="X419" s="10" t="str">
        <f t="shared" si="3"/>
        <v/>
      </c>
    </row>
    <row r="420" ht="15.75" customHeight="1">
      <c r="A420" s="10" t="str">
        <f t="shared" si="1"/>
        <v/>
      </c>
      <c r="B420" s="11" t="str">
        <f>IF(OR($D420 = "CLOSED", AND($D420 = "CANCELLED", IncludeCancelled), AND($D420 = "MISSED", IncludeMissed)), IF(FixedTarget, IF(S420 &gt;= FixedTargetR, FixedTargetR, -1), IF($R420 = "TARGET", Q420, IF($R420 = "BE", 0, IF($R420 = "STOP", -1, "")))), "")</f>
        <v/>
      </c>
      <c r="C420" s="25"/>
      <c r="D420" s="25"/>
      <c r="E420" s="25"/>
      <c r="F420" s="25"/>
      <c r="G420" s="25"/>
      <c r="H420" s="25"/>
      <c r="I420" s="23"/>
      <c r="J420" s="23"/>
      <c r="K420" s="27"/>
      <c r="L420" s="27"/>
      <c r="M420" s="25"/>
      <c r="N420" s="31"/>
      <c r="O420" s="10" t="str">
        <f t="shared" si="2"/>
        <v/>
      </c>
      <c r="P420" s="10" t="str">
        <f>IF(AND(LEN(M420), SessionWeekends = false, OR(WEEKDAY(M420) = 1, WEEKDAY(M420) = 7)), SessionWeekendsCode, IF(LEN(N420), VLOOKUP(N420, SessionTimes, 2), ""))</f>
        <v/>
      </c>
      <c r="Q420" s="28"/>
      <c r="R420" s="25"/>
      <c r="S420" s="30"/>
      <c r="T420" s="26"/>
      <c r="U420" s="29"/>
      <c r="V420" s="29"/>
      <c r="W420" s="25" t="b">
        <v>0</v>
      </c>
      <c r="X420" s="10" t="str">
        <f t="shared" si="3"/>
        <v/>
      </c>
    </row>
    <row r="421" ht="15.75" customHeight="1">
      <c r="A421" s="10" t="str">
        <f t="shared" si="1"/>
        <v/>
      </c>
      <c r="B421" s="11" t="str">
        <f>IF(OR($D421 = "CLOSED", AND($D421 = "CANCELLED", IncludeCancelled), AND($D421 = "MISSED", IncludeMissed)), IF(FixedTarget, IF(S421 &gt;= FixedTargetR, FixedTargetR, -1), IF($R421 = "TARGET", Q421, IF($R421 = "BE", 0, IF($R421 = "STOP", -1, "")))), "")</f>
        <v/>
      </c>
      <c r="C421" s="25"/>
      <c r="D421" s="25"/>
      <c r="E421" s="25"/>
      <c r="F421" s="25"/>
      <c r="G421" s="25"/>
      <c r="H421" s="25"/>
      <c r="I421" s="23"/>
      <c r="J421" s="23"/>
      <c r="K421" s="27"/>
      <c r="L421" s="27"/>
      <c r="M421" s="25"/>
      <c r="N421" s="31"/>
      <c r="O421" s="10" t="str">
        <f t="shared" si="2"/>
        <v/>
      </c>
      <c r="P421" s="10" t="str">
        <f>IF(AND(LEN(M421), SessionWeekends = false, OR(WEEKDAY(M421) = 1, WEEKDAY(M421) = 7)), SessionWeekendsCode, IF(LEN(N421), VLOOKUP(N421, SessionTimes, 2), ""))</f>
        <v/>
      </c>
      <c r="Q421" s="28"/>
      <c r="R421" s="25"/>
      <c r="S421" s="30"/>
      <c r="T421" s="26"/>
      <c r="U421" s="29"/>
      <c r="V421" s="29"/>
      <c r="W421" s="25" t="b">
        <v>0</v>
      </c>
      <c r="X421" s="10" t="str">
        <f t="shared" si="3"/>
        <v/>
      </c>
    </row>
    <row r="422" ht="15.75" customHeight="1">
      <c r="A422" s="10" t="str">
        <f t="shared" si="1"/>
        <v/>
      </c>
      <c r="B422" s="11" t="str">
        <f>IF(OR($D422 = "CLOSED", AND($D422 = "CANCELLED", IncludeCancelled), AND($D422 = "MISSED", IncludeMissed)), IF(FixedTarget, IF(S422 &gt;= FixedTargetR, FixedTargetR, -1), IF($R422 = "TARGET", Q422, IF($R422 = "BE", 0, IF($R422 = "STOP", -1, "")))), "")</f>
        <v/>
      </c>
      <c r="C422" s="25"/>
      <c r="D422" s="25"/>
      <c r="E422" s="25"/>
      <c r="F422" s="25"/>
      <c r="G422" s="25"/>
      <c r="H422" s="25"/>
      <c r="I422" s="23"/>
      <c r="J422" s="23"/>
      <c r="K422" s="27"/>
      <c r="L422" s="27"/>
      <c r="M422" s="25"/>
      <c r="N422" s="31"/>
      <c r="O422" s="10" t="str">
        <f t="shared" si="2"/>
        <v/>
      </c>
      <c r="P422" s="10" t="str">
        <f>IF(AND(LEN(M422), SessionWeekends = false, OR(WEEKDAY(M422) = 1, WEEKDAY(M422) = 7)), SessionWeekendsCode, IF(LEN(N422), VLOOKUP(N422, SessionTimes, 2), ""))</f>
        <v/>
      </c>
      <c r="Q422" s="28"/>
      <c r="R422" s="25"/>
      <c r="S422" s="30"/>
      <c r="T422" s="26"/>
      <c r="U422" s="29"/>
      <c r="V422" s="29"/>
      <c r="W422" s="25" t="b">
        <v>0</v>
      </c>
      <c r="X422" s="10" t="str">
        <f t="shared" si="3"/>
        <v/>
      </c>
    </row>
    <row r="423" ht="15.75" customHeight="1">
      <c r="A423" s="10" t="str">
        <f t="shared" si="1"/>
        <v/>
      </c>
      <c r="B423" s="11" t="str">
        <f>IF(OR($D423 = "CLOSED", AND($D423 = "CANCELLED", IncludeCancelled), AND($D423 = "MISSED", IncludeMissed)), IF(FixedTarget, IF(S423 &gt;= FixedTargetR, FixedTargetR, -1), IF($R423 = "TARGET", Q423, IF($R423 = "BE", 0, IF($R423 = "STOP", -1, "")))), "")</f>
        <v/>
      </c>
      <c r="C423" s="25"/>
      <c r="D423" s="25"/>
      <c r="E423" s="25"/>
      <c r="F423" s="25"/>
      <c r="G423" s="25"/>
      <c r="H423" s="25"/>
      <c r="I423" s="23"/>
      <c r="J423" s="23"/>
      <c r="K423" s="27"/>
      <c r="L423" s="27"/>
      <c r="M423" s="25"/>
      <c r="N423" s="31"/>
      <c r="O423" s="10" t="str">
        <f t="shared" si="2"/>
        <v/>
      </c>
      <c r="P423" s="10" t="str">
        <f>IF(AND(LEN(M423), SessionWeekends = false, OR(WEEKDAY(M423) = 1, WEEKDAY(M423) = 7)), SessionWeekendsCode, IF(LEN(N423), VLOOKUP(N423, SessionTimes, 2), ""))</f>
        <v/>
      </c>
      <c r="Q423" s="28"/>
      <c r="R423" s="25"/>
      <c r="S423" s="30"/>
      <c r="T423" s="26"/>
      <c r="U423" s="29"/>
      <c r="V423" s="29"/>
      <c r="W423" s="25" t="b">
        <v>0</v>
      </c>
      <c r="X423" s="10" t="str">
        <f t="shared" si="3"/>
        <v/>
      </c>
    </row>
    <row r="424" ht="15.75" customHeight="1">
      <c r="A424" s="10" t="str">
        <f t="shared" si="1"/>
        <v/>
      </c>
      <c r="B424" s="11" t="str">
        <f>IF(OR($D424 = "CLOSED", AND($D424 = "CANCELLED", IncludeCancelled), AND($D424 = "MISSED", IncludeMissed)), IF(FixedTarget, IF(S424 &gt;= FixedTargetR, FixedTargetR, -1), IF($R424 = "TARGET", Q424, IF($R424 = "BE", 0, IF($R424 = "STOP", -1, "")))), "")</f>
        <v/>
      </c>
      <c r="C424" s="25"/>
      <c r="D424" s="25"/>
      <c r="E424" s="25"/>
      <c r="F424" s="25"/>
      <c r="G424" s="25"/>
      <c r="H424" s="25"/>
      <c r="I424" s="23"/>
      <c r="J424" s="23"/>
      <c r="K424" s="27"/>
      <c r="L424" s="27"/>
      <c r="M424" s="25"/>
      <c r="N424" s="31"/>
      <c r="O424" s="10" t="str">
        <f t="shared" si="2"/>
        <v/>
      </c>
      <c r="P424" s="10" t="str">
        <f>IF(AND(LEN(M424), SessionWeekends = false, OR(WEEKDAY(M424) = 1, WEEKDAY(M424) = 7)), SessionWeekendsCode, IF(LEN(N424), VLOOKUP(N424, SessionTimes, 2), ""))</f>
        <v/>
      </c>
      <c r="Q424" s="28"/>
      <c r="R424" s="25"/>
      <c r="S424" s="30"/>
      <c r="T424" s="26"/>
      <c r="U424" s="29"/>
      <c r="V424" s="29"/>
      <c r="W424" s="25" t="b">
        <v>0</v>
      </c>
      <c r="X424" s="10" t="str">
        <f t="shared" si="3"/>
        <v/>
      </c>
    </row>
    <row r="425" ht="15.75" customHeight="1">
      <c r="A425" s="10" t="str">
        <f t="shared" si="1"/>
        <v/>
      </c>
      <c r="B425" s="11" t="str">
        <f>IF(OR($D425 = "CLOSED", AND($D425 = "CANCELLED", IncludeCancelled), AND($D425 = "MISSED", IncludeMissed)), IF(FixedTarget, IF(S425 &gt;= FixedTargetR, FixedTargetR, -1), IF($R425 = "TARGET", Q425, IF($R425 = "BE", 0, IF($R425 = "STOP", -1, "")))), "")</f>
        <v/>
      </c>
      <c r="C425" s="25"/>
      <c r="D425" s="25"/>
      <c r="E425" s="25"/>
      <c r="F425" s="25"/>
      <c r="G425" s="25"/>
      <c r="H425" s="25"/>
      <c r="I425" s="23"/>
      <c r="J425" s="23"/>
      <c r="K425" s="27"/>
      <c r="L425" s="27"/>
      <c r="M425" s="25"/>
      <c r="N425" s="31"/>
      <c r="O425" s="10" t="str">
        <f t="shared" si="2"/>
        <v/>
      </c>
      <c r="P425" s="10" t="str">
        <f>IF(AND(LEN(M425), SessionWeekends = false, OR(WEEKDAY(M425) = 1, WEEKDAY(M425) = 7)), SessionWeekendsCode, IF(LEN(N425), VLOOKUP(N425, SessionTimes, 2), ""))</f>
        <v/>
      </c>
      <c r="Q425" s="28"/>
      <c r="R425" s="25"/>
      <c r="S425" s="30"/>
      <c r="T425" s="26"/>
      <c r="U425" s="29"/>
      <c r="V425" s="29"/>
      <c r="W425" s="25" t="b">
        <v>0</v>
      </c>
      <c r="X425" s="10" t="str">
        <f t="shared" si="3"/>
        <v/>
      </c>
    </row>
    <row r="426" ht="15.75" customHeight="1">
      <c r="A426" s="10" t="str">
        <f t="shared" si="1"/>
        <v/>
      </c>
      <c r="B426" s="11" t="str">
        <f>IF(OR($D426 = "CLOSED", AND($D426 = "CANCELLED", IncludeCancelled), AND($D426 = "MISSED", IncludeMissed)), IF(FixedTarget, IF(S426 &gt;= FixedTargetR, FixedTargetR, -1), IF($R426 = "TARGET", Q426, IF($R426 = "BE", 0, IF($R426 = "STOP", -1, "")))), "")</f>
        <v/>
      </c>
      <c r="C426" s="25"/>
      <c r="D426" s="25"/>
      <c r="E426" s="25"/>
      <c r="F426" s="25"/>
      <c r="G426" s="25"/>
      <c r="H426" s="25"/>
      <c r="I426" s="23"/>
      <c r="J426" s="23"/>
      <c r="K426" s="27"/>
      <c r="L426" s="27"/>
      <c r="M426" s="25"/>
      <c r="N426" s="31"/>
      <c r="O426" s="10" t="str">
        <f t="shared" si="2"/>
        <v/>
      </c>
      <c r="P426" s="10" t="str">
        <f>IF(AND(LEN(M426), SessionWeekends = false, OR(WEEKDAY(M426) = 1, WEEKDAY(M426) = 7)), SessionWeekendsCode, IF(LEN(N426), VLOOKUP(N426, SessionTimes, 2), ""))</f>
        <v/>
      </c>
      <c r="Q426" s="28"/>
      <c r="R426" s="25"/>
      <c r="S426" s="30"/>
      <c r="T426" s="26"/>
      <c r="U426" s="29"/>
      <c r="V426" s="29"/>
      <c r="W426" s="25" t="b">
        <v>0</v>
      </c>
      <c r="X426" s="10" t="str">
        <f t="shared" si="3"/>
        <v/>
      </c>
    </row>
    <row r="427" ht="15.75" customHeight="1">
      <c r="A427" s="10" t="str">
        <f t="shared" si="1"/>
        <v/>
      </c>
      <c r="B427" s="11" t="str">
        <f>IF(OR($D427 = "CLOSED", AND($D427 = "CANCELLED", IncludeCancelled), AND($D427 = "MISSED", IncludeMissed)), IF(FixedTarget, IF(S427 &gt;= FixedTargetR, FixedTargetR, -1), IF($R427 = "TARGET", Q427, IF($R427 = "BE", 0, IF($R427 = "STOP", -1, "")))), "")</f>
        <v/>
      </c>
      <c r="C427" s="25"/>
      <c r="D427" s="25"/>
      <c r="E427" s="25"/>
      <c r="F427" s="25"/>
      <c r="G427" s="25"/>
      <c r="H427" s="25"/>
      <c r="I427" s="23"/>
      <c r="J427" s="23"/>
      <c r="K427" s="27"/>
      <c r="L427" s="27"/>
      <c r="M427" s="25"/>
      <c r="N427" s="31"/>
      <c r="O427" s="10" t="str">
        <f t="shared" si="2"/>
        <v/>
      </c>
      <c r="P427" s="10" t="str">
        <f>IF(AND(LEN(M427), SessionWeekends = false, OR(WEEKDAY(M427) = 1, WEEKDAY(M427) = 7)), SessionWeekendsCode, IF(LEN(N427), VLOOKUP(N427, SessionTimes, 2), ""))</f>
        <v/>
      </c>
      <c r="Q427" s="28"/>
      <c r="R427" s="25"/>
      <c r="S427" s="30"/>
      <c r="T427" s="26"/>
      <c r="U427" s="29"/>
      <c r="V427" s="29"/>
      <c r="W427" s="25" t="b">
        <v>0</v>
      </c>
      <c r="X427" s="10" t="str">
        <f t="shared" si="3"/>
        <v/>
      </c>
    </row>
    <row r="428" ht="15.75" customHeight="1">
      <c r="A428" s="10" t="str">
        <f t="shared" si="1"/>
        <v/>
      </c>
      <c r="B428" s="11" t="str">
        <f>IF(OR($D428 = "CLOSED", AND($D428 = "CANCELLED", IncludeCancelled), AND($D428 = "MISSED", IncludeMissed)), IF(FixedTarget, IF(S428 &gt;= FixedTargetR, FixedTargetR, -1), IF($R428 = "TARGET", Q428, IF($R428 = "BE", 0, IF($R428 = "STOP", -1, "")))), "")</f>
        <v/>
      </c>
      <c r="C428" s="25"/>
      <c r="D428" s="25"/>
      <c r="E428" s="25"/>
      <c r="F428" s="25"/>
      <c r="G428" s="25"/>
      <c r="H428" s="25"/>
      <c r="I428" s="23"/>
      <c r="J428" s="23"/>
      <c r="K428" s="27"/>
      <c r="L428" s="27"/>
      <c r="M428" s="25"/>
      <c r="N428" s="31"/>
      <c r="O428" s="10" t="str">
        <f t="shared" si="2"/>
        <v/>
      </c>
      <c r="P428" s="10" t="str">
        <f>IF(AND(LEN(M428), SessionWeekends = false, OR(WEEKDAY(M428) = 1, WEEKDAY(M428) = 7)), SessionWeekendsCode, IF(LEN(N428), VLOOKUP(N428, SessionTimes, 2), ""))</f>
        <v/>
      </c>
      <c r="Q428" s="28"/>
      <c r="R428" s="25"/>
      <c r="S428" s="30"/>
      <c r="T428" s="26"/>
      <c r="U428" s="29"/>
      <c r="V428" s="29"/>
      <c r="W428" s="25" t="b">
        <v>0</v>
      </c>
      <c r="X428" s="10" t="str">
        <f t="shared" si="3"/>
        <v/>
      </c>
    </row>
    <row r="429" ht="15.75" customHeight="1">
      <c r="A429" s="10" t="str">
        <f t="shared" si="1"/>
        <v/>
      </c>
      <c r="B429" s="11" t="str">
        <f>IF(OR($D429 = "CLOSED", AND($D429 = "CANCELLED", IncludeCancelled), AND($D429 = "MISSED", IncludeMissed)), IF(FixedTarget, IF(S429 &gt;= FixedTargetR, FixedTargetR, -1), IF($R429 = "TARGET", Q429, IF($R429 = "BE", 0, IF($R429 = "STOP", -1, "")))), "")</f>
        <v/>
      </c>
      <c r="C429" s="25"/>
      <c r="D429" s="25"/>
      <c r="E429" s="25"/>
      <c r="F429" s="25"/>
      <c r="G429" s="25"/>
      <c r="H429" s="25"/>
      <c r="I429" s="23"/>
      <c r="J429" s="23"/>
      <c r="K429" s="27"/>
      <c r="L429" s="27"/>
      <c r="M429" s="25"/>
      <c r="N429" s="31"/>
      <c r="O429" s="10" t="str">
        <f t="shared" si="2"/>
        <v/>
      </c>
      <c r="P429" s="10" t="str">
        <f>IF(AND(LEN(M429), SessionWeekends = false, OR(WEEKDAY(M429) = 1, WEEKDAY(M429) = 7)), SessionWeekendsCode, IF(LEN(N429), VLOOKUP(N429, SessionTimes, 2), ""))</f>
        <v/>
      </c>
      <c r="Q429" s="28"/>
      <c r="R429" s="25"/>
      <c r="S429" s="30"/>
      <c r="T429" s="26"/>
      <c r="U429" s="29"/>
      <c r="V429" s="29"/>
      <c r="W429" s="25" t="b">
        <v>0</v>
      </c>
      <c r="X429" s="10" t="str">
        <f t="shared" si="3"/>
        <v/>
      </c>
    </row>
    <row r="430" ht="15.75" customHeight="1">
      <c r="A430" s="10" t="str">
        <f t="shared" si="1"/>
        <v/>
      </c>
      <c r="B430" s="11" t="str">
        <f>IF(OR($D430 = "CLOSED", AND($D430 = "CANCELLED", IncludeCancelled), AND($D430 = "MISSED", IncludeMissed)), IF(FixedTarget, IF(S430 &gt;= FixedTargetR, FixedTargetR, -1), IF($R430 = "TARGET", Q430, IF($R430 = "BE", 0, IF($R430 = "STOP", -1, "")))), "")</f>
        <v/>
      </c>
      <c r="C430" s="25"/>
      <c r="D430" s="25"/>
      <c r="E430" s="25"/>
      <c r="F430" s="25"/>
      <c r="G430" s="25"/>
      <c r="H430" s="25"/>
      <c r="I430" s="23"/>
      <c r="J430" s="23"/>
      <c r="K430" s="27"/>
      <c r="L430" s="27"/>
      <c r="M430" s="25"/>
      <c r="N430" s="31"/>
      <c r="O430" s="10" t="str">
        <f t="shared" si="2"/>
        <v/>
      </c>
      <c r="P430" s="10" t="str">
        <f>IF(AND(LEN(M430), SessionWeekends = false, OR(WEEKDAY(M430) = 1, WEEKDAY(M430) = 7)), SessionWeekendsCode, IF(LEN(N430), VLOOKUP(N430, SessionTimes, 2), ""))</f>
        <v/>
      </c>
      <c r="Q430" s="28"/>
      <c r="R430" s="25"/>
      <c r="S430" s="30"/>
      <c r="T430" s="26"/>
      <c r="U430" s="29"/>
      <c r="V430" s="29"/>
      <c r="W430" s="25" t="b">
        <v>0</v>
      </c>
      <c r="X430" s="10" t="str">
        <f t="shared" si="3"/>
        <v/>
      </c>
    </row>
    <row r="431" ht="15.75" customHeight="1">
      <c r="A431" s="10" t="str">
        <f t="shared" si="1"/>
        <v/>
      </c>
      <c r="B431" s="11" t="str">
        <f>IF(OR($D431 = "CLOSED", AND($D431 = "CANCELLED", IncludeCancelled), AND($D431 = "MISSED", IncludeMissed)), IF(FixedTarget, IF(S431 &gt;= FixedTargetR, FixedTargetR, -1), IF($R431 = "TARGET", Q431, IF($R431 = "BE", 0, IF($R431 = "STOP", -1, "")))), "")</f>
        <v/>
      </c>
      <c r="C431" s="25"/>
      <c r="D431" s="25"/>
      <c r="E431" s="25"/>
      <c r="F431" s="25"/>
      <c r="G431" s="25"/>
      <c r="H431" s="25"/>
      <c r="I431" s="23"/>
      <c r="J431" s="23"/>
      <c r="K431" s="27"/>
      <c r="L431" s="27"/>
      <c r="M431" s="25"/>
      <c r="N431" s="31"/>
      <c r="O431" s="10" t="str">
        <f t="shared" si="2"/>
        <v/>
      </c>
      <c r="P431" s="10" t="str">
        <f>IF(AND(LEN(M431), SessionWeekends = false, OR(WEEKDAY(M431) = 1, WEEKDAY(M431) = 7)), SessionWeekendsCode, IF(LEN(N431), VLOOKUP(N431, SessionTimes, 2), ""))</f>
        <v/>
      </c>
      <c r="Q431" s="28"/>
      <c r="R431" s="25"/>
      <c r="S431" s="30"/>
      <c r="T431" s="26"/>
      <c r="U431" s="29"/>
      <c r="V431" s="29"/>
      <c r="W431" s="25" t="b">
        <v>0</v>
      </c>
      <c r="X431" s="10" t="str">
        <f t="shared" si="3"/>
        <v/>
      </c>
    </row>
    <row r="432" ht="15.75" customHeight="1">
      <c r="A432" s="10" t="str">
        <f t="shared" si="1"/>
        <v/>
      </c>
      <c r="B432" s="11" t="str">
        <f>IF(OR($D432 = "CLOSED", AND($D432 = "CANCELLED", IncludeCancelled), AND($D432 = "MISSED", IncludeMissed)), IF(FixedTarget, IF(S432 &gt;= FixedTargetR, FixedTargetR, -1), IF($R432 = "TARGET", Q432, IF($R432 = "BE", 0, IF($R432 = "STOP", -1, "")))), "")</f>
        <v/>
      </c>
      <c r="C432" s="25"/>
      <c r="D432" s="25"/>
      <c r="E432" s="25"/>
      <c r="F432" s="25"/>
      <c r="G432" s="25"/>
      <c r="H432" s="25"/>
      <c r="I432" s="23"/>
      <c r="J432" s="23"/>
      <c r="K432" s="27"/>
      <c r="L432" s="27"/>
      <c r="M432" s="25"/>
      <c r="N432" s="31"/>
      <c r="O432" s="10" t="str">
        <f t="shared" si="2"/>
        <v/>
      </c>
      <c r="P432" s="10" t="str">
        <f>IF(AND(LEN(M432), SessionWeekends = false, OR(WEEKDAY(M432) = 1, WEEKDAY(M432) = 7)), SessionWeekendsCode, IF(LEN(N432), VLOOKUP(N432, SessionTimes, 2), ""))</f>
        <v/>
      </c>
      <c r="Q432" s="28"/>
      <c r="R432" s="25"/>
      <c r="S432" s="30"/>
      <c r="T432" s="26"/>
      <c r="U432" s="29"/>
      <c r="V432" s="29"/>
      <c r="W432" s="25" t="b">
        <v>0</v>
      </c>
      <c r="X432" s="10" t="str">
        <f t="shared" si="3"/>
        <v/>
      </c>
    </row>
    <row r="433" ht="15.75" customHeight="1">
      <c r="A433" s="10" t="str">
        <f t="shared" si="1"/>
        <v/>
      </c>
      <c r="B433" s="11" t="str">
        <f>IF(OR($D433 = "CLOSED", AND($D433 = "CANCELLED", IncludeCancelled), AND($D433 = "MISSED", IncludeMissed)), IF(FixedTarget, IF(S433 &gt;= FixedTargetR, FixedTargetR, -1), IF($R433 = "TARGET", Q433, IF($R433 = "BE", 0, IF($R433 = "STOP", -1, "")))), "")</f>
        <v/>
      </c>
      <c r="C433" s="25"/>
      <c r="D433" s="25"/>
      <c r="E433" s="25"/>
      <c r="F433" s="25"/>
      <c r="G433" s="25"/>
      <c r="H433" s="25"/>
      <c r="I433" s="23"/>
      <c r="J433" s="23"/>
      <c r="K433" s="27"/>
      <c r="L433" s="27"/>
      <c r="M433" s="25"/>
      <c r="N433" s="31"/>
      <c r="O433" s="10" t="str">
        <f t="shared" si="2"/>
        <v/>
      </c>
      <c r="P433" s="10" t="str">
        <f>IF(AND(LEN(M433), SessionWeekends = false, OR(WEEKDAY(M433) = 1, WEEKDAY(M433) = 7)), SessionWeekendsCode, IF(LEN(N433), VLOOKUP(N433, SessionTimes, 2), ""))</f>
        <v/>
      </c>
      <c r="Q433" s="28"/>
      <c r="R433" s="25"/>
      <c r="S433" s="30"/>
      <c r="T433" s="26"/>
      <c r="U433" s="29"/>
      <c r="V433" s="29"/>
      <c r="W433" s="25" t="b">
        <v>0</v>
      </c>
      <c r="X433" s="10" t="str">
        <f t="shared" si="3"/>
        <v/>
      </c>
    </row>
    <row r="434" ht="15.75" customHeight="1">
      <c r="A434" s="10" t="str">
        <f t="shared" si="1"/>
        <v/>
      </c>
      <c r="B434" s="11" t="str">
        <f>IF(OR($D434 = "CLOSED", AND($D434 = "CANCELLED", IncludeCancelled), AND($D434 = "MISSED", IncludeMissed)), IF(FixedTarget, IF(S434 &gt;= FixedTargetR, FixedTargetR, -1), IF($R434 = "TARGET", Q434, IF($R434 = "BE", 0, IF($R434 = "STOP", -1, "")))), "")</f>
        <v/>
      </c>
      <c r="C434" s="25"/>
      <c r="D434" s="25"/>
      <c r="E434" s="25"/>
      <c r="F434" s="25"/>
      <c r="G434" s="25"/>
      <c r="H434" s="25"/>
      <c r="I434" s="23"/>
      <c r="J434" s="23"/>
      <c r="K434" s="27"/>
      <c r="L434" s="27"/>
      <c r="M434" s="25"/>
      <c r="N434" s="31"/>
      <c r="O434" s="10" t="str">
        <f t="shared" si="2"/>
        <v/>
      </c>
      <c r="P434" s="10" t="str">
        <f>IF(AND(LEN(M434), SessionWeekends = false, OR(WEEKDAY(M434) = 1, WEEKDAY(M434) = 7)), SessionWeekendsCode, IF(LEN(N434), VLOOKUP(N434, SessionTimes, 2), ""))</f>
        <v/>
      </c>
      <c r="Q434" s="28"/>
      <c r="R434" s="25"/>
      <c r="S434" s="30"/>
      <c r="T434" s="26"/>
      <c r="U434" s="29"/>
      <c r="V434" s="29"/>
      <c r="W434" s="25" t="b">
        <v>0</v>
      </c>
      <c r="X434" s="10" t="str">
        <f t="shared" si="3"/>
        <v/>
      </c>
    </row>
    <row r="435" ht="15.75" customHeight="1">
      <c r="A435" s="10" t="str">
        <f t="shared" si="1"/>
        <v/>
      </c>
      <c r="B435" s="11" t="str">
        <f>IF(OR($D435 = "CLOSED", AND($D435 = "CANCELLED", IncludeCancelled), AND($D435 = "MISSED", IncludeMissed)), IF(FixedTarget, IF(S435 &gt;= FixedTargetR, FixedTargetR, -1), IF($R435 = "TARGET", Q435, IF($R435 = "BE", 0, IF($R435 = "STOP", -1, "")))), "")</f>
        <v/>
      </c>
      <c r="C435" s="25"/>
      <c r="D435" s="25"/>
      <c r="E435" s="25"/>
      <c r="F435" s="25"/>
      <c r="G435" s="25"/>
      <c r="H435" s="25"/>
      <c r="I435" s="23"/>
      <c r="J435" s="23"/>
      <c r="K435" s="27"/>
      <c r="L435" s="27"/>
      <c r="M435" s="25"/>
      <c r="N435" s="31"/>
      <c r="O435" s="10" t="str">
        <f t="shared" si="2"/>
        <v/>
      </c>
      <c r="P435" s="10" t="str">
        <f>IF(AND(LEN(M435), SessionWeekends = false, OR(WEEKDAY(M435) = 1, WEEKDAY(M435) = 7)), SessionWeekendsCode, IF(LEN(N435), VLOOKUP(N435, SessionTimes, 2), ""))</f>
        <v/>
      </c>
      <c r="Q435" s="28"/>
      <c r="R435" s="25"/>
      <c r="S435" s="30"/>
      <c r="T435" s="26"/>
      <c r="U435" s="29"/>
      <c r="V435" s="29"/>
      <c r="W435" s="25" t="b">
        <v>0</v>
      </c>
      <c r="X435" s="10" t="str">
        <f t="shared" si="3"/>
        <v/>
      </c>
    </row>
    <row r="436" ht="15.75" customHeight="1">
      <c r="A436" s="10" t="str">
        <f t="shared" si="1"/>
        <v/>
      </c>
      <c r="B436" s="11" t="str">
        <f>IF(OR($D436 = "CLOSED", AND($D436 = "CANCELLED", IncludeCancelled), AND($D436 = "MISSED", IncludeMissed)), IF(FixedTarget, IF(S436 &gt;= FixedTargetR, FixedTargetR, -1), IF($R436 = "TARGET", Q436, IF($R436 = "BE", 0, IF($R436 = "STOP", -1, "")))), "")</f>
        <v/>
      </c>
      <c r="C436" s="25"/>
      <c r="D436" s="25"/>
      <c r="E436" s="25"/>
      <c r="F436" s="25"/>
      <c r="G436" s="25"/>
      <c r="H436" s="25"/>
      <c r="I436" s="23"/>
      <c r="J436" s="23"/>
      <c r="K436" s="27"/>
      <c r="L436" s="27"/>
      <c r="M436" s="25"/>
      <c r="N436" s="31"/>
      <c r="O436" s="10" t="str">
        <f t="shared" si="2"/>
        <v/>
      </c>
      <c r="P436" s="10" t="str">
        <f>IF(AND(LEN(M436), SessionWeekends = false, OR(WEEKDAY(M436) = 1, WEEKDAY(M436) = 7)), SessionWeekendsCode, IF(LEN(N436), VLOOKUP(N436, SessionTimes, 2), ""))</f>
        <v/>
      </c>
      <c r="Q436" s="28"/>
      <c r="R436" s="25"/>
      <c r="S436" s="30"/>
      <c r="T436" s="26"/>
      <c r="U436" s="29"/>
      <c r="V436" s="29"/>
      <c r="W436" s="25" t="b">
        <v>0</v>
      </c>
      <c r="X436" s="10" t="str">
        <f t="shared" si="3"/>
        <v/>
      </c>
    </row>
    <row r="437" ht="15.75" customHeight="1">
      <c r="A437" s="10" t="str">
        <f t="shared" si="1"/>
        <v/>
      </c>
      <c r="B437" s="11" t="str">
        <f>IF(OR($D437 = "CLOSED", AND($D437 = "CANCELLED", IncludeCancelled), AND($D437 = "MISSED", IncludeMissed)), IF(FixedTarget, IF(S437 &gt;= FixedTargetR, FixedTargetR, -1), IF($R437 = "TARGET", Q437, IF($R437 = "BE", 0, IF($R437 = "STOP", -1, "")))), "")</f>
        <v/>
      </c>
      <c r="C437" s="25"/>
      <c r="D437" s="25"/>
      <c r="E437" s="25"/>
      <c r="F437" s="25"/>
      <c r="G437" s="25"/>
      <c r="H437" s="25"/>
      <c r="I437" s="23"/>
      <c r="J437" s="23"/>
      <c r="K437" s="27"/>
      <c r="L437" s="27"/>
      <c r="M437" s="25"/>
      <c r="N437" s="31"/>
      <c r="O437" s="10" t="str">
        <f t="shared" si="2"/>
        <v/>
      </c>
      <c r="P437" s="10" t="str">
        <f>IF(AND(LEN(M437), SessionWeekends = false, OR(WEEKDAY(M437) = 1, WEEKDAY(M437) = 7)), SessionWeekendsCode, IF(LEN(N437), VLOOKUP(N437, SessionTimes, 2), ""))</f>
        <v/>
      </c>
      <c r="Q437" s="28"/>
      <c r="R437" s="25"/>
      <c r="S437" s="30"/>
      <c r="T437" s="26"/>
      <c r="U437" s="29"/>
      <c r="V437" s="29"/>
      <c r="W437" s="25" t="b">
        <v>0</v>
      </c>
      <c r="X437" s="10" t="str">
        <f t="shared" si="3"/>
        <v/>
      </c>
    </row>
    <row r="438" ht="15.75" customHeight="1">
      <c r="A438" s="10" t="str">
        <f t="shared" si="1"/>
        <v/>
      </c>
      <c r="B438" s="11" t="str">
        <f>IF(OR($D438 = "CLOSED", AND($D438 = "CANCELLED", IncludeCancelled), AND($D438 = "MISSED", IncludeMissed)), IF(FixedTarget, IF(S438 &gt;= FixedTargetR, FixedTargetR, -1), IF($R438 = "TARGET", Q438, IF($R438 = "BE", 0, IF($R438 = "STOP", -1, "")))), "")</f>
        <v/>
      </c>
      <c r="C438" s="25"/>
      <c r="D438" s="25"/>
      <c r="E438" s="25"/>
      <c r="F438" s="25"/>
      <c r="G438" s="25"/>
      <c r="H438" s="25"/>
      <c r="I438" s="23"/>
      <c r="J438" s="23"/>
      <c r="K438" s="27"/>
      <c r="L438" s="27"/>
      <c r="M438" s="25"/>
      <c r="N438" s="31"/>
      <c r="O438" s="10" t="str">
        <f t="shared" si="2"/>
        <v/>
      </c>
      <c r="P438" s="10" t="str">
        <f>IF(AND(LEN(M438), SessionWeekends = false, OR(WEEKDAY(M438) = 1, WEEKDAY(M438) = 7)), SessionWeekendsCode, IF(LEN(N438), VLOOKUP(N438, SessionTimes, 2), ""))</f>
        <v/>
      </c>
      <c r="Q438" s="28"/>
      <c r="R438" s="25"/>
      <c r="S438" s="30"/>
      <c r="T438" s="26"/>
      <c r="U438" s="29"/>
      <c r="V438" s="29"/>
      <c r="W438" s="25" t="b">
        <v>0</v>
      </c>
      <c r="X438" s="10" t="str">
        <f t="shared" si="3"/>
        <v/>
      </c>
    </row>
    <row r="439" ht="15.75" customHeight="1">
      <c r="A439" s="10" t="str">
        <f t="shared" si="1"/>
        <v/>
      </c>
      <c r="B439" s="11" t="str">
        <f>IF(OR($D439 = "CLOSED", AND($D439 = "CANCELLED", IncludeCancelled), AND($D439 = "MISSED", IncludeMissed)), IF(FixedTarget, IF(S439 &gt;= FixedTargetR, FixedTargetR, -1), IF($R439 = "TARGET", Q439, IF($R439 = "BE", 0, IF($R439 = "STOP", -1, "")))), "")</f>
        <v/>
      </c>
      <c r="C439" s="25"/>
      <c r="D439" s="25"/>
      <c r="E439" s="25"/>
      <c r="F439" s="25"/>
      <c r="G439" s="25"/>
      <c r="H439" s="25"/>
      <c r="I439" s="23"/>
      <c r="J439" s="23"/>
      <c r="K439" s="27"/>
      <c r="L439" s="27"/>
      <c r="M439" s="25"/>
      <c r="N439" s="31"/>
      <c r="O439" s="10" t="str">
        <f t="shared" si="2"/>
        <v/>
      </c>
      <c r="P439" s="10" t="str">
        <f>IF(AND(LEN(M439), SessionWeekends = false, OR(WEEKDAY(M439) = 1, WEEKDAY(M439) = 7)), SessionWeekendsCode, IF(LEN(N439), VLOOKUP(N439, SessionTimes, 2), ""))</f>
        <v/>
      </c>
      <c r="Q439" s="28"/>
      <c r="R439" s="25"/>
      <c r="S439" s="30"/>
      <c r="T439" s="26"/>
      <c r="U439" s="29"/>
      <c r="V439" s="29"/>
      <c r="W439" s="25" t="b">
        <v>0</v>
      </c>
      <c r="X439" s="10" t="str">
        <f t="shared" si="3"/>
        <v/>
      </c>
    </row>
    <row r="440" ht="15.75" customHeight="1">
      <c r="A440" s="10" t="str">
        <f t="shared" si="1"/>
        <v/>
      </c>
      <c r="B440" s="11" t="str">
        <f>IF(OR($D440 = "CLOSED", AND($D440 = "CANCELLED", IncludeCancelled), AND($D440 = "MISSED", IncludeMissed)), IF(FixedTarget, IF(S440 &gt;= FixedTargetR, FixedTargetR, -1), IF($R440 = "TARGET", Q440, IF($R440 = "BE", 0, IF($R440 = "STOP", -1, "")))), "")</f>
        <v/>
      </c>
      <c r="C440" s="25"/>
      <c r="D440" s="25"/>
      <c r="E440" s="25"/>
      <c r="F440" s="25"/>
      <c r="G440" s="25"/>
      <c r="H440" s="25"/>
      <c r="I440" s="23"/>
      <c r="J440" s="23"/>
      <c r="K440" s="27"/>
      <c r="L440" s="27"/>
      <c r="M440" s="25"/>
      <c r="N440" s="31"/>
      <c r="O440" s="10" t="str">
        <f t="shared" si="2"/>
        <v/>
      </c>
      <c r="P440" s="10" t="str">
        <f>IF(AND(LEN(M440), SessionWeekends = false, OR(WEEKDAY(M440) = 1, WEEKDAY(M440) = 7)), SessionWeekendsCode, IF(LEN(N440), VLOOKUP(N440, SessionTimes, 2), ""))</f>
        <v/>
      </c>
      <c r="Q440" s="28"/>
      <c r="R440" s="25"/>
      <c r="S440" s="30"/>
      <c r="T440" s="26"/>
      <c r="U440" s="29"/>
      <c r="V440" s="29"/>
      <c r="W440" s="25" t="b">
        <v>0</v>
      </c>
      <c r="X440" s="10" t="str">
        <f t="shared" si="3"/>
        <v/>
      </c>
    </row>
    <row r="441" ht="15.75" customHeight="1">
      <c r="A441" s="10" t="str">
        <f t="shared" si="1"/>
        <v/>
      </c>
      <c r="B441" s="11" t="str">
        <f>IF(OR($D441 = "CLOSED", AND($D441 = "CANCELLED", IncludeCancelled), AND($D441 = "MISSED", IncludeMissed)), IF(FixedTarget, IF(S441 &gt;= FixedTargetR, FixedTargetR, -1), IF($R441 = "TARGET", Q441, IF($R441 = "BE", 0, IF($R441 = "STOP", -1, "")))), "")</f>
        <v/>
      </c>
      <c r="C441" s="25"/>
      <c r="D441" s="25"/>
      <c r="E441" s="25"/>
      <c r="F441" s="25"/>
      <c r="G441" s="25"/>
      <c r="H441" s="25"/>
      <c r="I441" s="23"/>
      <c r="J441" s="23"/>
      <c r="K441" s="27"/>
      <c r="L441" s="27"/>
      <c r="M441" s="25"/>
      <c r="N441" s="31"/>
      <c r="O441" s="10" t="str">
        <f t="shared" si="2"/>
        <v/>
      </c>
      <c r="P441" s="10" t="str">
        <f>IF(AND(LEN(M441), SessionWeekends = false, OR(WEEKDAY(M441) = 1, WEEKDAY(M441) = 7)), SessionWeekendsCode, IF(LEN(N441), VLOOKUP(N441, SessionTimes, 2), ""))</f>
        <v/>
      </c>
      <c r="Q441" s="28"/>
      <c r="R441" s="25"/>
      <c r="S441" s="30"/>
      <c r="T441" s="26"/>
      <c r="U441" s="29"/>
      <c r="V441" s="29"/>
      <c r="W441" s="25" t="b">
        <v>0</v>
      </c>
      <c r="X441" s="10" t="str">
        <f t="shared" si="3"/>
        <v/>
      </c>
    </row>
    <row r="442" ht="15.75" customHeight="1">
      <c r="A442" s="10" t="str">
        <f t="shared" si="1"/>
        <v/>
      </c>
      <c r="B442" s="11" t="str">
        <f>IF(OR($D442 = "CLOSED", AND($D442 = "CANCELLED", IncludeCancelled), AND($D442 = "MISSED", IncludeMissed)), IF(FixedTarget, IF(S442 &gt;= FixedTargetR, FixedTargetR, -1), IF($R442 = "TARGET", Q442, IF($R442 = "BE", 0, IF($R442 = "STOP", -1, "")))), "")</f>
        <v/>
      </c>
      <c r="C442" s="25"/>
      <c r="D442" s="25"/>
      <c r="E442" s="25"/>
      <c r="F442" s="25"/>
      <c r="G442" s="25"/>
      <c r="H442" s="25"/>
      <c r="I442" s="23"/>
      <c r="J442" s="23"/>
      <c r="K442" s="27"/>
      <c r="L442" s="27"/>
      <c r="M442" s="25"/>
      <c r="N442" s="31"/>
      <c r="O442" s="10" t="str">
        <f t="shared" si="2"/>
        <v/>
      </c>
      <c r="P442" s="10" t="str">
        <f>IF(AND(LEN(M442), SessionWeekends = false, OR(WEEKDAY(M442) = 1, WEEKDAY(M442) = 7)), SessionWeekendsCode, IF(LEN(N442), VLOOKUP(N442, SessionTimes, 2), ""))</f>
        <v/>
      </c>
      <c r="Q442" s="28"/>
      <c r="R442" s="25"/>
      <c r="S442" s="30"/>
      <c r="T442" s="26"/>
      <c r="U442" s="29"/>
      <c r="V442" s="29"/>
      <c r="W442" s="25" t="b">
        <v>0</v>
      </c>
      <c r="X442" s="10" t="str">
        <f t="shared" si="3"/>
        <v/>
      </c>
    </row>
    <row r="443" ht="15.75" customHeight="1">
      <c r="A443" s="10" t="str">
        <f t="shared" si="1"/>
        <v/>
      </c>
      <c r="B443" s="11" t="str">
        <f>IF(OR($D443 = "CLOSED", AND($D443 = "CANCELLED", IncludeCancelled), AND($D443 = "MISSED", IncludeMissed)), IF(FixedTarget, IF(S443 &gt;= FixedTargetR, FixedTargetR, -1), IF($R443 = "TARGET", Q443, IF($R443 = "BE", 0, IF($R443 = "STOP", -1, "")))), "")</f>
        <v/>
      </c>
      <c r="C443" s="25"/>
      <c r="D443" s="25"/>
      <c r="E443" s="25"/>
      <c r="F443" s="25"/>
      <c r="G443" s="25"/>
      <c r="H443" s="25"/>
      <c r="I443" s="23"/>
      <c r="J443" s="23"/>
      <c r="K443" s="27"/>
      <c r="L443" s="27"/>
      <c r="M443" s="25"/>
      <c r="N443" s="31"/>
      <c r="O443" s="10" t="str">
        <f t="shared" si="2"/>
        <v/>
      </c>
      <c r="P443" s="10" t="str">
        <f>IF(AND(LEN(M443), SessionWeekends = false, OR(WEEKDAY(M443) = 1, WEEKDAY(M443) = 7)), SessionWeekendsCode, IF(LEN(N443), VLOOKUP(N443, SessionTimes, 2), ""))</f>
        <v/>
      </c>
      <c r="Q443" s="28"/>
      <c r="R443" s="25"/>
      <c r="S443" s="30"/>
      <c r="T443" s="26"/>
      <c r="U443" s="29"/>
      <c r="V443" s="29"/>
      <c r="W443" s="25" t="b">
        <v>0</v>
      </c>
      <c r="X443" s="10" t="str">
        <f t="shared" si="3"/>
        <v/>
      </c>
    </row>
    <row r="444" ht="15.75" customHeight="1">
      <c r="A444" s="10" t="str">
        <f t="shared" si="1"/>
        <v/>
      </c>
      <c r="B444" s="11" t="str">
        <f>IF(OR($D444 = "CLOSED", AND($D444 = "CANCELLED", IncludeCancelled), AND($D444 = "MISSED", IncludeMissed)), IF(FixedTarget, IF(S444 &gt;= FixedTargetR, FixedTargetR, -1), IF($R444 = "TARGET", Q444, IF($R444 = "BE", 0, IF($R444 = "STOP", -1, "")))), "")</f>
        <v/>
      </c>
      <c r="C444" s="25"/>
      <c r="D444" s="25"/>
      <c r="E444" s="25"/>
      <c r="F444" s="25"/>
      <c r="G444" s="25"/>
      <c r="H444" s="25"/>
      <c r="I444" s="23"/>
      <c r="J444" s="23"/>
      <c r="K444" s="27"/>
      <c r="L444" s="27"/>
      <c r="M444" s="25"/>
      <c r="N444" s="31"/>
      <c r="O444" s="10" t="str">
        <f t="shared" si="2"/>
        <v/>
      </c>
      <c r="P444" s="10" t="str">
        <f>IF(AND(LEN(M444), SessionWeekends = false, OR(WEEKDAY(M444) = 1, WEEKDAY(M444) = 7)), SessionWeekendsCode, IF(LEN(N444), VLOOKUP(N444, SessionTimes, 2), ""))</f>
        <v/>
      </c>
      <c r="Q444" s="28"/>
      <c r="R444" s="25"/>
      <c r="S444" s="30"/>
      <c r="T444" s="26"/>
      <c r="U444" s="29"/>
      <c r="V444" s="29"/>
      <c r="W444" s="25" t="b">
        <v>0</v>
      </c>
      <c r="X444" s="10" t="str">
        <f t="shared" si="3"/>
        <v/>
      </c>
    </row>
    <row r="445" ht="15.75" customHeight="1">
      <c r="A445" s="10" t="str">
        <f t="shared" si="1"/>
        <v/>
      </c>
      <c r="B445" s="11" t="str">
        <f>IF(OR($D445 = "CLOSED", AND($D445 = "CANCELLED", IncludeCancelled), AND($D445 = "MISSED", IncludeMissed)), IF(FixedTarget, IF(S445 &gt;= FixedTargetR, FixedTargetR, -1), IF($R445 = "TARGET", Q445, IF($R445 = "BE", 0, IF($R445 = "STOP", -1, "")))), "")</f>
        <v/>
      </c>
      <c r="C445" s="25"/>
      <c r="D445" s="25"/>
      <c r="E445" s="25"/>
      <c r="F445" s="25"/>
      <c r="G445" s="25"/>
      <c r="H445" s="25"/>
      <c r="I445" s="23"/>
      <c r="J445" s="23"/>
      <c r="K445" s="27"/>
      <c r="L445" s="27"/>
      <c r="M445" s="25"/>
      <c r="N445" s="31"/>
      <c r="O445" s="10" t="str">
        <f t="shared" si="2"/>
        <v/>
      </c>
      <c r="P445" s="10" t="str">
        <f>IF(AND(LEN(M445), SessionWeekends = false, OR(WEEKDAY(M445) = 1, WEEKDAY(M445) = 7)), SessionWeekendsCode, IF(LEN(N445), VLOOKUP(N445, SessionTimes, 2), ""))</f>
        <v/>
      </c>
      <c r="Q445" s="28"/>
      <c r="R445" s="25"/>
      <c r="S445" s="30"/>
      <c r="T445" s="26"/>
      <c r="U445" s="29"/>
      <c r="V445" s="29"/>
      <c r="W445" s="25" t="b">
        <v>0</v>
      </c>
      <c r="X445" s="10" t="str">
        <f t="shared" si="3"/>
        <v/>
      </c>
    </row>
    <row r="446" ht="15.75" customHeight="1">
      <c r="A446" s="10" t="str">
        <f t="shared" si="1"/>
        <v/>
      </c>
      <c r="B446" s="11" t="str">
        <f>IF(OR($D446 = "CLOSED", AND($D446 = "CANCELLED", IncludeCancelled), AND($D446 = "MISSED", IncludeMissed)), IF(FixedTarget, IF(S446 &gt;= FixedTargetR, FixedTargetR, -1), IF($R446 = "TARGET", Q446, IF($R446 = "BE", 0, IF($R446 = "STOP", -1, "")))), "")</f>
        <v/>
      </c>
      <c r="C446" s="25"/>
      <c r="D446" s="25"/>
      <c r="E446" s="25"/>
      <c r="F446" s="25"/>
      <c r="G446" s="25"/>
      <c r="H446" s="25"/>
      <c r="I446" s="23"/>
      <c r="J446" s="23"/>
      <c r="K446" s="27"/>
      <c r="L446" s="27"/>
      <c r="M446" s="25"/>
      <c r="N446" s="31"/>
      <c r="O446" s="10" t="str">
        <f t="shared" si="2"/>
        <v/>
      </c>
      <c r="P446" s="10" t="str">
        <f>IF(AND(LEN(M446), SessionWeekends = false, OR(WEEKDAY(M446) = 1, WEEKDAY(M446) = 7)), SessionWeekendsCode, IF(LEN(N446), VLOOKUP(N446, SessionTimes, 2), ""))</f>
        <v/>
      </c>
      <c r="Q446" s="28"/>
      <c r="R446" s="25"/>
      <c r="S446" s="30"/>
      <c r="T446" s="26"/>
      <c r="U446" s="29"/>
      <c r="V446" s="29"/>
      <c r="W446" s="25" t="b">
        <v>0</v>
      </c>
      <c r="X446" s="10" t="str">
        <f t="shared" si="3"/>
        <v/>
      </c>
    </row>
    <row r="447" ht="15.75" customHeight="1">
      <c r="A447" s="10" t="str">
        <f t="shared" si="1"/>
        <v/>
      </c>
      <c r="B447" s="11" t="str">
        <f>IF(OR($D447 = "CLOSED", AND($D447 = "CANCELLED", IncludeCancelled), AND($D447 = "MISSED", IncludeMissed)), IF(FixedTarget, IF(S447 &gt;= FixedTargetR, FixedTargetR, -1), IF($R447 = "TARGET", Q447, IF($R447 = "BE", 0, IF($R447 = "STOP", -1, "")))), "")</f>
        <v/>
      </c>
      <c r="C447" s="25"/>
      <c r="D447" s="25"/>
      <c r="E447" s="25"/>
      <c r="F447" s="25"/>
      <c r="G447" s="25"/>
      <c r="H447" s="25"/>
      <c r="I447" s="23"/>
      <c r="J447" s="23"/>
      <c r="K447" s="27"/>
      <c r="L447" s="27"/>
      <c r="M447" s="25"/>
      <c r="N447" s="31"/>
      <c r="O447" s="10" t="str">
        <f t="shared" si="2"/>
        <v/>
      </c>
      <c r="P447" s="10" t="str">
        <f>IF(AND(LEN(M447), SessionWeekends = false, OR(WEEKDAY(M447) = 1, WEEKDAY(M447) = 7)), SessionWeekendsCode, IF(LEN(N447), VLOOKUP(N447, SessionTimes, 2), ""))</f>
        <v/>
      </c>
      <c r="Q447" s="28"/>
      <c r="R447" s="25"/>
      <c r="S447" s="30"/>
      <c r="T447" s="26"/>
      <c r="U447" s="29"/>
      <c r="V447" s="29"/>
      <c r="W447" s="25" t="b">
        <v>0</v>
      </c>
      <c r="X447" s="10" t="str">
        <f t="shared" si="3"/>
        <v/>
      </c>
    </row>
    <row r="448" ht="15.75" customHeight="1">
      <c r="A448" s="10" t="str">
        <f t="shared" si="1"/>
        <v/>
      </c>
      <c r="B448" s="11" t="str">
        <f>IF(OR($D448 = "CLOSED", AND($D448 = "CANCELLED", IncludeCancelled), AND($D448 = "MISSED", IncludeMissed)), IF(FixedTarget, IF(S448 &gt;= FixedTargetR, FixedTargetR, -1), IF($R448 = "TARGET", Q448, IF($R448 = "BE", 0, IF($R448 = "STOP", -1, "")))), "")</f>
        <v/>
      </c>
      <c r="C448" s="25"/>
      <c r="D448" s="25"/>
      <c r="E448" s="25"/>
      <c r="F448" s="25"/>
      <c r="G448" s="25"/>
      <c r="H448" s="25"/>
      <c r="I448" s="23"/>
      <c r="J448" s="23"/>
      <c r="K448" s="27"/>
      <c r="L448" s="27"/>
      <c r="M448" s="25"/>
      <c r="N448" s="31"/>
      <c r="O448" s="10" t="str">
        <f t="shared" si="2"/>
        <v/>
      </c>
      <c r="P448" s="10" t="str">
        <f>IF(AND(LEN(M448), SessionWeekends = false, OR(WEEKDAY(M448) = 1, WEEKDAY(M448) = 7)), SessionWeekendsCode, IF(LEN(N448), VLOOKUP(N448, SessionTimes, 2), ""))</f>
        <v/>
      </c>
      <c r="Q448" s="28"/>
      <c r="R448" s="25"/>
      <c r="S448" s="30"/>
      <c r="T448" s="26"/>
      <c r="U448" s="29"/>
      <c r="V448" s="29"/>
      <c r="W448" s="25" t="b">
        <v>0</v>
      </c>
      <c r="X448" s="10" t="str">
        <f t="shared" si="3"/>
        <v/>
      </c>
    </row>
    <row r="449" ht="15.75" customHeight="1">
      <c r="A449" s="10" t="str">
        <f t="shared" si="1"/>
        <v/>
      </c>
      <c r="B449" s="11" t="str">
        <f>IF(OR($D449 = "CLOSED", AND($D449 = "CANCELLED", IncludeCancelled), AND($D449 = "MISSED", IncludeMissed)), IF(FixedTarget, IF(S449 &gt;= FixedTargetR, FixedTargetR, -1), IF($R449 = "TARGET", Q449, IF($R449 = "BE", 0, IF($R449 = "STOP", -1, "")))), "")</f>
        <v/>
      </c>
      <c r="C449" s="25"/>
      <c r="D449" s="25"/>
      <c r="E449" s="25"/>
      <c r="F449" s="25"/>
      <c r="G449" s="25"/>
      <c r="H449" s="25"/>
      <c r="I449" s="23"/>
      <c r="J449" s="23"/>
      <c r="K449" s="27"/>
      <c r="L449" s="27"/>
      <c r="M449" s="25"/>
      <c r="N449" s="31"/>
      <c r="O449" s="10" t="str">
        <f t="shared" si="2"/>
        <v/>
      </c>
      <c r="P449" s="10" t="str">
        <f>IF(AND(LEN(M449), SessionWeekends = false, OR(WEEKDAY(M449) = 1, WEEKDAY(M449) = 7)), SessionWeekendsCode, IF(LEN(N449), VLOOKUP(N449, SessionTimes, 2), ""))</f>
        <v/>
      </c>
      <c r="Q449" s="28"/>
      <c r="R449" s="25"/>
      <c r="S449" s="30"/>
      <c r="T449" s="26"/>
      <c r="U449" s="29"/>
      <c r="V449" s="29"/>
      <c r="W449" s="25" t="b">
        <v>0</v>
      </c>
      <c r="X449" s="10" t="str">
        <f t="shared" si="3"/>
        <v/>
      </c>
    </row>
    <row r="450" ht="15.75" customHeight="1">
      <c r="A450" s="10" t="str">
        <f t="shared" si="1"/>
        <v/>
      </c>
      <c r="B450" s="11" t="str">
        <f>IF(OR($D450 = "CLOSED", AND($D450 = "CANCELLED", IncludeCancelled), AND($D450 = "MISSED", IncludeMissed)), IF(FixedTarget, IF(S450 &gt;= FixedTargetR, FixedTargetR, -1), IF($R450 = "TARGET", Q450, IF($R450 = "BE", 0, IF($R450 = "STOP", -1, "")))), "")</f>
        <v/>
      </c>
      <c r="C450" s="25"/>
      <c r="D450" s="25"/>
      <c r="E450" s="25"/>
      <c r="F450" s="25"/>
      <c r="G450" s="25"/>
      <c r="H450" s="25"/>
      <c r="I450" s="23"/>
      <c r="J450" s="23"/>
      <c r="K450" s="27"/>
      <c r="L450" s="27"/>
      <c r="M450" s="25"/>
      <c r="N450" s="31"/>
      <c r="O450" s="10" t="str">
        <f t="shared" si="2"/>
        <v/>
      </c>
      <c r="P450" s="10" t="str">
        <f>IF(AND(LEN(M450), SessionWeekends = false, OR(WEEKDAY(M450) = 1, WEEKDAY(M450) = 7)), SessionWeekendsCode, IF(LEN(N450), VLOOKUP(N450, SessionTimes, 2), ""))</f>
        <v/>
      </c>
      <c r="Q450" s="28"/>
      <c r="R450" s="25"/>
      <c r="S450" s="30"/>
      <c r="T450" s="26"/>
      <c r="U450" s="29"/>
      <c r="V450" s="29"/>
      <c r="W450" s="25" t="b">
        <v>0</v>
      </c>
      <c r="X450" s="10" t="str">
        <f t="shared" si="3"/>
        <v/>
      </c>
    </row>
    <row r="451" ht="15.75" customHeight="1">
      <c r="A451" s="10" t="str">
        <f t="shared" si="1"/>
        <v/>
      </c>
      <c r="B451" s="11" t="str">
        <f>IF(OR($D451 = "CLOSED", AND($D451 = "CANCELLED", IncludeCancelled), AND($D451 = "MISSED", IncludeMissed)), IF(FixedTarget, IF(S451 &gt;= FixedTargetR, FixedTargetR, -1), IF($R451 = "TARGET", Q451, IF($R451 = "BE", 0, IF($R451 = "STOP", -1, "")))), "")</f>
        <v/>
      </c>
      <c r="C451" s="25"/>
      <c r="D451" s="25"/>
      <c r="E451" s="25"/>
      <c r="F451" s="25"/>
      <c r="G451" s="25"/>
      <c r="H451" s="25"/>
      <c r="I451" s="23"/>
      <c r="J451" s="23"/>
      <c r="K451" s="27"/>
      <c r="L451" s="27"/>
      <c r="M451" s="25"/>
      <c r="N451" s="31"/>
      <c r="O451" s="10" t="str">
        <f t="shared" si="2"/>
        <v/>
      </c>
      <c r="P451" s="10" t="str">
        <f>IF(AND(LEN(M451), SessionWeekends = false, OR(WEEKDAY(M451) = 1, WEEKDAY(M451) = 7)), SessionWeekendsCode, IF(LEN(N451), VLOOKUP(N451, SessionTimes, 2), ""))</f>
        <v/>
      </c>
      <c r="Q451" s="28"/>
      <c r="R451" s="25"/>
      <c r="S451" s="30"/>
      <c r="T451" s="26"/>
      <c r="U451" s="29"/>
      <c r="V451" s="29"/>
      <c r="W451" s="25" t="b">
        <v>0</v>
      </c>
      <c r="X451" s="10" t="str">
        <f t="shared" si="3"/>
        <v/>
      </c>
    </row>
    <row r="452" ht="15.75" customHeight="1">
      <c r="A452" s="10" t="str">
        <f t="shared" si="1"/>
        <v/>
      </c>
      <c r="B452" s="11" t="str">
        <f>IF(OR($D452 = "CLOSED", AND($D452 = "CANCELLED", IncludeCancelled), AND($D452 = "MISSED", IncludeMissed)), IF(FixedTarget, IF(S452 &gt;= FixedTargetR, FixedTargetR, -1), IF($R452 = "TARGET", Q452, IF($R452 = "BE", 0, IF($R452 = "STOP", -1, "")))), "")</f>
        <v/>
      </c>
      <c r="C452" s="25"/>
      <c r="D452" s="25"/>
      <c r="E452" s="25"/>
      <c r="F452" s="25"/>
      <c r="G452" s="25"/>
      <c r="H452" s="25"/>
      <c r="I452" s="23"/>
      <c r="J452" s="23"/>
      <c r="K452" s="27"/>
      <c r="L452" s="27"/>
      <c r="M452" s="25"/>
      <c r="N452" s="31"/>
      <c r="O452" s="10" t="str">
        <f t="shared" si="2"/>
        <v/>
      </c>
      <c r="P452" s="10" t="str">
        <f>IF(AND(LEN(M452), SessionWeekends = false, OR(WEEKDAY(M452) = 1, WEEKDAY(M452) = 7)), SessionWeekendsCode, IF(LEN(N452), VLOOKUP(N452, SessionTimes, 2), ""))</f>
        <v/>
      </c>
      <c r="Q452" s="28"/>
      <c r="R452" s="25"/>
      <c r="S452" s="30"/>
      <c r="T452" s="26"/>
      <c r="U452" s="29"/>
      <c r="V452" s="29"/>
      <c r="W452" s="25" t="b">
        <v>0</v>
      </c>
      <c r="X452" s="10" t="str">
        <f t="shared" si="3"/>
        <v/>
      </c>
    </row>
    <row r="453" ht="15.75" customHeight="1">
      <c r="A453" s="10" t="str">
        <f t="shared" si="1"/>
        <v/>
      </c>
      <c r="B453" s="11" t="str">
        <f>IF(OR($D453 = "CLOSED", AND($D453 = "CANCELLED", IncludeCancelled), AND($D453 = "MISSED", IncludeMissed)), IF(FixedTarget, IF(S453 &gt;= FixedTargetR, FixedTargetR, -1), IF($R453 = "TARGET", Q453, IF($R453 = "BE", 0, IF($R453 = "STOP", -1, "")))), "")</f>
        <v/>
      </c>
      <c r="C453" s="25"/>
      <c r="D453" s="25"/>
      <c r="E453" s="25"/>
      <c r="F453" s="25"/>
      <c r="G453" s="25"/>
      <c r="H453" s="25"/>
      <c r="I453" s="23"/>
      <c r="J453" s="23"/>
      <c r="K453" s="27"/>
      <c r="L453" s="27"/>
      <c r="M453" s="25"/>
      <c r="N453" s="31"/>
      <c r="O453" s="10" t="str">
        <f t="shared" si="2"/>
        <v/>
      </c>
      <c r="P453" s="10" t="str">
        <f>IF(AND(LEN(M453), SessionWeekends = false, OR(WEEKDAY(M453) = 1, WEEKDAY(M453) = 7)), SessionWeekendsCode, IF(LEN(N453), VLOOKUP(N453, SessionTimes, 2), ""))</f>
        <v/>
      </c>
      <c r="Q453" s="28"/>
      <c r="R453" s="25"/>
      <c r="S453" s="30"/>
      <c r="T453" s="26"/>
      <c r="U453" s="29"/>
      <c r="V453" s="29"/>
      <c r="W453" s="25" t="b">
        <v>0</v>
      </c>
      <c r="X453" s="10" t="str">
        <f t="shared" si="3"/>
        <v/>
      </c>
    </row>
    <row r="454" ht="15.75" customHeight="1">
      <c r="A454" s="10" t="str">
        <f t="shared" si="1"/>
        <v/>
      </c>
      <c r="B454" s="11" t="str">
        <f>IF(OR($D454 = "CLOSED", AND($D454 = "CANCELLED", IncludeCancelled), AND($D454 = "MISSED", IncludeMissed)), IF(FixedTarget, IF(S454 &gt;= FixedTargetR, FixedTargetR, -1), IF($R454 = "TARGET", Q454, IF($R454 = "BE", 0, IF($R454 = "STOP", -1, "")))), "")</f>
        <v/>
      </c>
      <c r="C454" s="25"/>
      <c r="D454" s="25"/>
      <c r="E454" s="25"/>
      <c r="F454" s="25"/>
      <c r="G454" s="25"/>
      <c r="H454" s="25"/>
      <c r="I454" s="23"/>
      <c r="J454" s="23"/>
      <c r="K454" s="27"/>
      <c r="L454" s="27"/>
      <c r="M454" s="25"/>
      <c r="N454" s="31"/>
      <c r="O454" s="10" t="str">
        <f t="shared" si="2"/>
        <v/>
      </c>
      <c r="P454" s="10" t="str">
        <f>IF(AND(LEN(M454), SessionWeekends = false, OR(WEEKDAY(M454) = 1, WEEKDAY(M454) = 7)), SessionWeekendsCode, IF(LEN(N454), VLOOKUP(N454, SessionTimes, 2), ""))</f>
        <v/>
      </c>
      <c r="Q454" s="28"/>
      <c r="R454" s="25"/>
      <c r="S454" s="30"/>
      <c r="T454" s="26"/>
      <c r="U454" s="29"/>
      <c r="V454" s="29"/>
      <c r="W454" s="25" t="b">
        <v>0</v>
      </c>
      <c r="X454" s="10" t="str">
        <f t="shared" si="3"/>
        <v/>
      </c>
    </row>
    <row r="455" ht="15.75" customHeight="1">
      <c r="A455" s="10" t="str">
        <f t="shared" si="1"/>
        <v/>
      </c>
      <c r="B455" s="11" t="str">
        <f>IF(OR($D455 = "CLOSED", AND($D455 = "CANCELLED", IncludeCancelled), AND($D455 = "MISSED", IncludeMissed)), IF(FixedTarget, IF(S455 &gt;= FixedTargetR, FixedTargetR, -1), IF($R455 = "TARGET", Q455, IF($R455 = "BE", 0, IF($R455 = "STOP", -1, "")))), "")</f>
        <v/>
      </c>
      <c r="C455" s="25"/>
      <c r="D455" s="25"/>
      <c r="E455" s="25"/>
      <c r="F455" s="25"/>
      <c r="G455" s="25"/>
      <c r="H455" s="25"/>
      <c r="I455" s="23"/>
      <c r="J455" s="23"/>
      <c r="K455" s="27"/>
      <c r="L455" s="27"/>
      <c r="M455" s="25"/>
      <c r="N455" s="31"/>
      <c r="O455" s="10" t="str">
        <f t="shared" si="2"/>
        <v/>
      </c>
      <c r="P455" s="10" t="str">
        <f>IF(AND(LEN(M455), SessionWeekends = false, OR(WEEKDAY(M455) = 1, WEEKDAY(M455) = 7)), SessionWeekendsCode, IF(LEN(N455), VLOOKUP(N455, SessionTimes, 2), ""))</f>
        <v/>
      </c>
      <c r="Q455" s="28"/>
      <c r="R455" s="25"/>
      <c r="S455" s="30"/>
      <c r="T455" s="26"/>
      <c r="U455" s="29"/>
      <c r="V455" s="29"/>
      <c r="W455" s="25" t="b">
        <v>0</v>
      </c>
      <c r="X455" s="10" t="str">
        <f t="shared" si="3"/>
        <v/>
      </c>
    </row>
    <row r="456" ht="15.75" customHeight="1">
      <c r="A456" s="10" t="str">
        <f t="shared" si="1"/>
        <v/>
      </c>
      <c r="B456" s="11" t="str">
        <f>IF(OR($D456 = "CLOSED", AND($D456 = "CANCELLED", IncludeCancelled), AND($D456 = "MISSED", IncludeMissed)), IF(FixedTarget, IF(S456 &gt;= FixedTargetR, FixedTargetR, -1), IF($R456 = "TARGET", Q456, IF($R456 = "BE", 0, IF($R456 = "STOP", -1, "")))), "")</f>
        <v/>
      </c>
      <c r="C456" s="25"/>
      <c r="D456" s="25"/>
      <c r="E456" s="25"/>
      <c r="F456" s="25"/>
      <c r="G456" s="25"/>
      <c r="H456" s="25"/>
      <c r="I456" s="23"/>
      <c r="J456" s="23"/>
      <c r="K456" s="27"/>
      <c r="L456" s="27"/>
      <c r="M456" s="25"/>
      <c r="N456" s="31"/>
      <c r="O456" s="10" t="str">
        <f t="shared" si="2"/>
        <v/>
      </c>
      <c r="P456" s="10" t="str">
        <f>IF(AND(LEN(M456), SessionWeekends = false, OR(WEEKDAY(M456) = 1, WEEKDAY(M456) = 7)), SessionWeekendsCode, IF(LEN(N456), VLOOKUP(N456, SessionTimes, 2), ""))</f>
        <v/>
      </c>
      <c r="Q456" s="28"/>
      <c r="R456" s="25"/>
      <c r="S456" s="30"/>
      <c r="T456" s="26"/>
      <c r="U456" s="29"/>
      <c r="V456" s="29"/>
      <c r="W456" s="25" t="b">
        <v>0</v>
      </c>
      <c r="X456" s="10" t="str">
        <f t="shared" si="3"/>
        <v/>
      </c>
    </row>
    <row r="457" ht="15.75" customHeight="1">
      <c r="A457" s="10" t="str">
        <f t="shared" si="1"/>
        <v/>
      </c>
      <c r="B457" s="11" t="str">
        <f>IF(OR($D457 = "CLOSED", AND($D457 = "CANCELLED", IncludeCancelled), AND($D457 = "MISSED", IncludeMissed)), IF(FixedTarget, IF(S457 &gt;= FixedTargetR, FixedTargetR, -1), IF($R457 = "TARGET", Q457, IF($R457 = "BE", 0, IF($R457 = "STOP", -1, "")))), "")</f>
        <v/>
      </c>
      <c r="C457" s="25"/>
      <c r="D457" s="25"/>
      <c r="E457" s="25"/>
      <c r="F457" s="25"/>
      <c r="G457" s="25"/>
      <c r="H457" s="25"/>
      <c r="I457" s="23"/>
      <c r="J457" s="23"/>
      <c r="K457" s="27"/>
      <c r="L457" s="27"/>
      <c r="M457" s="25"/>
      <c r="N457" s="31"/>
      <c r="O457" s="10" t="str">
        <f t="shared" si="2"/>
        <v/>
      </c>
      <c r="P457" s="10" t="str">
        <f>IF(AND(LEN(M457), SessionWeekends = false, OR(WEEKDAY(M457) = 1, WEEKDAY(M457) = 7)), SessionWeekendsCode, IF(LEN(N457), VLOOKUP(N457, SessionTimes, 2), ""))</f>
        <v/>
      </c>
      <c r="Q457" s="28"/>
      <c r="R457" s="25"/>
      <c r="S457" s="30"/>
      <c r="T457" s="26"/>
      <c r="U457" s="29"/>
      <c r="V457" s="29"/>
      <c r="W457" s="25" t="b">
        <v>0</v>
      </c>
      <c r="X457" s="10" t="str">
        <f t="shared" si="3"/>
        <v/>
      </c>
    </row>
    <row r="458" ht="15.75" customHeight="1">
      <c r="A458" s="10" t="str">
        <f t="shared" si="1"/>
        <v/>
      </c>
      <c r="B458" s="11" t="str">
        <f>IF(OR($D458 = "CLOSED", AND($D458 = "CANCELLED", IncludeCancelled), AND($D458 = "MISSED", IncludeMissed)), IF(FixedTarget, IF(S458 &gt;= FixedTargetR, FixedTargetR, -1), IF($R458 = "TARGET", Q458, IF($R458 = "BE", 0, IF($R458 = "STOP", -1, "")))), "")</f>
        <v/>
      </c>
      <c r="C458" s="25"/>
      <c r="D458" s="25"/>
      <c r="E458" s="25"/>
      <c r="F458" s="25"/>
      <c r="G458" s="25"/>
      <c r="H458" s="25"/>
      <c r="I458" s="23"/>
      <c r="J458" s="23"/>
      <c r="K458" s="27"/>
      <c r="L458" s="27"/>
      <c r="M458" s="25"/>
      <c r="N458" s="31"/>
      <c r="O458" s="10" t="str">
        <f t="shared" si="2"/>
        <v/>
      </c>
      <c r="P458" s="10" t="str">
        <f>IF(AND(LEN(M458), SessionWeekends = false, OR(WEEKDAY(M458) = 1, WEEKDAY(M458) = 7)), SessionWeekendsCode, IF(LEN(N458), VLOOKUP(N458, SessionTimes, 2), ""))</f>
        <v/>
      </c>
      <c r="Q458" s="28"/>
      <c r="R458" s="25"/>
      <c r="S458" s="30"/>
      <c r="T458" s="26"/>
      <c r="U458" s="29"/>
      <c r="V458" s="29"/>
      <c r="W458" s="25" t="b">
        <v>0</v>
      </c>
      <c r="X458" s="10" t="str">
        <f t="shared" si="3"/>
        <v/>
      </c>
    </row>
    <row r="459" ht="15.75" customHeight="1">
      <c r="A459" s="10" t="str">
        <f t="shared" si="1"/>
        <v/>
      </c>
      <c r="B459" s="11" t="str">
        <f>IF(OR($D459 = "CLOSED", AND($D459 = "CANCELLED", IncludeCancelled), AND($D459 = "MISSED", IncludeMissed)), IF(FixedTarget, IF(S459 &gt;= FixedTargetR, FixedTargetR, -1), IF($R459 = "TARGET", Q459, IF($R459 = "BE", 0, IF($R459 = "STOP", -1, "")))), "")</f>
        <v/>
      </c>
      <c r="C459" s="25"/>
      <c r="D459" s="25"/>
      <c r="E459" s="25"/>
      <c r="F459" s="25"/>
      <c r="G459" s="25"/>
      <c r="H459" s="25"/>
      <c r="I459" s="23"/>
      <c r="J459" s="23"/>
      <c r="K459" s="27"/>
      <c r="L459" s="27"/>
      <c r="M459" s="25"/>
      <c r="N459" s="31"/>
      <c r="O459" s="10" t="str">
        <f t="shared" si="2"/>
        <v/>
      </c>
      <c r="P459" s="10" t="str">
        <f>IF(AND(LEN(M459), SessionWeekends = false, OR(WEEKDAY(M459) = 1, WEEKDAY(M459) = 7)), SessionWeekendsCode, IF(LEN(N459), VLOOKUP(N459, SessionTimes, 2), ""))</f>
        <v/>
      </c>
      <c r="Q459" s="28"/>
      <c r="R459" s="25"/>
      <c r="S459" s="30"/>
      <c r="T459" s="26"/>
      <c r="U459" s="29"/>
      <c r="V459" s="29"/>
      <c r="W459" s="25" t="b">
        <v>0</v>
      </c>
      <c r="X459" s="10" t="str">
        <f t="shared" si="3"/>
        <v/>
      </c>
    </row>
    <row r="460" ht="15.75" customHeight="1">
      <c r="A460" s="10" t="str">
        <f t="shared" si="1"/>
        <v/>
      </c>
      <c r="B460" s="11" t="str">
        <f>IF(OR($D460 = "CLOSED", AND($D460 = "CANCELLED", IncludeCancelled), AND($D460 = "MISSED", IncludeMissed)), IF(FixedTarget, IF(S460 &gt;= FixedTargetR, FixedTargetR, -1), IF($R460 = "TARGET", Q460, IF($R460 = "BE", 0, IF($R460 = "STOP", -1, "")))), "")</f>
        <v/>
      </c>
      <c r="C460" s="25"/>
      <c r="D460" s="25"/>
      <c r="E460" s="25"/>
      <c r="F460" s="25"/>
      <c r="G460" s="25"/>
      <c r="H460" s="25"/>
      <c r="I460" s="23"/>
      <c r="J460" s="23"/>
      <c r="K460" s="27"/>
      <c r="L460" s="27"/>
      <c r="M460" s="25"/>
      <c r="N460" s="31"/>
      <c r="O460" s="10" t="str">
        <f t="shared" si="2"/>
        <v/>
      </c>
      <c r="P460" s="10" t="str">
        <f>IF(AND(LEN(M460), SessionWeekends = false, OR(WEEKDAY(M460) = 1, WEEKDAY(M460) = 7)), SessionWeekendsCode, IF(LEN(N460), VLOOKUP(N460, SessionTimes, 2), ""))</f>
        <v/>
      </c>
      <c r="Q460" s="28"/>
      <c r="R460" s="25"/>
      <c r="S460" s="30"/>
      <c r="T460" s="26"/>
      <c r="U460" s="29"/>
      <c r="V460" s="29"/>
      <c r="W460" s="25" t="b">
        <v>0</v>
      </c>
      <c r="X460" s="10" t="str">
        <f t="shared" si="3"/>
        <v/>
      </c>
    </row>
    <row r="461" ht="15.75" customHeight="1">
      <c r="A461" s="10" t="str">
        <f t="shared" si="1"/>
        <v/>
      </c>
      <c r="B461" s="11" t="str">
        <f>IF(OR($D461 = "CLOSED", AND($D461 = "CANCELLED", IncludeCancelled), AND($D461 = "MISSED", IncludeMissed)), IF(FixedTarget, IF(S461 &gt;= FixedTargetR, FixedTargetR, -1), IF($R461 = "TARGET", Q461, IF($R461 = "BE", 0, IF($R461 = "STOP", -1, "")))), "")</f>
        <v/>
      </c>
      <c r="C461" s="25"/>
      <c r="D461" s="25"/>
      <c r="E461" s="25"/>
      <c r="F461" s="25"/>
      <c r="G461" s="25"/>
      <c r="H461" s="25"/>
      <c r="I461" s="23"/>
      <c r="J461" s="23"/>
      <c r="K461" s="27"/>
      <c r="L461" s="27"/>
      <c r="M461" s="25"/>
      <c r="N461" s="31"/>
      <c r="O461" s="10" t="str">
        <f t="shared" si="2"/>
        <v/>
      </c>
      <c r="P461" s="10" t="str">
        <f>IF(AND(LEN(M461), SessionWeekends = false, OR(WEEKDAY(M461) = 1, WEEKDAY(M461) = 7)), SessionWeekendsCode, IF(LEN(N461), VLOOKUP(N461, SessionTimes, 2), ""))</f>
        <v/>
      </c>
      <c r="Q461" s="28"/>
      <c r="R461" s="25"/>
      <c r="S461" s="30"/>
      <c r="T461" s="26"/>
      <c r="U461" s="29"/>
      <c r="V461" s="29"/>
      <c r="W461" s="25" t="b">
        <v>0</v>
      </c>
      <c r="X461" s="10" t="str">
        <f t="shared" si="3"/>
        <v/>
      </c>
    </row>
    <row r="462" ht="15.75" customHeight="1">
      <c r="A462" s="10" t="str">
        <f t="shared" si="1"/>
        <v/>
      </c>
      <c r="B462" s="11" t="str">
        <f>IF(OR($D462 = "CLOSED", AND($D462 = "CANCELLED", IncludeCancelled), AND($D462 = "MISSED", IncludeMissed)), IF(FixedTarget, IF(S462 &gt;= FixedTargetR, FixedTargetR, -1), IF($R462 = "TARGET", Q462, IF($R462 = "BE", 0, IF($R462 = "STOP", -1, "")))), "")</f>
        <v/>
      </c>
      <c r="C462" s="25"/>
      <c r="D462" s="25"/>
      <c r="E462" s="25"/>
      <c r="F462" s="25"/>
      <c r="G462" s="25"/>
      <c r="H462" s="25"/>
      <c r="I462" s="23"/>
      <c r="J462" s="23"/>
      <c r="K462" s="27"/>
      <c r="L462" s="27"/>
      <c r="M462" s="25"/>
      <c r="N462" s="31"/>
      <c r="O462" s="10" t="str">
        <f t="shared" si="2"/>
        <v/>
      </c>
      <c r="P462" s="10" t="str">
        <f>IF(AND(LEN(M462), SessionWeekends = false, OR(WEEKDAY(M462) = 1, WEEKDAY(M462) = 7)), SessionWeekendsCode, IF(LEN(N462), VLOOKUP(N462, SessionTimes, 2), ""))</f>
        <v/>
      </c>
      <c r="Q462" s="28"/>
      <c r="R462" s="25"/>
      <c r="S462" s="30"/>
      <c r="T462" s="26"/>
      <c r="U462" s="29"/>
      <c r="V462" s="29"/>
      <c r="W462" s="25" t="b">
        <v>0</v>
      </c>
      <c r="X462" s="10" t="str">
        <f t="shared" si="3"/>
        <v/>
      </c>
    </row>
    <row r="463" ht="15.75" customHeight="1">
      <c r="A463" s="10" t="str">
        <f t="shared" si="1"/>
        <v/>
      </c>
      <c r="B463" s="11" t="str">
        <f>IF(OR($D463 = "CLOSED", AND($D463 = "CANCELLED", IncludeCancelled), AND($D463 = "MISSED", IncludeMissed)), IF(FixedTarget, IF(S463 &gt;= FixedTargetR, FixedTargetR, -1), IF($R463 = "TARGET", Q463, IF($R463 = "BE", 0, IF($R463 = "STOP", -1, "")))), "")</f>
        <v/>
      </c>
      <c r="C463" s="25"/>
      <c r="D463" s="25"/>
      <c r="E463" s="25"/>
      <c r="F463" s="25"/>
      <c r="G463" s="25"/>
      <c r="H463" s="25"/>
      <c r="I463" s="23"/>
      <c r="J463" s="23"/>
      <c r="K463" s="27"/>
      <c r="L463" s="27"/>
      <c r="M463" s="25"/>
      <c r="N463" s="31"/>
      <c r="O463" s="10" t="str">
        <f t="shared" si="2"/>
        <v/>
      </c>
      <c r="P463" s="10" t="str">
        <f>IF(AND(LEN(M463), SessionWeekends = false, OR(WEEKDAY(M463) = 1, WEEKDAY(M463) = 7)), SessionWeekendsCode, IF(LEN(N463), VLOOKUP(N463, SessionTimes, 2), ""))</f>
        <v/>
      </c>
      <c r="Q463" s="28"/>
      <c r="R463" s="25"/>
      <c r="S463" s="30"/>
      <c r="T463" s="26"/>
      <c r="U463" s="29"/>
      <c r="V463" s="29"/>
      <c r="W463" s="25" t="b">
        <v>0</v>
      </c>
      <c r="X463" s="10" t="str">
        <f t="shared" si="3"/>
        <v/>
      </c>
    </row>
    <row r="464" ht="15.75" customHeight="1">
      <c r="A464" s="10" t="str">
        <f t="shared" si="1"/>
        <v/>
      </c>
      <c r="B464" s="11" t="str">
        <f>IF(OR($D464 = "CLOSED", AND($D464 = "CANCELLED", IncludeCancelled), AND($D464 = "MISSED", IncludeMissed)), IF(FixedTarget, IF(S464 &gt;= FixedTargetR, FixedTargetR, -1), IF($R464 = "TARGET", Q464, IF($R464 = "BE", 0, IF($R464 = "STOP", -1, "")))), "")</f>
        <v/>
      </c>
      <c r="C464" s="25"/>
      <c r="D464" s="25"/>
      <c r="E464" s="25"/>
      <c r="F464" s="25"/>
      <c r="G464" s="25"/>
      <c r="H464" s="25"/>
      <c r="I464" s="23"/>
      <c r="J464" s="23"/>
      <c r="K464" s="27"/>
      <c r="L464" s="27"/>
      <c r="M464" s="25"/>
      <c r="N464" s="31"/>
      <c r="O464" s="10" t="str">
        <f t="shared" si="2"/>
        <v/>
      </c>
      <c r="P464" s="10" t="str">
        <f>IF(AND(LEN(M464), SessionWeekends = false, OR(WEEKDAY(M464) = 1, WEEKDAY(M464) = 7)), SessionWeekendsCode, IF(LEN(N464), VLOOKUP(N464, SessionTimes, 2), ""))</f>
        <v/>
      </c>
      <c r="Q464" s="28"/>
      <c r="R464" s="25"/>
      <c r="S464" s="30"/>
      <c r="T464" s="26"/>
      <c r="U464" s="29"/>
      <c r="V464" s="29"/>
      <c r="W464" s="25" t="b">
        <v>0</v>
      </c>
      <c r="X464" s="10" t="str">
        <f t="shared" si="3"/>
        <v/>
      </c>
    </row>
    <row r="465" ht="15.75" customHeight="1">
      <c r="A465" s="10" t="str">
        <f t="shared" si="1"/>
        <v/>
      </c>
      <c r="B465" s="11" t="str">
        <f>IF(OR($D465 = "CLOSED", AND($D465 = "CANCELLED", IncludeCancelled), AND($D465 = "MISSED", IncludeMissed)), IF(FixedTarget, IF(S465 &gt;= FixedTargetR, FixedTargetR, -1), IF($R465 = "TARGET", Q465, IF($R465 = "BE", 0, IF($R465 = "STOP", -1, "")))), "")</f>
        <v/>
      </c>
      <c r="C465" s="25"/>
      <c r="D465" s="25"/>
      <c r="E465" s="25"/>
      <c r="F465" s="25"/>
      <c r="G465" s="25"/>
      <c r="H465" s="25"/>
      <c r="I465" s="23"/>
      <c r="J465" s="23"/>
      <c r="K465" s="27"/>
      <c r="L465" s="27"/>
      <c r="M465" s="25"/>
      <c r="N465" s="31"/>
      <c r="O465" s="10" t="str">
        <f t="shared" si="2"/>
        <v/>
      </c>
      <c r="P465" s="10" t="str">
        <f>IF(AND(LEN(M465), SessionWeekends = false, OR(WEEKDAY(M465) = 1, WEEKDAY(M465) = 7)), SessionWeekendsCode, IF(LEN(N465), VLOOKUP(N465, SessionTimes, 2), ""))</f>
        <v/>
      </c>
      <c r="Q465" s="28"/>
      <c r="R465" s="25"/>
      <c r="S465" s="30"/>
      <c r="T465" s="26"/>
      <c r="U465" s="29"/>
      <c r="V465" s="29"/>
      <c r="W465" s="25" t="b">
        <v>0</v>
      </c>
      <c r="X465" s="10" t="str">
        <f t="shared" si="3"/>
        <v/>
      </c>
    </row>
    <row r="466" ht="15.75" customHeight="1">
      <c r="A466" s="10" t="str">
        <f t="shared" si="1"/>
        <v/>
      </c>
      <c r="B466" s="11" t="str">
        <f>IF(OR($D466 = "CLOSED", AND($D466 = "CANCELLED", IncludeCancelled), AND($D466 = "MISSED", IncludeMissed)), IF(FixedTarget, IF(S466 &gt;= FixedTargetR, FixedTargetR, -1), IF($R466 = "TARGET", Q466, IF($R466 = "BE", 0, IF($R466 = "STOP", -1, "")))), "")</f>
        <v/>
      </c>
      <c r="C466" s="25"/>
      <c r="D466" s="25"/>
      <c r="E466" s="25"/>
      <c r="F466" s="25"/>
      <c r="G466" s="25"/>
      <c r="H466" s="25"/>
      <c r="I466" s="23"/>
      <c r="J466" s="23"/>
      <c r="K466" s="27"/>
      <c r="L466" s="27"/>
      <c r="M466" s="25"/>
      <c r="N466" s="31"/>
      <c r="O466" s="10" t="str">
        <f t="shared" si="2"/>
        <v/>
      </c>
      <c r="P466" s="10" t="str">
        <f>IF(AND(LEN(M466), SessionWeekends = false, OR(WEEKDAY(M466) = 1, WEEKDAY(M466) = 7)), SessionWeekendsCode, IF(LEN(N466), VLOOKUP(N466, SessionTimes, 2), ""))</f>
        <v/>
      </c>
      <c r="Q466" s="28"/>
      <c r="R466" s="25"/>
      <c r="S466" s="30"/>
      <c r="T466" s="26"/>
      <c r="U466" s="29"/>
      <c r="V466" s="29"/>
      <c r="W466" s="25" t="b">
        <v>0</v>
      </c>
      <c r="X466" s="10" t="str">
        <f t="shared" si="3"/>
        <v/>
      </c>
    </row>
    <row r="467" ht="15.75" customHeight="1">
      <c r="A467" s="10" t="str">
        <f t="shared" si="1"/>
        <v/>
      </c>
      <c r="B467" s="11" t="str">
        <f>IF(OR($D467 = "CLOSED", AND($D467 = "CANCELLED", IncludeCancelled), AND($D467 = "MISSED", IncludeMissed)), IF(FixedTarget, IF(S467 &gt;= FixedTargetR, FixedTargetR, -1), IF($R467 = "TARGET", Q467, IF($R467 = "BE", 0, IF($R467 = "STOP", -1, "")))), "")</f>
        <v/>
      </c>
      <c r="C467" s="25"/>
      <c r="D467" s="25"/>
      <c r="E467" s="25"/>
      <c r="F467" s="25"/>
      <c r="G467" s="25"/>
      <c r="H467" s="25"/>
      <c r="I467" s="23"/>
      <c r="J467" s="23"/>
      <c r="K467" s="27"/>
      <c r="L467" s="27"/>
      <c r="M467" s="25"/>
      <c r="N467" s="31"/>
      <c r="O467" s="10" t="str">
        <f t="shared" si="2"/>
        <v/>
      </c>
      <c r="P467" s="10" t="str">
        <f>IF(AND(LEN(M467), SessionWeekends = false, OR(WEEKDAY(M467) = 1, WEEKDAY(M467) = 7)), SessionWeekendsCode, IF(LEN(N467), VLOOKUP(N467, SessionTimes, 2), ""))</f>
        <v/>
      </c>
      <c r="Q467" s="28"/>
      <c r="R467" s="25"/>
      <c r="S467" s="30"/>
      <c r="T467" s="26"/>
      <c r="U467" s="29"/>
      <c r="V467" s="29"/>
      <c r="W467" s="25" t="b">
        <v>0</v>
      </c>
      <c r="X467" s="10" t="str">
        <f t="shared" si="3"/>
        <v/>
      </c>
    </row>
    <row r="468" ht="15.75" customHeight="1">
      <c r="A468" s="10" t="str">
        <f t="shared" si="1"/>
        <v/>
      </c>
      <c r="B468" s="11" t="str">
        <f>IF(OR($D468 = "CLOSED", AND($D468 = "CANCELLED", IncludeCancelled), AND($D468 = "MISSED", IncludeMissed)), IF(FixedTarget, IF(S468 &gt;= FixedTargetR, FixedTargetR, -1), IF($R468 = "TARGET", Q468, IF($R468 = "BE", 0, IF($R468 = "STOP", -1, "")))), "")</f>
        <v/>
      </c>
      <c r="C468" s="25"/>
      <c r="D468" s="25"/>
      <c r="E468" s="25"/>
      <c r="F468" s="25"/>
      <c r="G468" s="25"/>
      <c r="H468" s="25"/>
      <c r="I468" s="23"/>
      <c r="J468" s="23"/>
      <c r="K468" s="27"/>
      <c r="L468" s="27"/>
      <c r="M468" s="25"/>
      <c r="N468" s="31"/>
      <c r="O468" s="10" t="str">
        <f t="shared" si="2"/>
        <v/>
      </c>
      <c r="P468" s="10" t="str">
        <f>IF(AND(LEN(M468), SessionWeekends = false, OR(WEEKDAY(M468) = 1, WEEKDAY(M468) = 7)), SessionWeekendsCode, IF(LEN(N468), VLOOKUP(N468, SessionTimes, 2), ""))</f>
        <v/>
      </c>
      <c r="Q468" s="28"/>
      <c r="R468" s="25"/>
      <c r="S468" s="30"/>
      <c r="T468" s="26"/>
      <c r="U468" s="29"/>
      <c r="V468" s="29"/>
      <c r="W468" s="25" t="b">
        <v>0</v>
      </c>
      <c r="X468" s="10" t="str">
        <f t="shared" si="3"/>
        <v/>
      </c>
    </row>
    <row r="469" ht="15.75" customHeight="1">
      <c r="A469" s="10" t="str">
        <f t="shared" si="1"/>
        <v/>
      </c>
      <c r="B469" s="11" t="str">
        <f>IF(OR($D469 = "CLOSED", AND($D469 = "CANCELLED", IncludeCancelled), AND($D469 = "MISSED", IncludeMissed)), IF(FixedTarget, IF(S469 &gt;= FixedTargetR, FixedTargetR, -1), IF($R469 = "TARGET", Q469, IF($R469 = "BE", 0, IF($R469 = "STOP", -1, "")))), "")</f>
        <v/>
      </c>
      <c r="C469" s="25"/>
      <c r="D469" s="25"/>
      <c r="E469" s="25"/>
      <c r="F469" s="25"/>
      <c r="G469" s="25"/>
      <c r="H469" s="25"/>
      <c r="I469" s="23"/>
      <c r="J469" s="23"/>
      <c r="K469" s="27"/>
      <c r="L469" s="27"/>
      <c r="M469" s="25"/>
      <c r="N469" s="31"/>
      <c r="O469" s="10" t="str">
        <f t="shared" si="2"/>
        <v/>
      </c>
      <c r="P469" s="10" t="str">
        <f>IF(AND(LEN(M469), SessionWeekends = false, OR(WEEKDAY(M469) = 1, WEEKDAY(M469) = 7)), SessionWeekendsCode, IF(LEN(N469), VLOOKUP(N469, SessionTimes, 2), ""))</f>
        <v/>
      </c>
      <c r="Q469" s="28"/>
      <c r="R469" s="25"/>
      <c r="S469" s="30"/>
      <c r="T469" s="26"/>
      <c r="U469" s="29"/>
      <c r="V469" s="29"/>
      <c r="W469" s="25" t="b">
        <v>0</v>
      </c>
      <c r="X469" s="10" t="str">
        <f t="shared" si="3"/>
        <v/>
      </c>
    </row>
    <row r="470" ht="15.75" customHeight="1">
      <c r="A470" s="10" t="str">
        <f t="shared" si="1"/>
        <v/>
      </c>
      <c r="B470" s="11" t="str">
        <f>IF(OR($D470 = "CLOSED", AND($D470 = "CANCELLED", IncludeCancelled), AND($D470 = "MISSED", IncludeMissed)), IF(FixedTarget, IF(S470 &gt;= FixedTargetR, FixedTargetR, -1), IF($R470 = "TARGET", Q470, IF($R470 = "BE", 0, IF($R470 = "STOP", -1, "")))), "")</f>
        <v/>
      </c>
      <c r="C470" s="25"/>
      <c r="D470" s="25"/>
      <c r="E470" s="25"/>
      <c r="F470" s="25"/>
      <c r="G470" s="25"/>
      <c r="H470" s="25"/>
      <c r="I470" s="23"/>
      <c r="J470" s="23"/>
      <c r="K470" s="27"/>
      <c r="L470" s="27"/>
      <c r="M470" s="25"/>
      <c r="N470" s="31"/>
      <c r="O470" s="10" t="str">
        <f t="shared" si="2"/>
        <v/>
      </c>
      <c r="P470" s="10" t="str">
        <f>IF(AND(LEN(M470), SessionWeekends = false, OR(WEEKDAY(M470) = 1, WEEKDAY(M470) = 7)), SessionWeekendsCode, IF(LEN(N470), VLOOKUP(N470, SessionTimes, 2), ""))</f>
        <v/>
      </c>
      <c r="Q470" s="28"/>
      <c r="R470" s="25"/>
      <c r="S470" s="30"/>
      <c r="T470" s="26"/>
      <c r="U470" s="29"/>
      <c r="V470" s="29"/>
      <c r="W470" s="25" t="b">
        <v>0</v>
      </c>
      <c r="X470" s="10" t="str">
        <f t="shared" si="3"/>
        <v/>
      </c>
    </row>
    <row r="471" ht="15.75" customHeight="1">
      <c r="A471" s="10" t="str">
        <f t="shared" si="1"/>
        <v/>
      </c>
      <c r="B471" s="11" t="str">
        <f>IF(OR($D471 = "CLOSED", AND($D471 = "CANCELLED", IncludeCancelled), AND($D471 = "MISSED", IncludeMissed)), IF(FixedTarget, IF(S471 &gt;= FixedTargetR, FixedTargetR, -1), IF($R471 = "TARGET", Q471, IF($R471 = "BE", 0, IF($R471 = "STOP", -1, "")))), "")</f>
        <v/>
      </c>
      <c r="C471" s="25"/>
      <c r="D471" s="25"/>
      <c r="E471" s="25"/>
      <c r="F471" s="25"/>
      <c r="G471" s="25"/>
      <c r="H471" s="25"/>
      <c r="I471" s="23"/>
      <c r="J471" s="23"/>
      <c r="K471" s="27"/>
      <c r="L471" s="27"/>
      <c r="M471" s="25"/>
      <c r="N471" s="31"/>
      <c r="O471" s="10" t="str">
        <f t="shared" si="2"/>
        <v/>
      </c>
      <c r="P471" s="10" t="str">
        <f>IF(AND(LEN(M471), SessionWeekends = false, OR(WEEKDAY(M471) = 1, WEEKDAY(M471) = 7)), SessionWeekendsCode, IF(LEN(N471), VLOOKUP(N471, SessionTimes, 2), ""))</f>
        <v/>
      </c>
      <c r="Q471" s="28"/>
      <c r="R471" s="25"/>
      <c r="S471" s="30"/>
      <c r="T471" s="26"/>
      <c r="U471" s="29"/>
      <c r="V471" s="29"/>
      <c r="W471" s="25" t="b">
        <v>0</v>
      </c>
      <c r="X471" s="10" t="str">
        <f t="shared" si="3"/>
        <v/>
      </c>
    </row>
    <row r="472" ht="15.75" customHeight="1">
      <c r="A472" s="10" t="str">
        <f t="shared" si="1"/>
        <v/>
      </c>
      <c r="B472" s="11" t="str">
        <f>IF(OR($D472 = "CLOSED", AND($D472 = "CANCELLED", IncludeCancelled), AND($D472 = "MISSED", IncludeMissed)), IF(FixedTarget, IF(S472 &gt;= FixedTargetR, FixedTargetR, -1), IF($R472 = "TARGET", Q472, IF($R472 = "BE", 0, IF($R472 = "STOP", -1, "")))), "")</f>
        <v/>
      </c>
      <c r="C472" s="25"/>
      <c r="D472" s="25"/>
      <c r="E472" s="25"/>
      <c r="F472" s="25"/>
      <c r="G472" s="25"/>
      <c r="H472" s="25"/>
      <c r="I472" s="23"/>
      <c r="J472" s="23"/>
      <c r="K472" s="27"/>
      <c r="L472" s="27"/>
      <c r="M472" s="25"/>
      <c r="N472" s="31"/>
      <c r="O472" s="10" t="str">
        <f t="shared" si="2"/>
        <v/>
      </c>
      <c r="P472" s="10" t="str">
        <f>IF(AND(LEN(M472), SessionWeekends = false, OR(WEEKDAY(M472) = 1, WEEKDAY(M472) = 7)), SessionWeekendsCode, IF(LEN(N472), VLOOKUP(N472, SessionTimes, 2), ""))</f>
        <v/>
      </c>
      <c r="Q472" s="28"/>
      <c r="R472" s="25"/>
      <c r="S472" s="30"/>
      <c r="T472" s="26"/>
      <c r="U472" s="29"/>
      <c r="V472" s="29"/>
      <c r="W472" s="25" t="b">
        <v>0</v>
      </c>
      <c r="X472" s="10" t="str">
        <f t="shared" si="3"/>
        <v/>
      </c>
    </row>
    <row r="473" ht="15.75" customHeight="1">
      <c r="A473" s="10" t="str">
        <f t="shared" si="1"/>
        <v/>
      </c>
      <c r="B473" s="11" t="str">
        <f>IF(OR($D473 = "CLOSED", AND($D473 = "CANCELLED", IncludeCancelled), AND($D473 = "MISSED", IncludeMissed)), IF(FixedTarget, IF(S473 &gt;= FixedTargetR, FixedTargetR, -1), IF($R473 = "TARGET", Q473, IF($R473 = "BE", 0, IF($R473 = "STOP", -1, "")))), "")</f>
        <v/>
      </c>
      <c r="C473" s="25"/>
      <c r="D473" s="25"/>
      <c r="E473" s="25"/>
      <c r="F473" s="25"/>
      <c r="G473" s="25"/>
      <c r="H473" s="25"/>
      <c r="I473" s="23"/>
      <c r="J473" s="23"/>
      <c r="K473" s="27"/>
      <c r="L473" s="27"/>
      <c r="M473" s="25"/>
      <c r="N473" s="31"/>
      <c r="O473" s="10" t="str">
        <f t="shared" si="2"/>
        <v/>
      </c>
      <c r="P473" s="10" t="str">
        <f>IF(AND(LEN(M473), SessionWeekends = false, OR(WEEKDAY(M473) = 1, WEEKDAY(M473) = 7)), SessionWeekendsCode, IF(LEN(N473), VLOOKUP(N473, SessionTimes, 2), ""))</f>
        <v/>
      </c>
      <c r="Q473" s="28"/>
      <c r="R473" s="25"/>
      <c r="S473" s="30"/>
      <c r="T473" s="26"/>
      <c r="U473" s="29"/>
      <c r="V473" s="29"/>
      <c r="W473" s="25" t="b">
        <v>0</v>
      </c>
      <c r="X473" s="10" t="str">
        <f t="shared" si="3"/>
        <v/>
      </c>
    </row>
    <row r="474" ht="15.75" customHeight="1">
      <c r="A474" s="10" t="str">
        <f t="shared" si="1"/>
        <v/>
      </c>
      <c r="B474" s="11" t="str">
        <f>IF(OR($D474 = "CLOSED", AND($D474 = "CANCELLED", IncludeCancelled), AND($D474 = "MISSED", IncludeMissed)), IF(FixedTarget, IF(S474 &gt;= FixedTargetR, FixedTargetR, -1), IF($R474 = "TARGET", Q474, IF($R474 = "BE", 0, IF($R474 = "STOP", -1, "")))), "")</f>
        <v/>
      </c>
      <c r="C474" s="25"/>
      <c r="D474" s="25"/>
      <c r="E474" s="25"/>
      <c r="F474" s="25"/>
      <c r="G474" s="25"/>
      <c r="H474" s="25"/>
      <c r="I474" s="23"/>
      <c r="J474" s="23"/>
      <c r="K474" s="27"/>
      <c r="L474" s="27"/>
      <c r="M474" s="25"/>
      <c r="N474" s="31"/>
      <c r="O474" s="10" t="str">
        <f t="shared" si="2"/>
        <v/>
      </c>
      <c r="P474" s="10" t="str">
        <f>IF(AND(LEN(M474), SessionWeekends = false, OR(WEEKDAY(M474) = 1, WEEKDAY(M474) = 7)), SessionWeekendsCode, IF(LEN(N474), VLOOKUP(N474, SessionTimes, 2), ""))</f>
        <v/>
      </c>
      <c r="Q474" s="28"/>
      <c r="R474" s="25"/>
      <c r="S474" s="30"/>
      <c r="T474" s="26"/>
      <c r="U474" s="29"/>
      <c r="V474" s="29"/>
      <c r="W474" s="25" t="b">
        <v>0</v>
      </c>
      <c r="X474" s="10" t="str">
        <f t="shared" si="3"/>
        <v/>
      </c>
    </row>
    <row r="475" ht="15.75" customHeight="1">
      <c r="A475" s="10" t="str">
        <f t="shared" si="1"/>
        <v/>
      </c>
      <c r="B475" s="11" t="str">
        <f>IF(OR($D475 = "CLOSED", AND($D475 = "CANCELLED", IncludeCancelled), AND($D475 = "MISSED", IncludeMissed)), IF(FixedTarget, IF(S475 &gt;= FixedTargetR, FixedTargetR, -1), IF($R475 = "TARGET", Q475, IF($R475 = "BE", 0, IF($R475 = "STOP", -1, "")))), "")</f>
        <v/>
      </c>
      <c r="C475" s="25"/>
      <c r="D475" s="25"/>
      <c r="E475" s="25"/>
      <c r="F475" s="25"/>
      <c r="G475" s="25"/>
      <c r="H475" s="25"/>
      <c r="I475" s="23"/>
      <c r="J475" s="23"/>
      <c r="K475" s="27"/>
      <c r="L475" s="27"/>
      <c r="M475" s="25"/>
      <c r="N475" s="31"/>
      <c r="O475" s="10" t="str">
        <f t="shared" si="2"/>
        <v/>
      </c>
      <c r="P475" s="10" t="str">
        <f>IF(AND(LEN(M475), SessionWeekends = false, OR(WEEKDAY(M475) = 1, WEEKDAY(M475) = 7)), SessionWeekendsCode, IF(LEN(N475), VLOOKUP(N475, SessionTimes, 2), ""))</f>
        <v/>
      </c>
      <c r="Q475" s="28"/>
      <c r="R475" s="25"/>
      <c r="S475" s="30"/>
      <c r="T475" s="26"/>
      <c r="U475" s="29"/>
      <c r="V475" s="29"/>
      <c r="W475" s="25" t="b">
        <v>0</v>
      </c>
      <c r="X475" s="10" t="str">
        <f t="shared" si="3"/>
        <v/>
      </c>
    </row>
    <row r="476" ht="15.75" customHeight="1">
      <c r="A476" s="10" t="str">
        <f t="shared" si="1"/>
        <v/>
      </c>
      <c r="B476" s="11" t="str">
        <f>IF(OR($D476 = "CLOSED", AND($D476 = "CANCELLED", IncludeCancelled), AND($D476 = "MISSED", IncludeMissed)), IF(FixedTarget, IF(S476 &gt;= FixedTargetR, FixedTargetR, -1), IF($R476 = "TARGET", Q476, IF($R476 = "BE", 0, IF($R476 = "STOP", -1, "")))), "")</f>
        <v/>
      </c>
      <c r="C476" s="25"/>
      <c r="D476" s="25"/>
      <c r="E476" s="25"/>
      <c r="F476" s="25"/>
      <c r="G476" s="25"/>
      <c r="H476" s="25"/>
      <c r="I476" s="23"/>
      <c r="J476" s="23"/>
      <c r="K476" s="27"/>
      <c r="L476" s="27"/>
      <c r="M476" s="25"/>
      <c r="N476" s="31"/>
      <c r="O476" s="10" t="str">
        <f t="shared" si="2"/>
        <v/>
      </c>
      <c r="P476" s="10" t="str">
        <f>IF(AND(LEN(M476), SessionWeekends = false, OR(WEEKDAY(M476) = 1, WEEKDAY(M476) = 7)), SessionWeekendsCode, IF(LEN(N476), VLOOKUP(N476, SessionTimes, 2), ""))</f>
        <v/>
      </c>
      <c r="Q476" s="28"/>
      <c r="R476" s="25"/>
      <c r="S476" s="30"/>
      <c r="T476" s="26"/>
      <c r="U476" s="29"/>
      <c r="V476" s="29"/>
      <c r="W476" s="25" t="b">
        <v>0</v>
      </c>
      <c r="X476" s="10" t="str">
        <f t="shared" si="3"/>
        <v/>
      </c>
    </row>
    <row r="477" ht="15.75" customHeight="1">
      <c r="A477" s="10" t="str">
        <f t="shared" si="1"/>
        <v/>
      </c>
      <c r="B477" s="11" t="str">
        <f>IF(OR($D477 = "CLOSED", AND($D477 = "CANCELLED", IncludeCancelled), AND($D477 = "MISSED", IncludeMissed)), IF(FixedTarget, IF(S477 &gt;= FixedTargetR, FixedTargetR, -1), IF($R477 = "TARGET", Q477, IF($R477 = "BE", 0, IF($R477 = "STOP", -1, "")))), "")</f>
        <v/>
      </c>
      <c r="C477" s="25"/>
      <c r="D477" s="25"/>
      <c r="E477" s="25"/>
      <c r="F477" s="25"/>
      <c r="G477" s="25"/>
      <c r="H477" s="25"/>
      <c r="I477" s="23"/>
      <c r="J477" s="23"/>
      <c r="K477" s="27"/>
      <c r="L477" s="27"/>
      <c r="M477" s="25"/>
      <c r="N477" s="31"/>
      <c r="O477" s="10" t="str">
        <f t="shared" si="2"/>
        <v/>
      </c>
      <c r="P477" s="10" t="str">
        <f>IF(AND(LEN(M477), SessionWeekends = false, OR(WEEKDAY(M477) = 1, WEEKDAY(M477) = 7)), SessionWeekendsCode, IF(LEN(N477), VLOOKUP(N477, SessionTimes, 2), ""))</f>
        <v/>
      </c>
      <c r="Q477" s="28"/>
      <c r="R477" s="25"/>
      <c r="S477" s="30"/>
      <c r="T477" s="26"/>
      <c r="U477" s="29"/>
      <c r="V477" s="29"/>
      <c r="W477" s="25" t="b">
        <v>0</v>
      </c>
      <c r="X477" s="10" t="str">
        <f t="shared" si="3"/>
        <v/>
      </c>
    </row>
    <row r="478" ht="15.75" customHeight="1">
      <c r="A478" s="10" t="str">
        <f t="shared" si="1"/>
        <v/>
      </c>
      <c r="B478" s="11" t="str">
        <f>IF(OR($D478 = "CLOSED", AND($D478 = "CANCELLED", IncludeCancelled), AND($D478 = "MISSED", IncludeMissed)), IF(FixedTarget, IF(S478 &gt;= FixedTargetR, FixedTargetR, -1), IF($R478 = "TARGET", Q478, IF($R478 = "BE", 0, IF($R478 = "STOP", -1, "")))), "")</f>
        <v/>
      </c>
      <c r="C478" s="25"/>
      <c r="D478" s="25"/>
      <c r="E478" s="25"/>
      <c r="F478" s="25"/>
      <c r="G478" s="25"/>
      <c r="H478" s="25"/>
      <c r="I478" s="23"/>
      <c r="J478" s="23"/>
      <c r="K478" s="27"/>
      <c r="L478" s="27"/>
      <c r="M478" s="25"/>
      <c r="N478" s="31"/>
      <c r="O478" s="10" t="str">
        <f t="shared" si="2"/>
        <v/>
      </c>
      <c r="P478" s="10" t="str">
        <f>IF(AND(LEN(M478), SessionWeekends = false, OR(WEEKDAY(M478) = 1, WEEKDAY(M478) = 7)), SessionWeekendsCode, IF(LEN(N478), VLOOKUP(N478, SessionTimes, 2), ""))</f>
        <v/>
      </c>
      <c r="Q478" s="28"/>
      <c r="R478" s="25"/>
      <c r="S478" s="30"/>
      <c r="T478" s="26"/>
      <c r="U478" s="29"/>
      <c r="V478" s="29"/>
      <c r="W478" s="25" t="b">
        <v>0</v>
      </c>
      <c r="X478" s="10" t="str">
        <f t="shared" si="3"/>
        <v/>
      </c>
    </row>
    <row r="479" ht="15.75" customHeight="1">
      <c r="A479" s="10" t="str">
        <f t="shared" si="1"/>
        <v/>
      </c>
      <c r="B479" s="11" t="str">
        <f>IF(OR($D479 = "CLOSED", AND($D479 = "CANCELLED", IncludeCancelled), AND($D479 = "MISSED", IncludeMissed)), IF(FixedTarget, IF(S479 &gt;= FixedTargetR, FixedTargetR, -1), IF($R479 = "TARGET", Q479, IF($R479 = "BE", 0, IF($R479 = "STOP", -1, "")))), "")</f>
        <v/>
      </c>
      <c r="C479" s="25"/>
      <c r="D479" s="25"/>
      <c r="E479" s="25"/>
      <c r="F479" s="25"/>
      <c r="G479" s="25"/>
      <c r="H479" s="25"/>
      <c r="I479" s="23"/>
      <c r="J479" s="23"/>
      <c r="K479" s="27"/>
      <c r="L479" s="27"/>
      <c r="M479" s="25"/>
      <c r="N479" s="31"/>
      <c r="O479" s="10" t="str">
        <f t="shared" si="2"/>
        <v/>
      </c>
      <c r="P479" s="10" t="str">
        <f>IF(AND(LEN(M479), SessionWeekends = false, OR(WEEKDAY(M479) = 1, WEEKDAY(M479) = 7)), SessionWeekendsCode, IF(LEN(N479), VLOOKUP(N479, SessionTimes, 2), ""))</f>
        <v/>
      </c>
      <c r="Q479" s="28"/>
      <c r="R479" s="25"/>
      <c r="S479" s="30"/>
      <c r="T479" s="26"/>
      <c r="U479" s="29"/>
      <c r="V479" s="29"/>
      <c r="W479" s="25" t="b">
        <v>0</v>
      </c>
      <c r="X479" s="10" t="str">
        <f t="shared" si="3"/>
        <v/>
      </c>
    </row>
    <row r="480" ht="15.75" customHeight="1">
      <c r="A480" s="10" t="str">
        <f t="shared" si="1"/>
        <v/>
      </c>
      <c r="B480" s="11" t="str">
        <f>IF(OR($D480 = "CLOSED", AND($D480 = "CANCELLED", IncludeCancelled), AND($D480 = "MISSED", IncludeMissed)), IF(FixedTarget, IF(S480 &gt;= FixedTargetR, FixedTargetR, -1), IF($R480 = "TARGET", Q480, IF($R480 = "BE", 0, IF($R480 = "STOP", -1, "")))), "")</f>
        <v/>
      </c>
      <c r="C480" s="25"/>
      <c r="D480" s="25"/>
      <c r="E480" s="25"/>
      <c r="F480" s="25"/>
      <c r="G480" s="25"/>
      <c r="H480" s="25"/>
      <c r="I480" s="23"/>
      <c r="J480" s="23"/>
      <c r="K480" s="27"/>
      <c r="L480" s="27"/>
      <c r="M480" s="25"/>
      <c r="N480" s="31"/>
      <c r="O480" s="10" t="str">
        <f t="shared" si="2"/>
        <v/>
      </c>
      <c r="P480" s="10" t="str">
        <f>IF(AND(LEN(M480), SessionWeekends = false, OR(WEEKDAY(M480) = 1, WEEKDAY(M480) = 7)), SessionWeekendsCode, IF(LEN(N480), VLOOKUP(N480, SessionTimes, 2), ""))</f>
        <v/>
      </c>
      <c r="Q480" s="28"/>
      <c r="R480" s="25"/>
      <c r="S480" s="30"/>
      <c r="T480" s="26"/>
      <c r="U480" s="29"/>
      <c r="V480" s="29"/>
      <c r="W480" s="25" t="b">
        <v>0</v>
      </c>
      <c r="X480" s="10" t="str">
        <f t="shared" si="3"/>
        <v/>
      </c>
    </row>
    <row r="481" ht="15.75" customHeight="1">
      <c r="A481" s="10" t="str">
        <f t="shared" si="1"/>
        <v/>
      </c>
      <c r="B481" s="11" t="str">
        <f>IF(OR($D481 = "CLOSED", AND($D481 = "CANCELLED", IncludeCancelled), AND($D481 = "MISSED", IncludeMissed)), IF(FixedTarget, IF(S481 &gt;= FixedTargetR, FixedTargetR, -1), IF($R481 = "TARGET", Q481, IF($R481 = "BE", 0, IF($R481 = "STOP", -1, "")))), "")</f>
        <v/>
      </c>
      <c r="C481" s="25"/>
      <c r="D481" s="25"/>
      <c r="E481" s="25"/>
      <c r="F481" s="25"/>
      <c r="G481" s="25"/>
      <c r="H481" s="25"/>
      <c r="I481" s="23"/>
      <c r="J481" s="23"/>
      <c r="K481" s="27"/>
      <c r="L481" s="27"/>
      <c r="M481" s="25"/>
      <c r="N481" s="31"/>
      <c r="O481" s="10" t="str">
        <f t="shared" si="2"/>
        <v/>
      </c>
      <c r="P481" s="10" t="str">
        <f>IF(AND(LEN(M481), SessionWeekends = false, OR(WEEKDAY(M481) = 1, WEEKDAY(M481) = 7)), SessionWeekendsCode, IF(LEN(N481), VLOOKUP(N481, SessionTimes, 2), ""))</f>
        <v/>
      </c>
      <c r="Q481" s="28"/>
      <c r="R481" s="25"/>
      <c r="S481" s="30"/>
      <c r="T481" s="26"/>
      <c r="U481" s="29"/>
      <c r="V481" s="29"/>
      <c r="W481" s="25" t="b">
        <v>0</v>
      </c>
      <c r="X481" s="10" t="str">
        <f t="shared" si="3"/>
        <v/>
      </c>
    </row>
    <row r="482" ht="15.75" customHeight="1">
      <c r="A482" s="10" t="str">
        <f t="shared" si="1"/>
        <v/>
      </c>
      <c r="B482" s="11" t="str">
        <f>IF(OR($D482 = "CLOSED", AND($D482 = "CANCELLED", IncludeCancelled), AND($D482 = "MISSED", IncludeMissed)), IF(FixedTarget, IF(S482 &gt;= FixedTargetR, FixedTargetR, -1), IF($R482 = "TARGET", Q482, IF($R482 = "BE", 0, IF($R482 = "STOP", -1, "")))), "")</f>
        <v/>
      </c>
      <c r="C482" s="25"/>
      <c r="D482" s="25"/>
      <c r="E482" s="25"/>
      <c r="F482" s="25"/>
      <c r="G482" s="25"/>
      <c r="H482" s="25"/>
      <c r="I482" s="23"/>
      <c r="J482" s="23"/>
      <c r="K482" s="27"/>
      <c r="L482" s="27"/>
      <c r="M482" s="25"/>
      <c r="N482" s="31"/>
      <c r="O482" s="10" t="str">
        <f t="shared" si="2"/>
        <v/>
      </c>
      <c r="P482" s="10" t="str">
        <f>IF(AND(LEN(M482), SessionWeekends = false, OR(WEEKDAY(M482) = 1, WEEKDAY(M482) = 7)), SessionWeekendsCode, IF(LEN(N482), VLOOKUP(N482, SessionTimes, 2), ""))</f>
        <v/>
      </c>
      <c r="Q482" s="28"/>
      <c r="R482" s="25"/>
      <c r="S482" s="30"/>
      <c r="T482" s="26"/>
      <c r="U482" s="29"/>
      <c r="V482" s="29"/>
      <c r="W482" s="25" t="b">
        <v>0</v>
      </c>
      <c r="X482" s="10" t="str">
        <f t="shared" si="3"/>
        <v/>
      </c>
    </row>
    <row r="483" ht="15.75" customHeight="1">
      <c r="A483" s="10" t="str">
        <f t="shared" si="1"/>
        <v/>
      </c>
      <c r="B483" s="11" t="str">
        <f>IF(OR($D483 = "CLOSED", AND($D483 = "CANCELLED", IncludeCancelled), AND($D483 = "MISSED", IncludeMissed)), IF(FixedTarget, IF(S483 &gt;= FixedTargetR, FixedTargetR, -1), IF($R483 = "TARGET", Q483, IF($R483 = "BE", 0, IF($R483 = "STOP", -1, "")))), "")</f>
        <v/>
      </c>
      <c r="C483" s="25"/>
      <c r="D483" s="25"/>
      <c r="E483" s="25"/>
      <c r="F483" s="25"/>
      <c r="G483" s="25"/>
      <c r="H483" s="25"/>
      <c r="I483" s="23"/>
      <c r="J483" s="23"/>
      <c r="K483" s="27"/>
      <c r="L483" s="27"/>
      <c r="M483" s="25"/>
      <c r="N483" s="31"/>
      <c r="O483" s="10" t="str">
        <f t="shared" si="2"/>
        <v/>
      </c>
      <c r="P483" s="10" t="str">
        <f>IF(AND(LEN(M483), SessionWeekends = false, OR(WEEKDAY(M483) = 1, WEEKDAY(M483) = 7)), SessionWeekendsCode, IF(LEN(N483), VLOOKUP(N483, SessionTimes, 2), ""))</f>
        <v/>
      </c>
      <c r="Q483" s="28"/>
      <c r="R483" s="25"/>
      <c r="S483" s="30"/>
      <c r="T483" s="26"/>
      <c r="U483" s="29"/>
      <c r="V483" s="29"/>
      <c r="W483" s="25" t="b">
        <v>0</v>
      </c>
      <c r="X483" s="10" t="str">
        <f t="shared" si="3"/>
        <v/>
      </c>
    </row>
    <row r="484" ht="15.75" customHeight="1">
      <c r="A484" s="10" t="str">
        <f t="shared" si="1"/>
        <v/>
      </c>
      <c r="B484" s="11" t="str">
        <f>IF(OR($D484 = "CLOSED", AND($D484 = "CANCELLED", IncludeCancelled), AND($D484 = "MISSED", IncludeMissed)), IF(FixedTarget, IF(S484 &gt;= FixedTargetR, FixedTargetR, -1), IF($R484 = "TARGET", Q484, IF($R484 = "BE", 0, IF($R484 = "STOP", -1, "")))), "")</f>
        <v/>
      </c>
      <c r="C484" s="25"/>
      <c r="D484" s="25"/>
      <c r="E484" s="25"/>
      <c r="F484" s="25"/>
      <c r="G484" s="25"/>
      <c r="H484" s="25"/>
      <c r="I484" s="23"/>
      <c r="J484" s="23"/>
      <c r="K484" s="27"/>
      <c r="L484" s="27"/>
      <c r="M484" s="25"/>
      <c r="N484" s="31"/>
      <c r="O484" s="10" t="str">
        <f t="shared" si="2"/>
        <v/>
      </c>
      <c r="P484" s="10" t="str">
        <f>IF(AND(LEN(M484), SessionWeekends = false, OR(WEEKDAY(M484) = 1, WEEKDAY(M484) = 7)), SessionWeekendsCode, IF(LEN(N484), VLOOKUP(N484, SessionTimes, 2), ""))</f>
        <v/>
      </c>
      <c r="Q484" s="28"/>
      <c r="R484" s="25"/>
      <c r="S484" s="30"/>
      <c r="T484" s="26"/>
      <c r="U484" s="29"/>
      <c r="V484" s="29"/>
      <c r="W484" s="25" t="b">
        <v>0</v>
      </c>
      <c r="X484" s="10" t="str">
        <f t="shared" si="3"/>
        <v/>
      </c>
    </row>
    <row r="485" ht="15.75" customHeight="1">
      <c r="A485" s="10" t="str">
        <f t="shared" si="1"/>
        <v/>
      </c>
      <c r="B485" s="11" t="str">
        <f>IF(OR($D485 = "CLOSED", AND($D485 = "CANCELLED", IncludeCancelled), AND($D485 = "MISSED", IncludeMissed)), IF(FixedTarget, IF(S485 &gt;= FixedTargetR, FixedTargetR, -1), IF($R485 = "TARGET", Q485, IF($R485 = "BE", 0, IF($R485 = "STOP", -1, "")))), "")</f>
        <v/>
      </c>
      <c r="C485" s="25"/>
      <c r="D485" s="25"/>
      <c r="E485" s="25"/>
      <c r="F485" s="25"/>
      <c r="G485" s="25"/>
      <c r="H485" s="25"/>
      <c r="I485" s="23"/>
      <c r="J485" s="23"/>
      <c r="K485" s="27"/>
      <c r="L485" s="27"/>
      <c r="M485" s="25"/>
      <c r="N485" s="31"/>
      <c r="O485" s="10" t="str">
        <f t="shared" si="2"/>
        <v/>
      </c>
      <c r="P485" s="10" t="str">
        <f>IF(AND(LEN(M485), SessionWeekends = false, OR(WEEKDAY(M485) = 1, WEEKDAY(M485) = 7)), SessionWeekendsCode, IF(LEN(N485), VLOOKUP(N485, SessionTimes, 2), ""))</f>
        <v/>
      </c>
      <c r="Q485" s="28"/>
      <c r="R485" s="25"/>
      <c r="S485" s="30"/>
      <c r="T485" s="26"/>
      <c r="U485" s="29"/>
      <c r="V485" s="29"/>
      <c r="W485" s="25" t="b">
        <v>0</v>
      </c>
      <c r="X485" s="10" t="str">
        <f t="shared" si="3"/>
        <v/>
      </c>
    </row>
    <row r="486" ht="15.75" customHeight="1">
      <c r="A486" s="10" t="str">
        <f t="shared" si="1"/>
        <v/>
      </c>
      <c r="B486" s="11" t="str">
        <f>IF(OR($D486 = "CLOSED", AND($D486 = "CANCELLED", IncludeCancelled), AND($D486 = "MISSED", IncludeMissed)), IF(FixedTarget, IF(S486 &gt;= FixedTargetR, FixedTargetR, -1), IF($R486 = "TARGET", Q486, IF($R486 = "BE", 0, IF($R486 = "STOP", -1, "")))), "")</f>
        <v/>
      </c>
      <c r="C486" s="25"/>
      <c r="D486" s="25"/>
      <c r="E486" s="25"/>
      <c r="F486" s="25"/>
      <c r="G486" s="25"/>
      <c r="H486" s="25"/>
      <c r="I486" s="23"/>
      <c r="J486" s="23"/>
      <c r="K486" s="27"/>
      <c r="L486" s="27"/>
      <c r="M486" s="25"/>
      <c r="N486" s="31"/>
      <c r="O486" s="10" t="str">
        <f t="shared" si="2"/>
        <v/>
      </c>
      <c r="P486" s="10" t="str">
        <f>IF(AND(LEN(M486), SessionWeekends = false, OR(WEEKDAY(M486) = 1, WEEKDAY(M486) = 7)), SessionWeekendsCode, IF(LEN(N486), VLOOKUP(N486, SessionTimes, 2), ""))</f>
        <v/>
      </c>
      <c r="Q486" s="28"/>
      <c r="R486" s="25"/>
      <c r="S486" s="30"/>
      <c r="T486" s="26"/>
      <c r="U486" s="29"/>
      <c r="V486" s="29"/>
      <c r="W486" s="25" t="b">
        <v>0</v>
      </c>
      <c r="X486" s="10" t="str">
        <f t="shared" si="3"/>
        <v/>
      </c>
    </row>
    <row r="487" ht="15.75" customHeight="1">
      <c r="A487" s="10" t="str">
        <f t="shared" si="1"/>
        <v/>
      </c>
      <c r="B487" s="11" t="str">
        <f>IF(OR($D487 = "CLOSED", AND($D487 = "CANCELLED", IncludeCancelled), AND($D487 = "MISSED", IncludeMissed)), IF(FixedTarget, IF(S487 &gt;= FixedTargetR, FixedTargetR, -1), IF($R487 = "TARGET", Q487, IF($R487 = "BE", 0, IF($R487 = "STOP", -1, "")))), "")</f>
        <v/>
      </c>
      <c r="C487" s="25"/>
      <c r="D487" s="25"/>
      <c r="E487" s="25"/>
      <c r="F487" s="25"/>
      <c r="G487" s="25"/>
      <c r="H487" s="25"/>
      <c r="I487" s="23"/>
      <c r="J487" s="23"/>
      <c r="K487" s="27"/>
      <c r="L487" s="27"/>
      <c r="M487" s="25"/>
      <c r="N487" s="31"/>
      <c r="O487" s="10" t="str">
        <f t="shared" si="2"/>
        <v/>
      </c>
      <c r="P487" s="10" t="str">
        <f>IF(AND(LEN(M487), SessionWeekends = false, OR(WEEKDAY(M487) = 1, WEEKDAY(M487) = 7)), SessionWeekendsCode, IF(LEN(N487), VLOOKUP(N487, SessionTimes, 2), ""))</f>
        <v/>
      </c>
      <c r="Q487" s="28"/>
      <c r="R487" s="25"/>
      <c r="S487" s="30"/>
      <c r="T487" s="26"/>
      <c r="U487" s="29"/>
      <c r="V487" s="29"/>
      <c r="W487" s="25" t="b">
        <v>0</v>
      </c>
      <c r="X487" s="10" t="str">
        <f t="shared" si="3"/>
        <v/>
      </c>
    </row>
    <row r="488" ht="15.75" customHeight="1">
      <c r="A488" s="10" t="str">
        <f t="shared" si="1"/>
        <v/>
      </c>
      <c r="B488" s="11" t="str">
        <f>IF(OR($D488 = "CLOSED", AND($D488 = "CANCELLED", IncludeCancelled), AND($D488 = "MISSED", IncludeMissed)), IF(FixedTarget, IF(S488 &gt;= FixedTargetR, FixedTargetR, -1), IF($R488 = "TARGET", Q488, IF($R488 = "BE", 0, IF($R488 = "STOP", -1, "")))), "")</f>
        <v/>
      </c>
      <c r="C488" s="25"/>
      <c r="D488" s="25"/>
      <c r="E488" s="25"/>
      <c r="F488" s="25"/>
      <c r="G488" s="25"/>
      <c r="H488" s="25"/>
      <c r="I488" s="23"/>
      <c r="J488" s="23"/>
      <c r="K488" s="27"/>
      <c r="L488" s="27"/>
      <c r="M488" s="25"/>
      <c r="N488" s="31"/>
      <c r="O488" s="10" t="str">
        <f t="shared" si="2"/>
        <v/>
      </c>
      <c r="P488" s="10" t="str">
        <f>IF(AND(LEN(M488), SessionWeekends = false, OR(WEEKDAY(M488) = 1, WEEKDAY(M488) = 7)), SessionWeekendsCode, IF(LEN(N488), VLOOKUP(N488, SessionTimes, 2), ""))</f>
        <v/>
      </c>
      <c r="Q488" s="28"/>
      <c r="R488" s="25"/>
      <c r="S488" s="30"/>
      <c r="T488" s="26"/>
      <c r="U488" s="29"/>
      <c r="V488" s="29"/>
      <c r="W488" s="25" t="b">
        <v>0</v>
      </c>
      <c r="X488" s="10" t="str">
        <f t="shared" si="3"/>
        <v/>
      </c>
    </row>
    <row r="489" ht="15.75" customHeight="1">
      <c r="A489" s="10" t="str">
        <f t="shared" si="1"/>
        <v/>
      </c>
      <c r="B489" s="11" t="str">
        <f>IF(OR($D489 = "CLOSED", AND($D489 = "CANCELLED", IncludeCancelled), AND($D489 = "MISSED", IncludeMissed)), IF(FixedTarget, IF(S489 &gt;= FixedTargetR, FixedTargetR, -1), IF($R489 = "TARGET", Q489, IF($R489 = "BE", 0, IF($R489 = "STOP", -1, "")))), "")</f>
        <v/>
      </c>
      <c r="C489" s="25"/>
      <c r="D489" s="25"/>
      <c r="E489" s="25"/>
      <c r="F489" s="25"/>
      <c r="G489" s="25"/>
      <c r="H489" s="25"/>
      <c r="I489" s="23"/>
      <c r="J489" s="23"/>
      <c r="K489" s="27"/>
      <c r="L489" s="27"/>
      <c r="M489" s="25"/>
      <c r="N489" s="31"/>
      <c r="O489" s="10" t="str">
        <f t="shared" si="2"/>
        <v/>
      </c>
      <c r="P489" s="10" t="str">
        <f>IF(AND(LEN(M489), SessionWeekends = false, OR(WEEKDAY(M489) = 1, WEEKDAY(M489) = 7)), SessionWeekendsCode, IF(LEN(N489), VLOOKUP(N489, SessionTimes, 2), ""))</f>
        <v/>
      </c>
      <c r="Q489" s="28"/>
      <c r="R489" s="25"/>
      <c r="S489" s="30"/>
      <c r="T489" s="26"/>
      <c r="U489" s="29"/>
      <c r="V489" s="29"/>
      <c r="W489" s="25" t="b">
        <v>0</v>
      </c>
      <c r="X489" s="10" t="str">
        <f t="shared" si="3"/>
        <v/>
      </c>
    </row>
    <row r="490" ht="15.75" customHeight="1">
      <c r="A490" s="10" t="str">
        <f t="shared" si="1"/>
        <v/>
      </c>
      <c r="B490" s="11" t="str">
        <f>IF(OR($D490 = "CLOSED", AND($D490 = "CANCELLED", IncludeCancelled), AND($D490 = "MISSED", IncludeMissed)), IF(FixedTarget, IF(S490 &gt;= FixedTargetR, FixedTargetR, -1), IF($R490 = "TARGET", Q490, IF($R490 = "BE", 0, IF($R490 = "STOP", -1, "")))), "")</f>
        <v/>
      </c>
      <c r="C490" s="25"/>
      <c r="D490" s="25"/>
      <c r="E490" s="25"/>
      <c r="F490" s="25"/>
      <c r="G490" s="25"/>
      <c r="H490" s="25"/>
      <c r="I490" s="23"/>
      <c r="J490" s="23"/>
      <c r="K490" s="27"/>
      <c r="L490" s="27"/>
      <c r="M490" s="25"/>
      <c r="N490" s="31"/>
      <c r="O490" s="10" t="str">
        <f t="shared" si="2"/>
        <v/>
      </c>
      <c r="P490" s="10" t="str">
        <f>IF(AND(LEN(M490), SessionWeekends = false, OR(WEEKDAY(M490) = 1, WEEKDAY(M490) = 7)), SessionWeekendsCode, IF(LEN(N490), VLOOKUP(N490, SessionTimes, 2), ""))</f>
        <v/>
      </c>
      <c r="Q490" s="28"/>
      <c r="R490" s="25"/>
      <c r="S490" s="30"/>
      <c r="T490" s="26"/>
      <c r="U490" s="29"/>
      <c r="V490" s="29"/>
      <c r="W490" s="25" t="b">
        <v>0</v>
      </c>
      <c r="X490" s="10" t="str">
        <f t="shared" si="3"/>
        <v/>
      </c>
    </row>
    <row r="491" ht="15.75" customHeight="1">
      <c r="A491" s="10" t="str">
        <f t="shared" si="1"/>
        <v/>
      </c>
      <c r="B491" s="11" t="str">
        <f>IF(OR($D491 = "CLOSED", AND($D491 = "CANCELLED", IncludeCancelled), AND($D491 = "MISSED", IncludeMissed)), IF(FixedTarget, IF(S491 &gt;= FixedTargetR, FixedTargetR, -1), IF($R491 = "TARGET", Q491, IF($R491 = "BE", 0, IF($R491 = "STOP", -1, "")))), "")</f>
        <v/>
      </c>
      <c r="C491" s="25"/>
      <c r="D491" s="25"/>
      <c r="E491" s="25"/>
      <c r="F491" s="25"/>
      <c r="G491" s="25"/>
      <c r="H491" s="25"/>
      <c r="I491" s="23"/>
      <c r="J491" s="23"/>
      <c r="K491" s="27"/>
      <c r="L491" s="27"/>
      <c r="M491" s="25"/>
      <c r="N491" s="31"/>
      <c r="O491" s="10" t="str">
        <f t="shared" si="2"/>
        <v/>
      </c>
      <c r="P491" s="10" t="str">
        <f>IF(AND(LEN(M491), SessionWeekends = false, OR(WEEKDAY(M491) = 1, WEEKDAY(M491) = 7)), SessionWeekendsCode, IF(LEN(N491), VLOOKUP(N491, SessionTimes, 2), ""))</f>
        <v/>
      </c>
      <c r="Q491" s="28"/>
      <c r="R491" s="25"/>
      <c r="S491" s="30"/>
      <c r="T491" s="26"/>
      <c r="U491" s="29"/>
      <c r="V491" s="29"/>
      <c r="W491" s="25" t="b">
        <v>0</v>
      </c>
      <c r="X491" s="10" t="str">
        <f t="shared" si="3"/>
        <v/>
      </c>
    </row>
    <row r="492" ht="15.75" customHeight="1">
      <c r="A492" s="10" t="str">
        <f t="shared" si="1"/>
        <v/>
      </c>
      <c r="B492" s="11" t="str">
        <f>IF(OR($D492 = "CLOSED", AND($D492 = "CANCELLED", IncludeCancelled), AND($D492 = "MISSED", IncludeMissed)), IF(FixedTarget, IF(S492 &gt;= FixedTargetR, FixedTargetR, -1), IF($R492 = "TARGET", Q492, IF($R492 = "BE", 0, IF($R492 = "STOP", -1, "")))), "")</f>
        <v/>
      </c>
      <c r="C492" s="25"/>
      <c r="D492" s="25"/>
      <c r="E492" s="25"/>
      <c r="F492" s="25"/>
      <c r="G492" s="25"/>
      <c r="H492" s="25"/>
      <c r="I492" s="23"/>
      <c r="J492" s="23"/>
      <c r="K492" s="27"/>
      <c r="L492" s="27"/>
      <c r="M492" s="25"/>
      <c r="N492" s="31"/>
      <c r="O492" s="10" t="str">
        <f t="shared" si="2"/>
        <v/>
      </c>
      <c r="P492" s="10" t="str">
        <f>IF(AND(LEN(M492), SessionWeekends = false, OR(WEEKDAY(M492) = 1, WEEKDAY(M492) = 7)), SessionWeekendsCode, IF(LEN(N492), VLOOKUP(N492, SessionTimes, 2), ""))</f>
        <v/>
      </c>
      <c r="Q492" s="28"/>
      <c r="R492" s="25"/>
      <c r="S492" s="30"/>
      <c r="T492" s="26"/>
      <c r="U492" s="29"/>
      <c r="V492" s="29"/>
      <c r="W492" s="25" t="b">
        <v>0</v>
      </c>
      <c r="X492" s="10" t="str">
        <f t="shared" si="3"/>
        <v/>
      </c>
    </row>
    <row r="493" ht="15.75" customHeight="1">
      <c r="A493" s="10" t="str">
        <f t="shared" si="1"/>
        <v/>
      </c>
      <c r="B493" s="11" t="str">
        <f>IF(OR($D493 = "CLOSED", AND($D493 = "CANCELLED", IncludeCancelled), AND($D493 = "MISSED", IncludeMissed)), IF(FixedTarget, IF(S493 &gt;= FixedTargetR, FixedTargetR, -1), IF($R493 = "TARGET", Q493, IF($R493 = "BE", 0, IF($R493 = "STOP", -1, "")))), "")</f>
        <v/>
      </c>
      <c r="C493" s="25"/>
      <c r="D493" s="25"/>
      <c r="E493" s="25"/>
      <c r="F493" s="25"/>
      <c r="G493" s="25"/>
      <c r="H493" s="25"/>
      <c r="I493" s="23"/>
      <c r="J493" s="23"/>
      <c r="K493" s="27"/>
      <c r="L493" s="27"/>
      <c r="M493" s="25"/>
      <c r="N493" s="31"/>
      <c r="O493" s="10" t="str">
        <f t="shared" si="2"/>
        <v/>
      </c>
      <c r="P493" s="10" t="str">
        <f>IF(AND(LEN(M493), SessionWeekends = false, OR(WEEKDAY(M493) = 1, WEEKDAY(M493) = 7)), SessionWeekendsCode, IF(LEN(N493), VLOOKUP(N493, SessionTimes, 2), ""))</f>
        <v/>
      </c>
      <c r="Q493" s="28"/>
      <c r="R493" s="25"/>
      <c r="S493" s="30"/>
      <c r="T493" s="26"/>
      <c r="U493" s="29"/>
      <c r="V493" s="29"/>
      <c r="W493" s="25" t="b">
        <v>0</v>
      </c>
      <c r="X493" s="10" t="str">
        <f t="shared" si="3"/>
        <v/>
      </c>
    </row>
    <row r="494" ht="15.75" customHeight="1">
      <c r="A494" s="10" t="str">
        <f t="shared" si="1"/>
        <v/>
      </c>
      <c r="B494" s="11" t="str">
        <f>IF(OR($D494 = "CLOSED", AND($D494 = "CANCELLED", IncludeCancelled), AND($D494 = "MISSED", IncludeMissed)), IF(FixedTarget, IF(S494 &gt;= FixedTargetR, FixedTargetR, -1), IF($R494 = "TARGET", Q494, IF($R494 = "BE", 0, IF($R494 = "STOP", -1, "")))), "")</f>
        <v/>
      </c>
      <c r="C494" s="25"/>
      <c r="D494" s="25"/>
      <c r="E494" s="25"/>
      <c r="F494" s="25"/>
      <c r="G494" s="25"/>
      <c r="H494" s="25"/>
      <c r="I494" s="23"/>
      <c r="J494" s="23"/>
      <c r="K494" s="27"/>
      <c r="L494" s="27"/>
      <c r="M494" s="25"/>
      <c r="N494" s="31"/>
      <c r="O494" s="10" t="str">
        <f t="shared" si="2"/>
        <v/>
      </c>
      <c r="P494" s="10" t="str">
        <f>IF(AND(LEN(M494), SessionWeekends = false, OR(WEEKDAY(M494) = 1, WEEKDAY(M494) = 7)), SessionWeekendsCode, IF(LEN(N494), VLOOKUP(N494, SessionTimes, 2), ""))</f>
        <v/>
      </c>
      <c r="Q494" s="28"/>
      <c r="R494" s="25"/>
      <c r="S494" s="30"/>
      <c r="T494" s="26"/>
      <c r="U494" s="29"/>
      <c r="V494" s="29"/>
      <c r="W494" s="25" t="b">
        <v>0</v>
      </c>
      <c r="X494" s="10" t="str">
        <f t="shared" si="3"/>
        <v/>
      </c>
    </row>
    <row r="495" ht="15.75" customHeight="1">
      <c r="A495" s="10" t="str">
        <f t="shared" si="1"/>
        <v/>
      </c>
      <c r="B495" s="11" t="str">
        <f>IF(OR($D495 = "CLOSED", AND($D495 = "CANCELLED", IncludeCancelled), AND($D495 = "MISSED", IncludeMissed)), IF(FixedTarget, IF(S495 &gt;= FixedTargetR, FixedTargetR, -1), IF($R495 = "TARGET", Q495, IF($R495 = "BE", 0, IF($R495 = "STOP", -1, "")))), "")</f>
        <v/>
      </c>
      <c r="C495" s="25"/>
      <c r="D495" s="25"/>
      <c r="E495" s="25"/>
      <c r="F495" s="25"/>
      <c r="G495" s="25"/>
      <c r="H495" s="25"/>
      <c r="I495" s="23"/>
      <c r="J495" s="23"/>
      <c r="K495" s="27"/>
      <c r="L495" s="27"/>
      <c r="M495" s="25"/>
      <c r="N495" s="31"/>
      <c r="O495" s="10" t="str">
        <f t="shared" si="2"/>
        <v/>
      </c>
      <c r="P495" s="10" t="str">
        <f>IF(AND(LEN(M495), SessionWeekends = false, OR(WEEKDAY(M495) = 1, WEEKDAY(M495) = 7)), SessionWeekendsCode, IF(LEN(N495), VLOOKUP(N495, SessionTimes, 2), ""))</f>
        <v/>
      </c>
      <c r="Q495" s="28"/>
      <c r="R495" s="25"/>
      <c r="S495" s="30"/>
      <c r="T495" s="26"/>
      <c r="U495" s="29"/>
      <c r="V495" s="29"/>
      <c r="W495" s="25" t="b">
        <v>0</v>
      </c>
      <c r="X495" s="10" t="str">
        <f t="shared" si="3"/>
        <v/>
      </c>
    </row>
    <row r="496" ht="15.75" customHeight="1">
      <c r="A496" s="10" t="str">
        <f t="shared" si="1"/>
        <v/>
      </c>
      <c r="B496" s="11" t="str">
        <f>IF(OR($D496 = "CLOSED", AND($D496 = "CANCELLED", IncludeCancelled), AND($D496 = "MISSED", IncludeMissed)), IF(FixedTarget, IF(S496 &gt;= FixedTargetR, FixedTargetR, -1), IF($R496 = "TARGET", Q496, IF($R496 = "BE", 0, IF($R496 = "STOP", -1, "")))), "")</f>
        <v/>
      </c>
      <c r="C496" s="25"/>
      <c r="D496" s="25"/>
      <c r="E496" s="25"/>
      <c r="F496" s="25"/>
      <c r="G496" s="25"/>
      <c r="H496" s="25"/>
      <c r="I496" s="23"/>
      <c r="J496" s="23"/>
      <c r="K496" s="27"/>
      <c r="L496" s="27"/>
      <c r="M496" s="25"/>
      <c r="N496" s="31"/>
      <c r="O496" s="10" t="str">
        <f t="shared" si="2"/>
        <v/>
      </c>
      <c r="P496" s="10" t="str">
        <f>IF(AND(LEN(M496), SessionWeekends = false, OR(WEEKDAY(M496) = 1, WEEKDAY(M496) = 7)), SessionWeekendsCode, IF(LEN(N496), VLOOKUP(N496, SessionTimes, 2), ""))</f>
        <v/>
      </c>
      <c r="Q496" s="28"/>
      <c r="R496" s="25"/>
      <c r="S496" s="30"/>
      <c r="T496" s="26"/>
      <c r="U496" s="29"/>
      <c r="V496" s="29"/>
      <c r="W496" s="25" t="b">
        <v>0</v>
      </c>
      <c r="X496" s="10" t="str">
        <f t="shared" si="3"/>
        <v/>
      </c>
    </row>
    <row r="497" ht="15.75" customHeight="1">
      <c r="A497" s="10" t="str">
        <f t="shared" si="1"/>
        <v/>
      </c>
      <c r="B497" s="11" t="str">
        <f>IF(OR($D497 = "CLOSED", AND($D497 = "CANCELLED", IncludeCancelled), AND($D497 = "MISSED", IncludeMissed)), IF(FixedTarget, IF(S497 &gt;= FixedTargetR, FixedTargetR, -1), IF($R497 = "TARGET", Q497, IF($R497 = "BE", 0, IF($R497 = "STOP", -1, "")))), "")</f>
        <v/>
      </c>
      <c r="C497" s="25"/>
      <c r="D497" s="25"/>
      <c r="E497" s="25"/>
      <c r="F497" s="25"/>
      <c r="G497" s="25"/>
      <c r="H497" s="25"/>
      <c r="I497" s="23"/>
      <c r="J497" s="23"/>
      <c r="K497" s="27"/>
      <c r="L497" s="27"/>
      <c r="M497" s="25"/>
      <c r="N497" s="31"/>
      <c r="O497" s="10" t="str">
        <f t="shared" si="2"/>
        <v/>
      </c>
      <c r="P497" s="10" t="str">
        <f>IF(AND(LEN(M497), SessionWeekends = false, OR(WEEKDAY(M497) = 1, WEEKDAY(M497) = 7)), SessionWeekendsCode, IF(LEN(N497), VLOOKUP(N497, SessionTimes, 2), ""))</f>
        <v/>
      </c>
      <c r="Q497" s="28"/>
      <c r="R497" s="25"/>
      <c r="S497" s="30"/>
      <c r="T497" s="26"/>
      <c r="U497" s="29"/>
      <c r="V497" s="29"/>
      <c r="W497" s="25" t="b">
        <v>0</v>
      </c>
      <c r="X497" s="10" t="str">
        <f t="shared" si="3"/>
        <v/>
      </c>
    </row>
    <row r="498" ht="15.75" customHeight="1">
      <c r="A498" s="10" t="str">
        <f t="shared" si="1"/>
        <v/>
      </c>
      <c r="B498" s="11" t="str">
        <f>IF(OR($D498 = "CLOSED", AND($D498 = "CANCELLED", IncludeCancelled), AND($D498 = "MISSED", IncludeMissed)), IF(FixedTarget, IF(S498 &gt;= FixedTargetR, FixedTargetR, -1), IF($R498 = "TARGET", Q498, IF($R498 = "BE", 0, IF($R498 = "STOP", -1, "")))), "")</f>
        <v/>
      </c>
      <c r="C498" s="25"/>
      <c r="D498" s="25"/>
      <c r="E498" s="25"/>
      <c r="F498" s="25"/>
      <c r="G498" s="25"/>
      <c r="H498" s="25"/>
      <c r="I498" s="23"/>
      <c r="J498" s="23"/>
      <c r="K498" s="27"/>
      <c r="L498" s="27"/>
      <c r="M498" s="25"/>
      <c r="N498" s="31"/>
      <c r="O498" s="10" t="str">
        <f t="shared" si="2"/>
        <v/>
      </c>
      <c r="P498" s="10" t="str">
        <f>IF(AND(LEN(M498), SessionWeekends = false, OR(WEEKDAY(M498) = 1, WEEKDAY(M498) = 7)), SessionWeekendsCode, IF(LEN(N498), VLOOKUP(N498, SessionTimes, 2), ""))</f>
        <v/>
      </c>
      <c r="Q498" s="28"/>
      <c r="R498" s="25"/>
      <c r="S498" s="30"/>
      <c r="T498" s="26"/>
      <c r="U498" s="29"/>
      <c r="V498" s="29"/>
      <c r="W498" s="25" t="b">
        <v>0</v>
      </c>
      <c r="X498" s="10" t="str">
        <f t="shared" si="3"/>
        <v/>
      </c>
    </row>
    <row r="499" ht="15.75" customHeight="1">
      <c r="A499" s="10" t="str">
        <f t="shared" si="1"/>
        <v/>
      </c>
      <c r="B499" s="11" t="str">
        <f>IF(OR($D499 = "CLOSED", AND($D499 = "CANCELLED", IncludeCancelled), AND($D499 = "MISSED", IncludeMissed)), IF(FixedTarget, IF(S499 &gt;= FixedTargetR, FixedTargetR, -1), IF($R499 = "TARGET", Q499, IF($R499 = "BE", 0, IF($R499 = "STOP", -1, "")))), "")</f>
        <v/>
      </c>
      <c r="C499" s="25"/>
      <c r="D499" s="25"/>
      <c r="E499" s="25"/>
      <c r="F499" s="25"/>
      <c r="G499" s="25"/>
      <c r="H499" s="25"/>
      <c r="I499" s="23"/>
      <c r="J499" s="23"/>
      <c r="K499" s="27"/>
      <c r="L499" s="27"/>
      <c r="M499" s="25"/>
      <c r="N499" s="31"/>
      <c r="O499" s="10" t="str">
        <f t="shared" si="2"/>
        <v/>
      </c>
      <c r="P499" s="10" t="str">
        <f>IF(AND(LEN(M499), SessionWeekends = false, OR(WEEKDAY(M499) = 1, WEEKDAY(M499) = 7)), SessionWeekendsCode, IF(LEN(N499), VLOOKUP(N499, SessionTimes, 2), ""))</f>
        <v/>
      </c>
      <c r="Q499" s="28"/>
      <c r="R499" s="25"/>
      <c r="S499" s="30"/>
      <c r="T499" s="26"/>
      <c r="U499" s="29"/>
      <c r="V499" s="29"/>
      <c r="W499" s="25" t="b">
        <v>0</v>
      </c>
      <c r="X499" s="10" t="str">
        <f t="shared" si="3"/>
        <v/>
      </c>
    </row>
    <row r="500" ht="15.75" customHeight="1">
      <c r="A500" s="10" t="str">
        <f t="shared" si="1"/>
        <v/>
      </c>
      <c r="B500" s="11" t="str">
        <f>IF(OR($D500 = "CLOSED", AND($D500 = "CANCELLED", IncludeCancelled), AND($D500 = "MISSED", IncludeMissed)), IF(FixedTarget, IF(S500 &gt;= FixedTargetR, FixedTargetR, -1), IF($R500 = "TARGET", Q500, IF($R500 = "BE", 0, IF($R500 = "STOP", -1, "")))), "")</f>
        <v/>
      </c>
      <c r="C500" s="25"/>
      <c r="D500" s="25"/>
      <c r="E500" s="25"/>
      <c r="F500" s="25"/>
      <c r="G500" s="25"/>
      <c r="H500" s="25"/>
      <c r="I500" s="23"/>
      <c r="J500" s="23"/>
      <c r="K500" s="27"/>
      <c r="L500" s="27"/>
      <c r="M500" s="25"/>
      <c r="N500" s="31"/>
      <c r="O500" s="10" t="str">
        <f t="shared" si="2"/>
        <v/>
      </c>
      <c r="P500" s="10" t="str">
        <f>IF(AND(LEN(M500), SessionWeekends = false, OR(WEEKDAY(M500) = 1, WEEKDAY(M500) = 7)), SessionWeekendsCode, IF(LEN(N500), VLOOKUP(N500, SessionTimes, 2), ""))</f>
        <v/>
      </c>
      <c r="Q500" s="28"/>
      <c r="R500" s="25"/>
      <c r="S500" s="30"/>
      <c r="T500" s="26"/>
      <c r="U500" s="29"/>
      <c r="V500" s="29"/>
      <c r="W500" s="25" t="b">
        <v>0</v>
      </c>
      <c r="X500" s="10" t="str">
        <f t="shared" si="3"/>
        <v/>
      </c>
    </row>
    <row r="501" ht="15.75" customHeight="1">
      <c r="A501" s="10" t="str">
        <f t="shared" si="1"/>
        <v/>
      </c>
      <c r="B501" s="11" t="str">
        <f>IF(OR($D501 = "CLOSED", AND($D501 = "CANCELLED", IncludeCancelled), AND($D501 = "MISSED", IncludeMissed)), IF(FixedTarget, IF(S501 &gt;= FixedTargetR, FixedTargetR, -1), IF($R501 = "TARGET", Q501, IF($R501 = "BE", 0, IF($R501 = "STOP", -1, "")))), "")</f>
        <v/>
      </c>
      <c r="C501" s="25"/>
      <c r="D501" s="25"/>
      <c r="E501" s="25"/>
      <c r="F501" s="25"/>
      <c r="G501" s="25"/>
      <c r="H501" s="25"/>
      <c r="I501" s="23"/>
      <c r="J501" s="23"/>
      <c r="K501" s="27"/>
      <c r="L501" s="27"/>
      <c r="M501" s="25"/>
      <c r="N501" s="31"/>
      <c r="O501" s="10" t="str">
        <f t="shared" si="2"/>
        <v/>
      </c>
      <c r="P501" s="10" t="str">
        <f>IF(AND(LEN(M501), SessionWeekends = false, OR(WEEKDAY(M501) = 1, WEEKDAY(M501) = 7)), SessionWeekendsCode, IF(LEN(N501), VLOOKUP(N501, SessionTimes, 2), ""))</f>
        <v/>
      </c>
      <c r="Q501" s="28"/>
      <c r="R501" s="25"/>
      <c r="S501" s="30"/>
      <c r="T501" s="26"/>
      <c r="U501" s="29"/>
      <c r="V501" s="29"/>
      <c r="W501" s="25" t="b">
        <v>0</v>
      </c>
      <c r="X501" s="10" t="str">
        <f t="shared" si="3"/>
        <v/>
      </c>
    </row>
    <row r="502" ht="15.75" customHeight="1">
      <c r="A502" s="10" t="str">
        <f t="shared" si="1"/>
        <v/>
      </c>
      <c r="B502" s="11" t="str">
        <f>IF(OR($D502 = "CLOSED", AND($D502 = "CANCELLED", IncludeCancelled), AND($D502 = "MISSED", IncludeMissed)), IF(FixedTarget, IF(S502 &gt;= FixedTargetR, FixedTargetR, -1), IF($R502 = "TARGET", Q502, IF($R502 = "BE", 0, IF($R502 = "STOP", -1, "")))), "")</f>
        <v/>
      </c>
      <c r="C502" s="25"/>
      <c r="D502" s="25"/>
      <c r="E502" s="25"/>
      <c r="F502" s="25"/>
      <c r="G502" s="25"/>
      <c r="H502" s="25"/>
      <c r="I502" s="23"/>
      <c r="J502" s="23"/>
      <c r="K502" s="27"/>
      <c r="L502" s="27"/>
      <c r="M502" s="25"/>
      <c r="N502" s="31"/>
      <c r="O502" s="10" t="str">
        <f t="shared" si="2"/>
        <v/>
      </c>
      <c r="P502" s="10" t="str">
        <f>IF(AND(LEN(M502), SessionWeekends = false, OR(WEEKDAY(M502) = 1, WEEKDAY(M502) = 7)), SessionWeekendsCode, IF(LEN(N502), VLOOKUP(N502, SessionTimes, 2), ""))</f>
        <v/>
      </c>
      <c r="Q502" s="28"/>
      <c r="R502" s="25"/>
      <c r="S502" s="30"/>
      <c r="T502" s="26"/>
      <c r="U502" s="29"/>
      <c r="V502" s="29"/>
      <c r="W502" s="25" t="b">
        <v>0</v>
      </c>
      <c r="X502" s="10" t="str">
        <f t="shared" si="3"/>
        <v/>
      </c>
    </row>
    <row r="503" ht="15.75" customHeight="1">
      <c r="A503" s="10" t="str">
        <f t="shared" si="1"/>
        <v/>
      </c>
      <c r="B503" s="11" t="str">
        <f>IF(OR($D503 = "CLOSED", AND($D503 = "CANCELLED", IncludeCancelled), AND($D503 = "MISSED", IncludeMissed)), IF(FixedTarget, IF(S503 &gt;= FixedTargetR, FixedTargetR, -1), IF($R503 = "TARGET", Q503, IF($R503 = "BE", 0, IF($R503 = "STOP", -1, "")))), "")</f>
        <v/>
      </c>
      <c r="C503" s="25"/>
      <c r="D503" s="25"/>
      <c r="E503" s="25"/>
      <c r="F503" s="25"/>
      <c r="G503" s="25"/>
      <c r="H503" s="25"/>
      <c r="I503" s="23"/>
      <c r="J503" s="23"/>
      <c r="K503" s="27"/>
      <c r="L503" s="27"/>
      <c r="M503" s="25"/>
      <c r="N503" s="31"/>
      <c r="O503" s="10" t="str">
        <f t="shared" si="2"/>
        <v/>
      </c>
      <c r="P503" s="10" t="str">
        <f>IF(AND(LEN(M503), SessionWeekends = false, OR(WEEKDAY(M503) = 1, WEEKDAY(M503) = 7)), SessionWeekendsCode, IF(LEN(N503), VLOOKUP(N503, SessionTimes, 2), ""))</f>
        <v/>
      </c>
      <c r="Q503" s="28"/>
      <c r="R503" s="25"/>
      <c r="S503" s="30"/>
      <c r="T503" s="26"/>
      <c r="U503" s="29"/>
      <c r="V503" s="29"/>
      <c r="W503" s="25" t="b">
        <v>0</v>
      </c>
      <c r="X503" s="10" t="str">
        <f t="shared" si="3"/>
        <v/>
      </c>
    </row>
    <row r="504" ht="15.75" customHeight="1">
      <c r="A504" s="10" t="str">
        <f t="shared" si="1"/>
        <v/>
      </c>
      <c r="B504" s="11" t="str">
        <f>IF(OR($D504 = "CLOSED", AND($D504 = "CANCELLED", IncludeCancelled), AND($D504 = "MISSED", IncludeMissed)), IF(FixedTarget, IF(S504 &gt;= FixedTargetR, FixedTargetR, -1), IF($R504 = "TARGET", Q504, IF($R504 = "BE", 0, IF($R504 = "STOP", -1, "")))), "")</f>
        <v/>
      </c>
      <c r="C504" s="25"/>
      <c r="D504" s="25"/>
      <c r="E504" s="25"/>
      <c r="F504" s="25"/>
      <c r="G504" s="25"/>
      <c r="H504" s="25"/>
      <c r="I504" s="23"/>
      <c r="J504" s="23"/>
      <c r="K504" s="27"/>
      <c r="L504" s="27"/>
      <c r="M504" s="25"/>
      <c r="N504" s="31"/>
      <c r="O504" s="10" t="str">
        <f t="shared" si="2"/>
        <v/>
      </c>
      <c r="P504" s="10" t="str">
        <f>IF(AND(LEN(M504), SessionWeekends = false, OR(WEEKDAY(M504) = 1, WEEKDAY(M504) = 7)), SessionWeekendsCode, IF(LEN(N504), VLOOKUP(N504, SessionTimes, 2), ""))</f>
        <v/>
      </c>
      <c r="Q504" s="28"/>
      <c r="R504" s="25"/>
      <c r="S504" s="30"/>
      <c r="T504" s="26"/>
      <c r="U504" s="29"/>
      <c r="V504" s="29"/>
      <c r="W504" s="25" t="b">
        <v>0</v>
      </c>
      <c r="X504" s="10" t="str">
        <f t="shared" si="3"/>
        <v/>
      </c>
    </row>
    <row r="505" ht="15.75" customHeight="1">
      <c r="A505" s="10" t="str">
        <f t="shared" si="1"/>
        <v/>
      </c>
      <c r="B505" s="11" t="str">
        <f>IF(OR($D505 = "CLOSED", AND($D505 = "CANCELLED", IncludeCancelled), AND($D505 = "MISSED", IncludeMissed)), IF(FixedTarget, IF(S505 &gt;= FixedTargetR, FixedTargetR, -1), IF($R505 = "TARGET", Q505, IF($R505 = "BE", 0, IF($R505 = "STOP", -1, "")))), "")</f>
        <v/>
      </c>
      <c r="C505" s="25"/>
      <c r="D505" s="25"/>
      <c r="E505" s="25"/>
      <c r="F505" s="25"/>
      <c r="G505" s="25"/>
      <c r="H505" s="25"/>
      <c r="I505" s="23"/>
      <c r="J505" s="23"/>
      <c r="K505" s="27"/>
      <c r="L505" s="27"/>
      <c r="M505" s="25"/>
      <c r="N505" s="31"/>
      <c r="O505" s="10" t="str">
        <f t="shared" si="2"/>
        <v/>
      </c>
      <c r="P505" s="10" t="str">
        <f>IF(AND(LEN(M505), SessionWeekends = false, OR(WEEKDAY(M505) = 1, WEEKDAY(M505) = 7)), SessionWeekendsCode, IF(LEN(N505), VLOOKUP(N505, SessionTimes, 2), ""))</f>
        <v/>
      </c>
      <c r="Q505" s="28"/>
      <c r="R505" s="25"/>
      <c r="S505" s="30"/>
      <c r="T505" s="26"/>
      <c r="U505" s="29"/>
      <c r="V505" s="29"/>
      <c r="W505" s="25" t="b">
        <v>0</v>
      </c>
      <c r="X505" s="10" t="str">
        <f t="shared" si="3"/>
        <v/>
      </c>
    </row>
    <row r="506" ht="15.75" customHeight="1">
      <c r="A506" s="10" t="str">
        <f t="shared" si="1"/>
        <v/>
      </c>
      <c r="B506" s="11" t="str">
        <f>IF(OR($D506 = "CLOSED", AND($D506 = "CANCELLED", IncludeCancelled), AND($D506 = "MISSED", IncludeMissed)), IF(FixedTarget, IF(S506 &gt;= FixedTargetR, FixedTargetR, -1), IF($R506 = "TARGET", Q506, IF($R506 = "BE", 0, IF($R506 = "STOP", -1, "")))), "")</f>
        <v/>
      </c>
      <c r="C506" s="25"/>
      <c r="D506" s="25"/>
      <c r="E506" s="25"/>
      <c r="F506" s="25"/>
      <c r="G506" s="25"/>
      <c r="H506" s="25"/>
      <c r="I506" s="23"/>
      <c r="J506" s="23"/>
      <c r="K506" s="27"/>
      <c r="L506" s="27"/>
      <c r="M506" s="25"/>
      <c r="N506" s="31"/>
      <c r="O506" s="10" t="str">
        <f t="shared" si="2"/>
        <v/>
      </c>
      <c r="P506" s="10" t="str">
        <f>IF(AND(LEN(M506), SessionWeekends = false, OR(WEEKDAY(M506) = 1, WEEKDAY(M506) = 7)), SessionWeekendsCode, IF(LEN(N506), VLOOKUP(N506, SessionTimes, 2), ""))</f>
        <v/>
      </c>
      <c r="Q506" s="28"/>
      <c r="R506" s="25"/>
      <c r="S506" s="30"/>
      <c r="T506" s="26"/>
      <c r="U506" s="29"/>
      <c r="V506" s="29"/>
      <c r="W506" s="25" t="b">
        <v>0</v>
      </c>
      <c r="X506" s="10" t="str">
        <f t="shared" si="3"/>
        <v/>
      </c>
    </row>
    <row r="507" ht="15.75" customHeight="1">
      <c r="A507" s="10" t="str">
        <f t="shared" si="1"/>
        <v/>
      </c>
      <c r="B507" s="11" t="str">
        <f>IF(OR($D507 = "CLOSED", AND($D507 = "CANCELLED", IncludeCancelled), AND($D507 = "MISSED", IncludeMissed)), IF(FixedTarget, IF(S507 &gt;= FixedTargetR, FixedTargetR, -1), IF($R507 = "TARGET", Q507, IF($R507 = "BE", 0, IF($R507 = "STOP", -1, "")))), "")</f>
        <v/>
      </c>
      <c r="C507" s="25"/>
      <c r="D507" s="25"/>
      <c r="E507" s="25"/>
      <c r="F507" s="25"/>
      <c r="G507" s="25"/>
      <c r="H507" s="25"/>
      <c r="I507" s="23"/>
      <c r="J507" s="23"/>
      <c r="K507" s="27"/>
      <c r="L507" s="27"/>
      <c r="M507" s="25"/>
      <c r="N507" s="31"/>
      <c r="O507" s="10" t="str">
        <f t="shared" si="2"/>
        <v/>
      </c>
      <c r="P507" s="10" t="str">
        <f>IF(AND(LEN(M507), SessionWeekends = false, OR(WEEKDAY(M507) = 1, WEEKDAY(M507) = 7)), SessionWeekendsCode, IF(LEN(N507), VLOOKUP(N507, SessionTimes, 2), ""))</f>
        <v/>
      </c>
      <c r="Q507" s="28"/>
      <c r="R507" s="25"/>
      <c r="S507" s="30"/>
      <c r="T507" s="26"/>
      <c r="U507" s="29"/>
      <c r="V507" s="29"/>
      <c r="W507" s="25" t="b">
        <v>0</v>
      </c>
      <c r="X507" s="10" t="str">
        <f t="shared" si="3"/>
        <v/>
      </c>
    </row>
    <row r="508" ht="15.75" customHeight="1">
      <c r="A508" s="10" t="str">
        <f t="shared" si="1"/>
        <v/>
      </c>
      <c r="B508" s="11" t="str">
        <f>IF(OR($D508 = "CLOSED", AND($D508 = "CANCELLED", IncludeCancelled), AND($D508 = "MISSED", IncludeMissed)), IF(FixedTarget, IF(S508 &gt;= FixedTargetR, FixedTargetR, -1), IF($R508 = "TARGET", Q508, IF($R508 = "BE", 0, IF($R508 = "STOP", -1, "")))), "")</f>
        <v/>
      </c>
      <c r="C508" s="25"/>
      <c r="D508" s="25"/>
      <c r="E508" s="25"/>
      <c r="F508" s="25"/>
      <c r="G508" s="25"/>
      <c r="H508" s="25"/>
      <c r="I508" s="23"/>
      <c r="J508" s="23"/>
      <c r="K508" s="27"/>
      <c r="L508" s="27"/>
      <c r="M508" s="25"/>
      <c r="N508" s="31"/>
      <c r="O508" s="10" t="str">
        <f t="shared" si="2"/>
        <v/>
      </c>
      <c r="P508" s="10" t="str">
        <f>IF(AND(LEN(M508), SessionWeekends = false, OR(WEEKDAY(M508) = 1, WEEKDAY(M508) = 7)), SessionWeekendsCode, IF(LEN(N508), VLOOKUP(N508, SessionTimes, 2), ""))</f>
        <v/>
      </c>
      <c r="Q508" s="28"/>
      <c r="R508" s="25"/>
      <c r="S508" s="30"/>
      <c r="T508" s="26"/>
      <c r="U508" s="29"/>
      <c r="V508" s="29"/>
      <c r="W508" s="25" t="b">
        <v>0</v>
      </c>
      <c r="X508" s="10" t="str">
        <f t="shared" si="3"/>
        <v/>
      </c>
    </row>
    <row r="509" ht="15.75" customHeight="1">
      <c r="A509" s="10" t="str">
        <f t="shared" si="1"/>
        <v/>
      </c>
      <c r="B509" s="11" t="str">
        <f>IF(OR($D509 = "CLOSED", AND($D509 = "CANCELLED", IncludeCancelled), AND($D509 = "MISSED", IncludeMissed)), IF(FixedTarget, IF(S509 &gt;= FixedTargetR, FixedTargetR, -1), IF($R509 = "TARGET", Q509, IF($R509 = "BE", 0, IF($R509 = "STOP", -1, "")))), "")</f>
        <v/>
      </c>
      <c r="C509" s="25"/>
      <c r="D509" s="25"/>
      <c r="E509" s="25"/>
      <c r="F509" s="25"/>
      <c r="G509" s="25"/>
      <c r="H509" s="25"/>
      <c r="I509" s="23"/>
      <c r="J509" s="23"/>
      <c r="K509" s="27"/>
      <c r="L509" s="27"/>
      <c r="M509" s="25"/>
      <c r="N509" s="31"/>
      <c r="O509" s="10" t="str">
        <f t="shared" si="2"/>
        <v/>
      </c>
      <c r="P509" s="10" t="str">
        <f>IF(AND(LEN(M509), SessionWeekends = false, OR(WEEKDAY(M509) = 1, WEEKDAY(M509) = 7)), SessionWeekendsCode, IF(LEN(N509), VLOOKUP(N509, SessionTimes, 2), ""))</f>
        <v/>
      </c>
      <c r="Q509" s="28"/>
      <c r="R509" s="25"/>
      <c r="S509" s="30"/>
      <c r="T509" s="26"/>
      <c r="U509" s="29"/>
      <c r="V509" s="29"/>
      <c r="W509" s="25" t="b">
        <v>0</v>
      </c>
      <c r="X509" s="10" t="str">
        <f t="shared" si="3"/>
        <v/>
      </c>
    </row>
    <row r="510" ht="15.75" customHeight="1">
      <c r="A510" s="10" t="str">
        <f t="shared" si="1"/>
        <v/>
      </c>
      <c r="B510" s="11" t="str">
        <f>IF(OR($D510 = "CLOSED", AND($D510 = "CANCELLED", IncludeCancelled), AND($D510 = "MISSED", IncludeMissed)), IF(FixedTarget, IF(S510 &gt;= FixedTargetR, FixedTargetR, -1), IF($R510 = "TARGET", Q510, IF($R510 = "BE", 0, IF($R510 = "STOP", -1, "")))), "")</f>
        <v/>
      </c>
      <c r="C510" s="25"/>
      <c r="D510" s="25"/>
      <c r="E510" s="25"/>
      <c r="F510" s="25"/>
      <c r="G510" s="25"/>
      <c r="H510" s="25"/>
      <c r="I510" s="23"/>
      <c r="J510" s="23"/>
      <c r="K510" s="27"/>
      <c r="L510" s="27"/>
      <c r="M510" s="25"/>
      <c r="N510" s="31"/>
      <c r="O510" s="10" t="str">
        <f t="shared" si="2"/>
        <v/>
      </c>
      <c r="P510" s="10" t="str">
        <f>IF(AND(LEN(M510), SessionWeekends = false, OR(WEEKDAY(M510) = 1, WEEKDAY(M510) = 7)), SessionWeekendsCode, IF(LEN(N510), VLOOKUP(N510, SessionTimes, 2), ""))</f>
        <v/>
      </c>
      <c r="Q510" s="28"/>
      <c r="R510" s="25"/>
      <c r="S510" s="30"/>
      <c r="T510" s="26"/>
      <c r="U510" s="29"/>
      <c r="V510" s="29"/>
      <c r="W510" s="25" t="b">
        <v>0</v>
      </c>
      <c r="X510" s="10" t="str">
        <f t="shared" si="3"/>
        <v/>
      </c>
    </row>
    <row r="511" ht="15.75" customHeight="1">
      <c r="A511" s="10" t="str">
        <f t="shared" si="1"/>
        <v/>
      </c>
      <c r="B511" s="11" t="str">
        <f>IF(OR($D511 = "CLOSED", AND($D511 = "CANCELLED", IncludeCancelled), AND($D511 = "MISSED", IncludeMissed)), IF(FixedTarget, IF(S511 &gt;= FixedTargetR, FixedTargetR, -1), IF($R511 = "TARGET", Q511, IF($R511 = "BE", 0, IF($R511 = "STOP", -1, "")))), "")</f>
        <v/>
      </c>
      <c r="C511" s="25"/>
      <c r="D511" s="25"/>
      <c r="E511" s="25"/>
      <c r="F511" s="25"/>
      <c r="G511" s="25"/>
      <c r="H511" s="25"/>
      <c r="I511" s="23"/>
      <c r="J511" s="23"/>
      <c r="K511" s="27"/>
      <c r="L511" s="27"/>
      <c r="M511" s="25"/>
      <c r="N511" s="31"/>
      <c r="O511" s="10" t="str">
        <f t="shared" si="2"/>
        <v/>
      </c>
      <c r="P511" s="10" t="str">
        <f>IF(AND(LEN(M511), SessionWeekends = false, OR(WEEKDAY(M511) = 1, WEEKDAY(M511) = 7)), SessionWeekendsCode, IF(LEN(N511), VLOOKUP(N511, SessionTimes, 2), ""))</f>
        <v/>
      </c>
      <c r="Q511" s="28"/>
      <c r="R511" s="25"/>
      <c r="S511" s="30"/>
      <c r="T511" s="26"/>
      <c r="U511" s="29"/>
      <c r="V511" s="29"/>
      <c r="W511" s="25" t="b">
        <v>0</v>
      </c>
      <c r="X511" s="10" t="str">
        <f t="shared" si="3"/>
        <v/>
      </c>
    </row>
    <row r="512" ht="15.75" customHeight="1">
      <c r="A512" s="10" t="str">
        <f t="shared" si="1"/>
        <v/>
      </c>
      <c r="B512" s="11" t="str">
        <f>IF(OR($D512 = "CLOSED", AND($D512 = "CANCELLED", IncludeCancelled), AND($D512 = "MISSED", IncludeMissed)), IF(FixedTarget, IF(S512 &gt;= FixedTargetR, FixedTargetR, -1), IF($R512 = "TARGET", Q512, IF($R512 = "BE", 0, IF($R512 = "STOP", -1, "")))), "")</f>
        <v/>
      </c>
      <c r="C512" s="25"/>
      <c r="D512" s="25"/>
      <c r="E512" s="25"/>
      <c r="F512" s="25"/>
      <c r="G512" s="25"/>
      <c r="H512" s="25"/>
      <c r="I512" s="23"/>
      <c r="J512" s="23"/>
      <c r="K512" s="27"/>
      <c r="L512" s="27"/>
      <c r="M512" s="25"/>
      <c r="N512" s="31"/>
      <c r="O512" s="10" t="str">
        <f t="shared" si="2"/>
        <v/>
      </c>
      <c r="P512" s="10" t="str">
        <f>IF(AND(LEN(M512), SessionWeekends = false, OR(WEEKDAY(M512) = 1, WEEKDAY(M512) = 7)), SessionWeekendsCode, IF(LEN(N512), VLOOKUP(N512, SessionTimes, 2), ""))</f>
        <v/>
      </c>
      <c r="Q512" s="28"/>
      <c r="R512" s="25"/>
      <c r="S512" s="30"/>
      <c r="T512" s="26"/>
      <c r="U512" s="29"/>
      <c r="V512" s="29"/>
      <c r="W512" s="25" t="b">
        <v>0</v>
      </c>
      <c r="X512" s="10" t="str">
        <f t="shared" si="3"/>
        <v/>
      </c>
    </row>
    <row r="513" ht="15.75" customHeight="1">
      <c r="A513" s="10" t="str">
        <f t="shared" si="1"/>
        <v/>
      </c>
      <c r="B513" s="11" t="str">
        <f>IF(OR($D513 = "CLOSED", AND($D513 = "CANCELLED", IncludeCancelled), AND($D513 = "MISSED", IncludeMissed)), IF(FixedTarget, IF(S513 &gt;= FixedTargetR, FixedTargetR, -1), IF($R513 = "TARGET", Q513, IF($R513 = "BE", 0, IF($R513 = "STOP", -1, "")))), "")</f>
        <v/>
      </c>
      <c r="C513" s="25"/>
      <c r="D513" s="25"/>
      <c r="E513" s="25"/>
      <c r="F513" s="25"/>
      <c r="G513" s="25"/>
      <c r="H513" s="25"/>
      <c r="I513" s="23"/>
      <c r="J513" s="23"/>
      <c r="K513" s="27"/>
      <c r="L513" s="27"/>
      <c r="M513" s="25"/>
      <c r="N513" s="31"/>
      <c r="O513" s="10" t="str">
        <f t="shared" si="2"/>
        <v/>
      </c>
      <c r="P513" s="10" t="str">
        <f>IF(AND(LEN(M513), SessionWeekends = false, OR(WEEKDAY(M513) = 1, WEEKDAY(M513) = 7)), SessionWeekendsCode, IF(LEN(N513), VLOOKUP(N513, SessionTimes, 2), ""))</f>
        <v/>
      </c>
      <c r="Q513" s="28"/>
      <c r="R513" s="25"/>
      <c r="S513" s="30"/>
      <c r="T513" s="26"/>
      <c r="U513" s="29"/>
      <c r="V513" s="29"/>
      <c r="W513" s="25" t="b">
        <v>0</v>
      </c>
      <c r="X513" s="10" t="str">
        <f t="shared" si="3"/>
        <v/>
      </c>
    </row>
    <row r="514" ht="15.75" customHeight="1">
      <c r="A514" s="10" t="str">
        <f t="shared" si="1"/>
        <v/>
      </c>
      <c r="B514" s="11" t="str">
        <f>IF(OR($D514 = "CLOSED", AND($D514 = "CANCELLED", IncludeCancelled), AND($D514 = "MISSED", IncludeMissed)), IF(FixedTarget, IF(S514 &gt;= FixedTargetR, FixedTargetR, -1), IF($R514 = "TARGET", Q514, IF($R514 = "BE", 0, IF($R514 = "STOP", -1, "")))), "")</f>
        <v/>
      </c>
      <c r="C514" s="25"/>
      <c r="D514" s="25"/>
      <c r="E514" s="25"/>
      <c r="F514" s="25"/>
      <c r="G514" s="25"/>
      <c r="H514" s="25"/>
      <c r="I514" s="23"/>
      <c r="J514" s="23"/>
      <c r="K514" s="27"/>
      <c r="L514" s="27"/>
      <c r="M514" s="25"/>
      <c r="N514" s="31"/>
      <c r="O514" s="10" t="str">
        <f t="shared" si="2"/>
        <v/>
      </c>
      <c r="P514" s="10" t="str">
        <f>IF(AND(LEN(M514), SessionWeekends = false, OR(WEEKDAY(M514) = 1, WEEKDAY(M514) = 7)), SessionWeekendsCode, IF(LEN(N514), VLOOKUP(N514, SessionTimes, 2), ""))</f>
        <v/>
      </c>
      <c r="Q514" s="28"/>
      <c r="R514" s="25"/>
      <c r="S514" s="30"/>
      <c r="T514" s="26"/>
      <c r="U514" s="29"/>
      <c r="V514" s="29"/>
      <c r="W514" s="25" t="b">
        <v>0</v>
      </c>
      <c r="X514" s="10" t="str">
        <f t="shared" si="3"/>
        <v/>
      </c>
    </row>
    <row r="515" ht="15.75" customHeight="1">
      <c r="A515" s="10" t="str">
        <f t="shared" si="1"/>
        <v/>
      </c>
      <c r="B515" s="11" t="str">
        <f>IF(OR($D515 = "CLOSED", AND($D515 = "CANCELLED", IncludeCancelled), AND($D515 = "MISSED", IncludeMissed)), IF(FixedTarget, IF(S515 &gt;= FixedTargetR, FixedTargetR, -1), IF($R515 = "TARGET", Q515, IF($R515 = "BE", 0, IF($R515 = "STOP", -1, "")))), "")</f>
        <v/>
      </c>
      <c r="C515" s="25"/>
      <c r="D515" s="25"/>
      <c r="E515" s="25"/>
      <c r="F515" s="25"/>
      <c r="G515" s="25"/>
      <c r="H515" s="25"/>
      <c r="I515" s="23"/>
      <c r="J515" s="23"/>
      <c r="K515" s="27"/>
      <c r="L515" s="27"/>
      <c r="M515" s="25"/>
      <c r="N515" s="31"/>
      <c r="O515" s="10" t="str">
        <f t="shared" si="2"/>
        <v/>
      </c>
      <c r="P515" s="10" t="str">
        <f>IF(AND(LEN(M515), SessionWeekends = false, OR(WEEKDAY(M515) = 1, WEEKDAY(M515) = 7)), SessionWeekendsCode, IF(LEN(N515), VLOOKUP(N515, SessionTimes, 2), ""))</f>
        <v/>
      </c>
      <c r="Q515" s="28"/>
      <c r="R515" s="25"/>
      <c r="S515" s="30"/>
      <c r="T515" s="26"/>
      <c r="U515" s="29"/>
      <c r="V515" s="29"/>
      <c r="W515" s="25" t="b">
        <v>0</v>
      </c>
      <c r="X515" s="10" t="str">
        <f t="shared" si="3"/>
        <v/>
      </c>
    </row>
    <row r="516" ht="15.75" customHeight="1">
      <c r="A516" s="10" t="str">
        <f t="shared" si="1"/>
        <v/>
      </c>
      <c r="B516" s="11" t="str">
        <f>IF(OR($D516 = "CLOSED", AND($D516 = "CANCELLED", IncludeCancelled), AND($D516 = "MISSED", IncludeMissed)), IF(FixedTarget, IF(S516 &gt;= FixedTargetR, FixedTargetR, -1), IF($R516 = "TARGET", Q516, IF($R516 = "BE", 0, IF($R516 = "STOP", -1, "")))), "")</f>
        <v/>
      </c>
      <c r="C516" s="25"/>
      <c r="D516" s="25"/>
      <c r="E516" s="25"/>
      <c r="F516" s="25"/>
      <c r="G516" s="25"/>
      <c r="H516" s="25"/>
      <c r="I516" s="23"/>
      <c r="J516" s="23"/>
      <c r="K516" s="27"/>
      <c r="L516" s="27"/>
      <c r="M516" s="25"/>
      <c r="N516" s="31"/>
      <c r="O516" s="10" t="str">
        <f t="shared" si="2"/>
        <v/>
      </c>
      <c r="P516" s="10" t="str">
        <f>IF(AND(LEN(M516), SessionWeekends = false, OR(WEEKDAY(M516) = 1, WEEKDAY(M516) = 7)), SessionWeekendsCode, IF(LEN(N516), VLOOKUP(N516, SessionTimes, 2), ""))</f>
        <v/>
      </c>
      <c r="Q516" s="28"/>
      <c r="R516" s="25"/>
      <c r="S516" s="30"/>
      <c r="T516" s="26"/>
      <c r="U516" s="29"/>
      <c r="V516" s="29"/>
      <c r="W516" s="25" t="b">
        <v>0</v>
      </c>
      <c r="X516" s="10" t="str">
        <f t="shared" si="3"/>
        <v/>
      </c>
    </row>
    <row r="517" ht="15.75" customHeight="1">
      <c r="A517" s="10" t="str">
        <f t="shared" si="1"/>
        <v/>
      </c>
      <c r="B517" s="11" t="str">
        <f>IF(OR($D517 = "CLOSED", AND($D517 = "CANCELLED", IncludeCancelled), AND($D517 = "MISSED", IncludeMissed)), IF(FixedTarget, IF(S517 &gt;= FixedTargetR, FixedTargetR, -1), IF($R517 = "TARGET", Q517, IF($R517 = "BE", 0, IF($R517 = "STOP", -1, "")))), "")</f>
        <v/>
      </c>
      <c r="C517" s="25"/>
      <c r="D517" s="25"/>
      <c r="E517" s="25"/>
      <c r="F517" s="25"/>
      <c r="G517" s="25"/>
      <c r="H517" s="25"/>
      <c r="I517" s="23"/>
      <c r="J517" s="23"/>
      <c r="K517" s="27"/>
      <c r="L517" s="27"/>
      <c r="M517" s="25"/>
      <c r="N517" s="31"/>
      <c r="O517" s="10" t="str">
        <f t="shared" si="2"/>
        <v/>
      </c>
      <c r="P517" s="10" t="str">
        <f>IF(AND(LEN(M517), SessionWeekends = false, OR(WEEKDAY(M517) = 1, WEEKDAY(M517) = 7)), SessionWeekendsCode, IF(LEN(N517), VLOOKUP(N517, SessionTimes, 2), ""))</f>
        <v/>
      </c>
      <c r="Q517" s="28"/>
      <c r="R517" s="25"/>
      <c r="S517" s="30"/>
      <c r="T517" s="26"/>
      <c r="U517" s="29"/>
      <c r="V517" s="29"/>
      <c r="W517" s="25" t="b">
        <v>0</v>
      </c>
      <c r="X517" s="10" t="str">
        <f t="shared" si="3"/>
        <v/>
      </c>
    </row>
    <row r="518" ht="15.75" customHeight="1">
      <c r="A518" s="10" t="str">
        <f t="shared" si="1"/>
        <v/>
      </c>
      <c r="B518" s="11" t="str">
        <f>IF(OR($D518 = "CLOSED", AND($D518 = "CANCELLED", IncludeCancelled), AND($D518 = "MISSED", IncludeMissed)), IF(FixedTarget, IF(S518 &gt;= FixedTargetR, FixedTargetR, -1), IF($R518 = "TARGET", Q518, IF($R518 = "BE", 0, IF($R518 = "STOP", -1, "")))), "")</f>
        <v/>
      </c>
      <c r="C518" s="25"/>
      <c r="D518" s="25"/>
      <c r="E518" s="25"/>
      <c r="F518" s="25"/>
      <c r="G518" s="25"/>
      <c r="H518" s="25"/>
      <c r="I518" s="23"/>
      <c r="J518" s="23"/>
      <c r="K518" s="27"/>
      <c r="L518" s="27"/>
      <c r="M518" s="25"/>
      <c r="N518" s="31"/>
      <c r="O518" s="10" t="str">
        <f t="shared" si="2"/>
        <v/>
      </c>
      <c r="P518" s="10" t="str">
        <f>IF(AND(LEN(M518), SessionWeekends = false, OR(WEEKDAY(M518) = 1, WEEKDAY(M518) = 7)), SessionWeekendsCode, IF(LEN(N518), VLOOKUP(N518, SessionTimes, 2), ""))</f>
        <v/>
      </c>
      <c r="Q518" s="28"/>
      <c r="R518" s="25"/>
      <c r="S518" s="30"/>
      <c r="T518" s="26"/>
      <c r="U518" s="29"/>
      <c r="V518" s="29"/>
      <c r="W518" s="25" t="b">
        <v>0</v>
      </c>
      <c r="X518" s="10" t="str">
        <f t="shared" si="3"/>
        <v/>
      </c>
    </row>
    <row r="519" ht="15.75" customHeight="1">
      <c r="A519" s="10" t="str">
        <f t="shared" si="1"/>
        <v/>
      </c>
      <c r="B519" s="11" t="str">
        <f>IF(OR($D519 = "CLOSED", AND($D519 = "CANCELLED", IncludeCancelled), AND($D519 = "MISSED", IncludeMissed)), IF(FixedTarget, IF(S519 &gt;= FixedTargetR, FixedTargetR, -1), IF($R519 = "TARGET", Q519, IF($R519 = "BE", 0, IF($R519 = "STOP", -1, "")))), "")</f>
        <v/>
      </c>
      <c r="C519" s="25"/>
      <c r="D519" s="25"/>
      <c r="E519" s="25"/>
      <c r="F519" s="25"/>
      <c r="G519" s="25"/>
      <c r="H519" s="25"/>
      <c r="I519" s="23"/>
      <c r="J519" s="23"/>
      <c r="K519" s="27"/>
      <c r="L519" s="27"/>
      <c r="M519" s="25"/>
      <c r="N519" s="31"/>
      <c r="O519" s="10" t="str">
        <f t="shared" si="2"/>
        <v/>
      </c>
      <c r="P519" s="10" t="str">
        <f>IF(AND(LEN(M519), SessionWeekends = false, OR(WEEKDAY(M519) = 1, WEEKDAY(M519) = 7)), SessionWeekendsCode, IF(LEN(N519), VLOOKUP(N519, SessionTimes, 2), ""))</f>
        <v/>
      </c>
      <c r="Q519" s="28"/>
      <c r="R519" s="25"/>
      <c r="S519" s="30"/>
      <c r="T519" s="26"/>
      <c r="U519" s="29"/>
      <c r="V519" s="29"/>
      <c r="W519" s="25" t="b">
        <v>0</v>
      </c>
      <c r="X519" s="10" t="str">
        <f t="shared" si="3"/>
        <v/>
      </c>
    </row>
    <row r="520" ht="15.75" customHeight="1">
      <c r="A520" s="10" t="str">
        <f t="shared" si="1"/>
        <v/>
      </c>
      <c r="B520" s="11" t="str">
        <f>IF(OR($D520 = "CLOSED", AND($D520 = "CANCELLED", IncludeCancelled), AND($D520 = "MISSED", IncludeMissed)), IF(FixedTarget, IF(S520 &gt;= FixedTargetR, FixedTargetR, -1), IF($R520 = "TARGET", Q520, IF($R520 = "BE", 0, IF($R520 = "STOP", -1, "")))), "")</f>
        <v/>
      </c>
      <c r="C520" s="25"/>
      <c r="D520" s="25"/>
      <c r="E520" s="25"/>
      <c r="F520" s="25"/>
      <c r="G520" s="25"/>
      <c r="H520" s="25"/>
      <c r="I520" s="23"/>
      <c r="J520" s="23"/>
      <c r="K520" s="27"/>
      <c r="L520" s="27"/>
      <c r="M520" s="25"/>
      <c r="N520" s="31"/>
      <c r="O520" s="10" t="str">
        <f t="shared" si="2"/>
        <v/>
      </c>
      <c r="P520" s="10" t="str">
        <f>IF(AND(LEN(M520), SessionWeekends = false, OR(WEEKDAY(M520) = 1, WEEKDAY(M520) = 7)), SessionWeekendsCode, IF(LEN(N520), VLOOKUP(N520, SessionTimes, 2), ""))</f>
        <v/>
      </c>
      <c r="Q520" s="28"/>
      <c r="R520" s="25"/>
      <c r="S520" s="30"/>
      <c r="T520" s="26"/>
      <c r="U520" s="29"/>
      <c r="V520" s="29"/>
      <c r="W520" s="25" t="b">
        <v>0</v>
      </c>
      <c r="X520" s="10" t="str">
        <f t="shared" si="3"/>
        <v/>
      </c>
    </row>
    <row r="521" ht="15.75" customHeight="1">
      <c r="A521" s="10" t="str">
        <f t="shared" si="1"/>
        <v/>
      </c>
      <c r="B521" s="11" t="str">
        <f>IF(OR($D521 = "CLOSED", AND($D521 = "CANCELLED", IncludeCancelled), AND($D521 = "MISSED", IncludeMissed)), IF(FixedTarget, IF(S521 &gt;= FixedTargetR, FixedTargetR, -1), IF($R521 = "TARGET", Q521, IF($R521 = "BE", 0, IF($R521 = "STOP", -1, "")))), "")</f>
        <v/>
      </c>
      <c r="C521" s="25"/>
      <c r="D521" s="25"/>
      <c r="E521" s="25"/>
      <c r="F521" s="25"/>
      <c r="G521" s="25"/>
      <c r="H521" s="25"/>
      <c r="I521" s="23"/>
      <c r="J521" s="23"/>
      <c r="K521" s="27"/>
      <c r="L521" s="27"/>
      <c r="M521" s="25"/>
      <c r="N521" s="31"/>
      <c r="O521" s="10" t="str">
        <f t="shared" si="2"/>
        <v/>
      </c>
      <c r="P521" s="10" t="str">
        <f>IF(AND(LEN(M521), SessionWeekends = false, OR(WEEKDAY(M521) = 1, WEEKDAY(M521) = 7)), SessionWeekendsCode, IF(LEN(N521), VLOOKUP(N521, SessionTimes, 2), ""))</f>
        <v/>
      </c>
      <c r="Q521" s="28"/>
      <c r="R521" s="25"/>
      <c r="S521" s="30"/>
      <c r="T521" s="26"/>
      <c r="U521" s="29"/>
      <c r="V521" s="29"/>
      <c r="W521" s="25" t="b">
        <v>0</v>
      </c>
      <c r="X521" s="10" t="str">
        <f t="shared" si="3"/>
        <v/>
      </c>
    </row>
    <row r="522" ht="15.75" customHeight="1">
      <c r="A522" s="10" t="str">
        <f t="shared" si="1"/>
        <v/>
      </c>
      <c r="B522" s="11" t="str">
        <f>IF(OR($D522 = "CLOSED", AND($D522 = "CANCELLED", IncludeCancelled), AND($D522 = "MISSED", IncludeMissed)), IF(FixedTarget, IF(S522 &gt;= FixedTargetR, FixedTargetR, -1), IF($R522 = "TARGET", Q522, IF($R522 = "BE", 0, IF($R522 = "STOP", -1, "")))), "")</f>
        <v/>
      </c>
      <c r="C522" s="25"/>
      <c r="D522" s="25"/>
      <c r="E522" s="25"/>
      <c r="F522" s="25"/>
      <c r="G522" s="25"/>
      <c r="H522" s="25"/>
      <c r="I522" s="23"/>
      <c r="J522" s="23"/>
      <c r="K522" s="27"/>
      <c r="L522" s="27"/>
      <c r="M522" s="25"/>
      <c r="N522" s="31"/>
      <c r="O522" s="10" t="str">
        <f t="shared" si="2"/>
        <v/>
      </c>
      <c r="P522" s="10" t="str">
        <f>IF(AND(LEN(M522), SessionWeekends = false, OR(WEEKDAY(M522) = 1, WEEKDAY(M522) = 7)), SessionWeekendsCode, IF(LEN(N522), VLOOKUP(N522, SessionTimes, 2), ""))</f>
        <v/>
      </c>
      <c r="Q522" s="28"/>
      <c r="R522" s="25"/>
      <c r="S522" s="30"/>
      <c r="T522" s="26"/>
      <c r="U522" s="29"/>
      <c r="V522" s="29"/>
      <c r="W522" s="25" t="b">
        <v>0</v>
      </c>
      <c r="X522" s="10" t="str">
        <f t="shared" si="3"/>
        <v/>
      </c>
    </row>
    <row r="523" ht="15.75" customHeight="1">
      <c r="A523" s="10" t="str">
        <f t="shared" si="1"/>
        <v/>
      </c>
      <c r="B523" s="11" t="str">
        <f>IF(OR($D523 = "CLOSED", AND($D523 = "CANCELLED", IncludeCancelled), AND($D523 = "MISSED", IncludeMissed)), IF(FixedTarget, IF(S523 &gt;= FixedTargetR, FixedTargetR, -1), IF($R523 = "TARGET", Q523, IF($R523 = "BE", 0, IF($R523 = "STOP", -1, "")))), "")</f>
        <v/>
      </c>
      <c r="C523" s="25"/>
      <c r="D523" s="25"/>
      <c r="E523" s="25"/>
      <c r="F523" s="25"/>
      <c r="G523" s="25"/>
      <c r="H523" s="25"/>
      <c r="I523" s="23"/>
      <c r="J523" s="23"/>
      <c r="K523" s="27"/>
      <c r="L523" s="27"/>
      <c r="M523" s="25"/>
      <c r="N523" s="31"/>
      <c r="O523" s="10" t="str">
        <f t="shared" si="2"/>
        <v/>
      </c>
      <c r="P523" s="10" t="str">
        <f>IF(AND(LEN(M523), SessionWeekends = false, OR(WEEKDAY(M523) = 1, WEEKDAY(M523) = 7)), SessionWeekendsCode, IF(LEN(N523), VLOOKUP(N523, SessionTimes, 2), ""))</f>
        <v/>
      </c>
      <c r="Q523" s="28"/>
      <c r="R523" s="25"/>
      <c r="S523" s="30"/>
      <c r="T523" s="26"/>
      <c r="U523" s="29"/>
      <c r="V523" s="29"/>
      <c r="W523" s="25" t="b">
        <v>0</v>
      </c>
      <c r="X523" s="10" t="str">
        <f t="shared" si="3"/>
        <v/>
      </c>
    </row>
    <row r="524" ht="15.75" customHeight="1">
      <c r="A524" s="10" t="str">
        <f t="shared" si="1"/>
        <v/>
      </c>
      <c r="B524" s="11" t="str">
        <f>IF(OR($D524 = "CLOSED", AND($D524 = "CANCELLED", IncludeCancelled), AND($D524 = "MISSED", IncludeMissed)), IF(FixedTarget, IF(S524 &gt;= FixedTargetR, FixedTargetR, -1), IF($R524 = "TARGET", Q524, IF($R524 = "BE", 0, IF($R524 = "STOP", -1, "")))), "")</f>
        <v/>
      </c>
      <c r="C524" s="25"/>
      <c r="D524" s="25"/>
      <c r="E524" s="25"/>
      <c r="F524" s="25"/>
      <c r="G524" s="25"/>
      <c r="H524" s="25"/>
      <c r="I524" s="23"/>
      <c r="J524" s="23"/>
      <c r="K524" s="27"/>
      <c r="L524" s="27"/>
      <c r="M524" s="25"/>
      <c r="N524" s="31"/>
      <c r="O524" s="10" t="str">
        <f t="shared" si="2"/>
        <v/>
      </c>
      <c r="P524" s="10" t="str">
        <f>IF(AND(LEN(M524), SessionWeekends = false, OR(WEEKDAY(M524) = 1, WEEKDAY(M524) = 7)), SessionWeekendsCode, IF(LEN(N524), VLOOKUP(N524, SessionTimes, 2), ""))</f>
        <v/>
      </c>
      <c r="Q524" s="28"/>
      <c r="R524" s="25"/>
      <c r="S524" s="30"/>
      <c r="T524" s="26"/>
      <c r="U524" s="29"/>
      <c r="V524" s="29"/>
      <c r="W524" s="25" t="b">
        <v>0</v>
      </c>
      <c r="X524" s="10" t="str">
        <f t="shared" si="3"/>
        <v/>
      </c>
    </row>
    <row r="525" ht="15.75" customHeight="1">
      <c r="A525" s="10" t="str">
        <f t="shared" si="1"/>
        <v/>
      </c>
      <c r="B525" s="11" t="str">
        <f>IF(OR($D525 = "CLOSED", AND($D525 = "CANCELLED", IncludeCancelled), AND($D525 = "MISSED", IncludeMissed)), IF(FixedTarget, IF(S525 &gt;= FixedTargetR, FixedTargetR, -1), IF($R525 = "TARGET", Q525, IF($R525 = "BE", 0, IF($R525 = "STOP", -1, "")))), "")</f>
        <v/>
      </c>
      <c r="C525" s="25"/>
      <c r="D525" s="25"/>
      <c r="E525" s="25"/>
      <c r="F525" s="25"/>
      <c r="G525" s="25"/>
      <c r="H525" s="25"/>
      <c r="I525" s="23"/>
      <c r="J525" s="23"/>
      <c r="K525" s="27"/>
      <c r="L525" s="27"/>
      <c r="M525" s="25"/>
      <c r="N525" s="31"/>
      <c r="O525" s="10" t="str">
        <f t="shared" si="2"/>
        <v/>
      </c>
      <c r="P525" s="10" t="str">
        <f>IF(AND(LEN(M525), SessionWeekends = false, OR(WEEKDAY(M525) = 1, WEEKDAY(M525) = 7)), SessionWeekendsCode, IF(LEN(N525), VLOOKUP(N525, SessionTimes, 2), ""))</f>
        <v/>
      </c>
      <c r="Q525" s="28"/>
      <c r="R525" s="25"/>
      <c r="S525" s="30"/>
      <c r="T525" s="26"/>
      <c r="U525" s="29"/>
      <c r="V525" s="29"/>
      <c r="W525" s="25" t="b">
        <v>0</v>
      </c>
      <c r="X525" s="10" t="str">
        <f t="shared" si="3"/>
        <v/>
      </c>
    </row>
    <row r="526" ht="15.75" customHeight="1">
      <c r="A526" s="10" t="str">
        <f t="shared" si="1"/>
        <v/>
      </c>
      <c r="B526" s="11" t="str">
        <f>IF(OR($D526 = "CLOSED", AND($D526 = "CANCELLED", IncludeCancelled), AND($D526 = "MISSED", IncludeMissed)), IF(FixedTarget, IF(S526 &gt;= FixedTargetR, FixedTargetR, -1), IF($R526 = "TARGET", Q526, IF($R526 = "BE", 0, IF($R526 = "STOP", -1, "")))), "")</f>
        <v/>
      </c>
      <c r="C526" s="25"/>
      <c r="D526" s="25"/>
      <c r="E526" s="25"/>
      <c r="F526" s="25"/>
      <c r="G526" s="25"/>
      <c r="H526" s="25"/>
      <c r="I526" s="23"/>
      <c r="J526" s="23"/>
      <c r="K526" s="27"/>
      <c r="L526" s="27"/>
      <c r="M526" s="25"/>
      <c r="N526" s="31"/>
      <c r="O526" s="10" t="str">
        <f t="shared" si="2"/>
        <v/>
      </c>
      <c r="P526" s="10" t="str">
        <f>IF(AND(LEN(M526), SessionWeekends = false, OR(WEEKDAY(M526) = 1, WEEKDAY(M526) = 7)), SessionWeekendsCode, IF(LEN(N526), VLOOKUP(N526, SessionTimes, 2), ""))</f>
        <v/>
      </c>
      <c r="Q526" s="28"/>
      <c r="R526" s="25"/>
      <c r="S526" s="30"/>
      <c r="T526" s="26"/>
      <c r="U526" s="29"/>
      <c r="V526" s="29"/>
      <c r="W526" s="25" t="b">
        <v>0</v>
      </c>
      <c r="X526" s="10" t="str">
        <f t="shared" si="3"/>
        <v/>
      </c>
    </row>
    <row r="527" ht="15.75" customHeight="1">
      <c r="A527" s="10" t="str">
        <f t="shared" si="1"/>
        <v/>
      </c>
      <c r="B527" s="11" t="str">
        <f>IF(OR($D527 = "CLOSED", AND($D527 = "CANCELLED", IncludeCancelled), AND($D527 = "MISSED", IncludeMissed)), IF(FixedTarget, IF(S527 &gt;= FixedTargetR, FixedTargetR, -1), IF($R527 = "TARGET", Q527, IF($R527 = "BE", 0, IF($R527 = "STOP", -1, "")))), "")</f>
        <v/>
      </c>
      <c r="C527" s="25"/>
      <c r="D527" s="25"/>
      <c r="E527" s="25"/>
      <c r="F527" s="25"/>
      <c r="G527" s="25"/>
      <c r="H527" s="25"/>
      <c r="I527" s="23"/>
      <c r="J527" s="23"/>
      <c r="K527" s="27"/>
      <c r="L527" s="27"/>
      <c r="M527" s="25"/>
      <c r="N527" s="31"/>
      <c r="O527" s="10" t="str">
        <f t="shared" si="2"/>
        <v/>
      </c>
      <c r="P527" s="10" t="str">
        <f>IF(AND(LEN(M527), SessionWeekends = false, OR(WEEKDAY(M527) = 1, WEEKDAY(M527) = 7)), SessionWeekendsCode, IF(LEN(N527), VLOOKUP(N527, SessionTimes, 2), ""))</f>
        <v/>
      </c>
      <c r="Q527" s="28"/>
      <c r="R527" s="25"/>
      <c r="S527" s="30"/>
      <c r="T527" s="26"/>
      <c r="U527" s="29"/>
      <c r="V527" s="29"/>
      <c r="W527" s="25" t="b">
        <v>0</v>
      </c>
      <c r="X527" s="10" t="str">
        <f t="shared" si="3"/>
        <v/>
      </c>
    </row>
    <row r="528" ht="15.75" customHeight="1">
      <c r="A528" s="10" t="str">
        <f t="shared" si="1"/>
        <v/>
      </c>
      <c r="B528" s="11" t="str">
        <f>IF(OR($D528 = "CLOSED", AND($D528 = "CANCELLED", IncludeCancelled), AND($D528 = "MISSED", IncludeMissed)), IF(FixedTarget, IF(S528 &gt;= FixedTargetR, FixedTargetR, -1), IF($R528 = "TARGET", Q528, IF($R528 = "BE", 0, IF($R528 = "STOP", -1, "")))), "")</f>
        <v/>
      </c>
      <c r="C528" s="25"/>
      <c r="D528" s="25"/>
      <c r="E528" s="25"/>
      <c r="F528" s="25"/>
      <c r="G528" s="25"/>
      <c r="H528" s="25"/>
      <c r="I528" s="23"/>
      <c r="J528" s="23"/>
      <c r="K528" s="27"/>
      <c r="L528" s="27"/>
      <c r="M528" s="25"/>
      <c r="N528" s="31"/>
      <c r="O528" s="10" t="str">
        <f t="shared" si="2"/>
        <v/>
      </c>
      <c r="P528" s="10" t="str">
        <f>IF(AND(LEN(M528), SessionWeekends = false, OR(WEEKDAY(M528) = 1, WEEKDAY(M528) = 7)), SessionWeekendsCode, IF(LEN(N528), VLOOKUP(N528, SessionTimes, 2), ""))</f>
        <v/>
      </c>
      <c r="Q528" s="28"/>
      <c r="R528" s="25"/>
      <c r="S528" s="30"/>
      <c r="T528" s="26"/>
      <c r="U528" s="29"/>
      <c r="V528" s="29"/>
      <c r="W528" s="25" t="b">
        <v>0</v>
      </c>
      <c r="X528" s="10" t="str">
        <f t="shared" si="3"/>
        <v/>
      </c>
    </row>
    <row r="529" ht="15.75" customHeight="1">
      <c r="A529" s="10" t="str">
        <f t="shared" si="1"/>
        <v/>
      </c>
      <c r="B529" s="11" t="str">
        <f>IF(OR($D529 = "CLOSED", AND($D529 = "CANCELLED", IncludeCancelled), AND($D529 = "MISSED", IncludeMissed)), IF(FixedTarget, IF(S529 &gt;= FixedTargetR, FixedTargetR, -1), IF($R529 = "TARGET", Q529, IF($R529 = "BE", 0, IF($R529 = "STOP", -1, "")))), "")</f>
        <v/>
      </c>
      <c r="C529" s="25"/>
      <c r="D529" s="25"/>
      <c r="E529" s="25"/>
      <c r="F529" s="25"/>
      <c r="G529" s="25"/>
      <c r="H529" s="25"/>
      <c r="I529" s="23"/>
      <c r="J529" s="23"/>
      <c r="K529" s="27"/>
      <c r="L529" s="27"/>
      <c r="M529" s="25"/>
      <c r="N529" s="31"/>
      <c r="O529" s="10" t="str">
        <f t="shared" si="2"/>
        <v/>
      </c>
      <c r="P529" s="10" t="str">
        <f>IF(AND(LEN(M529), SessionWeekends = false, OR(WEEKDAY(M529) = 1, WEEKDAY(M529) = 7)), SessionWeekendsCode, IF(LEN(N529), VLOOKUP(N529, SessionTimes, 2), ""))</f>
        <v/>
      </c>
      <c r="Q529" s="28"/>
      <c r="R529" s="25"/>
      <c r="S529" s="30"/>
      <c r="T529" s="26"/>
      <c r="U529" s="29"/>
      <c r="V529" s="29"/>
      <c r="W529" s="25" t="b">
        <v>0</v>
      </c>
      <c r="X529" s="10" t="str">
        <f t="shared" si="3"/>
        <v/>
      </c>
    </row>
    <row r="530" ht="15.75" customHeight="1">
      <c r="A530" s="10" t="str">
        <f t="shared" si="1"/>
        <v/>
      </c>
      <c r="B530" s="11" t="str">
        <f>IF(OR($D530 = "CLOSED", AND($D530 = "CANCELLED", IncludeCancelled), AND($D530 = "MISSED", IncludeMissed)), IF(FixedTarget, IF(S530 &gt;= FixedTargetR, FixedTargetR, -1), IF($R530 = "TARGET", Q530, IF($R530 = "BE", 0, IF($R530 = "STOP", -1, "")))), "")</f>
        <v/>
      </c>
      <c r="C530" s="25"/>
      <c r="D530" s="25"/>
      <c r="E530" s="25"/>
      <c r="F530" s="25"/>
      <c r="G530" s="25"/>
      <c r="H530" s="25"/>
      <c r="I530" s="23"/>
      <c r="J530" s="23"/>
      <c r="K530" s="27"/>
      <c r="L530" s="27"/>
      <c r="M530" s="25"/>
      <c r="N530" s="31"/>
      <c r="O530" s="10" t="str">
        <f t="shared" si="2"/>
        <v/>
      </c>
      <c r="P530" s="10" t="str">
        <f>IF(AND(LEN(M530), SessionWeekends = false, OR(WEEKDAY(M530) = 1, WEEKDAY(M530) = 7)), SessionWeekendsCode, IF(LEN(N530), VLOOKUP(N530, SessionTimes, 2), ""))</f>
        <v/>
      </c>
      <c r="Q530" s="28"/>
      <c r="R530" s="25"/>
      <c r="S530" s="30"/>
      <c r="T530" s="26"/>
      <c r="U530" s="29"/>
      <c r="V530" s="29"/>
      <c r="W530" s="25" t="b">
        <v>0</v>
      </c>
      <c r="X530" s="10" t="str">
        <f t="shared" si="3"/>
        <v/>
      </c>
    </row>
    <row r="531" ht="15.75" customHeight="1">
      <c r="A531" s="10" t="str">
        <f t="shared" si="1"/>
        <v/>
      </c>
      <c r="B531" s="11" t="str">
        <f>IF(OR($D531 = "CLOSED", AND($D531 = "CANCELLED", IncludeCancelled), AND($D531 = "MISSED", IncludeMissed)), IF(FixedTarget, IF(S531 &gt;= FixedTargetR, FixedTargetR, -1), IF($R531 = "TARGET", Q531, IF($R531 = "BE", 0, IF($R531 = "STOP", -1, "")))), "")</f>
        <v/>
      </c>
      <c r="C531" s="25"/>
      <c r="D531" s="25"/>
      <c r="E531" s="25"/>
      <c r="F531" s="25"/>
      <c r="G531" s="25"/>
      <c r="H531" s="25"/>
      <c r="I531" s="23"/>
      <c r="J531" s="23"/>
      <c r="K531" s="27"/>
      <c r="L531" s="27"/>
      <c r="M531" s="25"/>
      <c r="N531" s="31"/>
      <c r="O531" s="10" t="str">
        <f t="shared" si="2"/>
        <v/>
      </c>
      <c r="P531" s="10" t="str">
        <f>IF(AND(LEN(M531), SessionWeekends = false, OR(WEEKDAY(M531) = 1, WEEKDAY(M531) = 7)), SessionWeekendsCode, IF(LEN(N531), VLOOKUP(N531, SessionTimes, 2), ""))</f>
        <v/>
      </c>
      <c r="Q531" s="28"/>
      <c r="R531" s="25"/>
      <c r="S531" s="30"/>
      <c r="T531" s="26"/>
      <c r="U531" s="29"/>
      <c r="V531" s="29"/>
      <c r="W531" s="25" t="b">
        <v>0</v>
      </c>
      <c r="X531" s="10" t="str">
        <f t="shared" si="3"/>
        <v/>
      </c>
    </row>
    <row r="532" ht="15.75" customHeight="1">
      <c r="A532" s="10" t="str">
        <f t="shared" si="1"/>
        <v/>
      </c>
      <c r="B532" s="11" t="str">
        <f>IF(OR($D532 = "CLOSED", AND($D532 = "CANCELLED", IncludeCancelled), AND($D532 = "MISSED", IncludeMissed)), IF(FixedTarget, IF(S532 &gt;= FixedTargetR, FixedTargetR, -1), IF($R532 = "TARGET", Q532, IF($R532 = "BE", 0, IF($R532 = "STOP", -1, "")))), "")</f>
        <v/>
      </c>
      <c r="C532" s="25"/>
      <c r="D532" s="25"/>
      <c r="E532" s="25"/>
      <c r="F532" s="25"/>
      <c r="G532" s="25"/>
      <c r="H532" s="25"/>
      <c r="I532" s="23"/>
      <c r="J532" s="23"/>
      <c r="K532" s="27"/>
      <c r="L532" s="27"/>
      <c r="M532" s="25"/>
      <c r="N532" s="31"/>
      <c r="O532" s="10" t="str">
        <f t="shared" si="2"/>
        <v/>
      </c>
      <c r="P532" s="10" t="str">
        <f>IF(AND(LEN(M532), SessionWeekends = false, OR(WEEKDAY(M532) = 1, WEEKDAY(M532) = 7)), SessionWeekendsCode, IF(LEN(N532), VLOOKUP(N532, SessionTimes, 2), ""))</f>
        <v/>
      </c>
      <c r="Q532" s="28"/>
      <c r="R532" s="25"/>
      <c r="S532" s="30"/>
      <c r="T532" s="26"/>
      <c r="U532" s="29"/>
      <c r="V532" s="29"/>
      <c r="W532" s="25" t="b">
        <v>0</v>
      </c>
      <c r="X532" s="10" t="str">
        <f t="shared" si="3"/>
        <v/>
      </c>
    </row>
    <row r="533" ht="15.75" customHeight="1">
      <c r="A533" s="10" t="str">
        <f t="shared" si="1"/>
        <v/>
      </c>
      <c r="B533" s="11" t="str">
        <f>IF(OR($D533 = "CLOSED", AND($D533 = "CANCELLED", IncludeCancelled), AND($D533 = "MISSED", IncludeMissed)), IF(FixedTarget, IF(S533 &gt;= FixedTargetR, FixedTargetR, -1), IF($R533 = "TARGET", Q533, IF($R533 = "BE", 0, IF($R533 = "STOP", -1, "")))), "")</f>
        <v/>
      </c>
      <c r="C533" s="25"/>
      <c r="D533" s="25"/>
      <c r="E533" s="25"/>
      <c r="F533" s="25"/>
      <c r="G533" s="25"/>
      <c r="H533" s="25"/>
      <c r="I533" s="23"/>
      <c r="J533" s="23"/>
      <c r="K533" s="27"/>
      <c r="L533" s="27"/>
      <c r="M533" s="25"/>
      <c r="N533" s="31"/>
      <c r="O533" s="10" t="str">
        <f t="shared" si="2"/>
        <v/>
      </c>
      <c r="P533" s="10" t="str">
        <f>IF(AND(LEN(M533), SessionWeekends = false, OR(WEEKDAY(M533) = 1, WEEKDAY(M533) = 7)), SessionWeekendsCode, IF(LEN(N533), VLOOKUP(N533, SessionTimes, 2), ""))</f>
        <v/>
      </c>
      <c r="Q533" s="28"/>
      <c r="R533" s="25"/>
      <c r="S533" s="30"/>
      <c r="T533" s="26"/>
      <c r="U533" s="29"/>
      <c r="V533" s="29"/>
      <c r="W533" s="25" t="b">
        <v>0</v>
      </c>
      <c r="X533" s="10" t="str">
        <f t="shared" si="3"/>
        <v/>
      </c>
    </row>
    <row r="534" ht="15.75" customHeight="1">
      <c r="A534" s="10" t="str">
        <f t="shared" si="1"/>
        <v/>
      </c>
      <c r="B534" s="11" t="str">
        <f>IF(OR($D534 = "CLOSED", AND($D534 = "CANCELLED", IncludeCancelled), AND($D534 = "MISSED", IncludeMissed)), IF(FixedTarget, IF(S534 &gt;= FixedTargetR, FixedTargetR, -1), IF($R534 = "TARGET", Q534, IF($R534 = "BE", 0, IF($R534 = "STOP", -1, "")))), "")</f>
        <v/>
      </c>
      <c r="C534" s="25"/>
      <c r="D534" s="25"/>
      <c r="E534" s="25"/>
      <c r="F534" s="25"/>
      <c r="G534" s="25"/>
      <c r="H534" s="25"/>
      <c r="I534" s="23"/>
      <c r="J534" s="23"/>
      <c r="K534" s="27"/>
      <c r="L534" s="27"/>
      <c r="M534" s="25"/>
      <c r="N534" s="31"/>
      <c r="O534" s="10" t="str">
        <f t="shared" si="2"/>
        <v/>
      </c>
      <c r="P534" s="10" t="str">
        <f>IF(AND(LEN(M534), SessionWeekends = false, OR(WEEKDAY(M534) = 1, WEEKDAY(M534) = 7)), SessionWeekendsCode, IF(LEN(N534), VLOOKUP(N534, SessionTimes, 2), ""))</f>
        <v/>
      </c>
      <c r="Q534" s="28"/>
      <c r="R534" s="25"/>
      <c r="S534" s="30"/>
      <c r="T534" s="26"/>
      <c r="U534" s="29"/>
      <c r="V534" s="29"/>
      <c r="W534" s="25" t="b">
        <v>0</v>
      </c>
      <c r="X534" s="10" t="str">
        <f t="shared" si="3"/>
        <v/>
      </c>
    </row>
    <row r="535" ht="15.75" customHeight="1">
      <c r="A535" s="10" t="str">
        <f t="shared" si="1"/>
        <v/>
      </c>
      <c r="B535" s="11" t="str">
        <f>IF(OR($D535 = "CLOSED", AND($D535 = "CANCELLED", IncludeCancelled), AND($D535 = "MISSED", IncludeMissed)), IF(FixedTarget, IF(S535 &gt;= FixedTargetR, FixedTargetR, -1), IF($R535 = "TARGET", Q535, IF($R535 = "BE", 0, IF($R535 = "STOP", -1, "")))), "")</f>
        <v/>
      </c>
      <c r="C535" s="25"/>
      <c r="D535" s="25"/>
      <c r="E535" s="25"/>
      <c r="F535" s="25"/>
      <c r="G535" s="25"/>
      <c r="H535" s="25"/>
      <c r="I535" s="23"/>
      <c r="J535" s="23"/>
      <c r="K535" s="27"/>
      <c r="L535" s="27"/>
      <c r="M535" s="25"/>
      <c r="N535" s="31"/>
      <c r="O535" s="10" t="str">
        <f t="shared" si="2"/>
        <v/>
      </c>
      <c r="P535" s="10" t="str">
        <f>IF(AND(LEN(M535), SessionWeekends = false, OR(WEEKDAY(M535) = 1, WEEKDAY(M535) = 7)), SessionWeekendsCode, IF(LEN(N535), VLOOKUP(N535, SessionTimes, 2), ""))</f>
        <v/>
      </c>
      <c r="Q535" s="28"/>
      <c r="R535" s="25"/>
      <c r="S535" s="30"/>
      <c r="T535" s="26"/>
      <c r="U535" s="29"/>
      <c r="V535" s="29"/>
      <c r="W535" s="25" t="b">
        <v>0</v>
      </c>
      <c r="X535" s="10" t="str">
        <f t="shared" si="3"/>
        <v/>
      </c>
    </row>
    <row r="536" ht="15.75" customHeight="1">
      <c r="A536" s="10" t="str">
        <f t="shared" si="1"/>
        <v/>
      </c>
      <c r="B536" s="11" t="str">
        <f>IF(OR($D536 = "CLOSED", AND($D536 = "CANCELLED", IncludeCancelled), AND($D536 = "MISSED", IncludeMissed)), IF(FixedTarget, IF(S536 &gt;= FixedTargetR, FixedTargetR, -1), IF($R536 = "TARGET", Q536, IF($R536 = "BE", 0, IF($R536 = "STOP", -1, "")))), "")</f>
        <v/>
      </c>
      <c r="C536" s="25"/>
      <c r="D536" s="25"/>
      <c r="E536" s="25"/>
      <c r="F536" s="25"/>
      <c r="G536" s="25"/>
      <c r="H536" s="25"/>
      <c r="I536" s="23"/>
      <c r="J536" s="23"/>
      <c r="K536" s="27"/>
      <c r="L536" s="27"/>
      <c r="M536" s="25"/>
      <c r="N536" s="31"/>
      <c r="O536" s="10" t="str">
        <f t="shared" si="2"/>
        <v/>
      </c>
      <c r="P536" s="10" t="str">
        <f>IF(AND(LEN(M536), SessionWeekends = false, OR(WEEKDAY(M536) = 1, WEEKDAY(M536) = 7)), SessionWeekendsCode, IF(LEN(N536), VLOOKUP(N536, SessionTimes, 2), ""))</f>
        <v/>
      </c>
      <c r="Q536" s="28"/>
      <c r="R536" s="25"/>
      <c r="S536" s="30"/>
      <c r="T536" s="26"/>
      <c r="U536" s="29"/>
      <c r="V536" s="29"/>
      <c r="W536" s="25" t="b">
        <v>0</v>
      </c>
      <c r="X536" s="10" t="str">
        <f t="shared" si="3"/>
        <v/>
      </c>
    </row>
    <row r="537" ht="15.75" customHeight="1">
      <c r="A537" s="10" t="str">
        <f t="shared" si="1"/>
        <v/>
      </c>
      <c r="B537" s="11" t="str">
        <f>IF(OR($D537 = "CLOSED", AND($D537 = "CANCELLED", IncludeCancelled), AND($D537 = "MISSED", IncludeMissed)), IF(FixedTarget, IF(S537 &gt;= FixedTargetR, FixedTargetR, -1), IF($R537 = "TARGET", Q537, IF($R537 = "BE", 0, IF($R537 = "STOP", -1, "")))), "")</f>
        <v/>
      </c>
      <c r="C537" s="25"/>
      <c r="D537" s="25"/>
      <c r="E537" s="25"/>
      <c r="F537" s="25"/>
      <c r="G537" s="25"/>
      <c r="H537" s="25"/>
      <c r="I537" s="23"/>
      <c r="J537" s="23"/>
      <c r="K537" s="27"/>
      <c r="L537" s="27"/>
      <c r="M537" s="25"/>
      <c r="N537" s="31"/>
      <c r="O537" s="10" t="str">
        <f t="shared" si="2"/>
        <v/>
      </c>
      <c r="P537" s="10" t="str">
        <f>IF(AND(LEN(M537), SessionWeekends = false, OR(WEEKDAY(M537) = 1, WEEKDAY(M537) = 7)), SessionWeekendsCode, IF(LEN(N537), VLOOKUP(N537, SessionTimes, 2), ""))</f>
        <v/>
      </c>
      <c r="Q537" s="28"/>
      <c r="R537" s="25"/>
      <c r="S537" s="30"/>
      <c r="T537" s="26"/>
      <c r="U537" s="29"/>
      <c r="V537" s="29"/>
      <c r="W537" s="25" t="b">
        <v>0</v>
      </c>
      <c r="X537" s="10" t="str">
        <f t="shared" si="3"/>
        <v/>
      </c>
    </row>
    <row r="538" ht="15.75" customHeight="1">
      <c r="A538" s="10" t="str">
        <f t="shared" si="1"/>
        <v/>
      </c>
      <c r="B538" s="11" t="str">
        <f>IF(OR($D538 = "CLOSED", AND($D538 = "CANCELLED", IncludeCancelled), AND($D538 = "MISSED", IncludeMissed)), IF(FixedTarget, IF(S538 &gt;= FixedTargetR, FixedTargetR, -1), IF($R538 = "TARGET", Q538, IF($R538 = "BE", 0, IF($R538 = "STOP", -1, "")))), "")</f>
        <v/>
      </c>
      <c r="C538" s="25"/>
      <c r="D538" s="25"/>
      <c r="E538" s="25"/>
      <c r="F538" s="25"/>
      <c r="G538" s="25"/>
      <c r="H538" s="25"/>
      <c r="I538" s="23"/>
      <c r="J538" s="23"/>
      <c r="K538" s="27"/>
      <c r="L538" s="27"/>
      <c r="M538" s="25"/>
      <c r="N538" s="31"/>
      <c r="O538" s="10" t="str">
        <f t="shared" si="2"/>
        <v/>
      </c>
      <c r="P538" s="10" t="str">
        <f>IF(AND(LEN(M538), SessionWeekends = false, OR(WEEKDAY(M538) = 1, WEEKDAY(M538) = 7)), SessionWeekendsCode, IF(LEN(N538), VLOOKUP(N538, SessionTimes, 2), ""))</f>
        <v/>
      </c>
      <c r="Q538" s="28"/>
      <c r="R538" s="25"/>
      <c r="S538" s="30"/>
      <c r="T538" s="26"/>
      <c r="U538" s="29"/>
      <c r="V538" s="29"/>
      <c r="W538" s="25" t="b">
        <v>0</v>
      </c>
      <c r="X538" s="10" t="str">
        <f t="shared" si="3"/>
        <v/>
      </c>
    </row>
    <row r="539" ht="15.75" customHeight="1">
      <c r="A539" s="10" t="str">
        <f t="shared" si="1"/>
        <v/>
      </c>
      <c r="B539" s="11" t="str">
        <f>IF(OR($D539 = "CLOSED", AND($D539 = "CANCELLED", IncludeCancelled), AND($D539 = "MISSED", IncludeMissed)), IF(FixedTarget, IF(S539 &gt;= FixedTargetR, FixedTargetR, -1), IF($R539 = "TARGET", Q539, IF($R539 = "BE", 0, IF($R539 = "STOP", -1, "")))), "")</f>
        <v/>
      </c>
      <c r="C539" s="25"/>
      <c r="D539" s="25"/>
      <c r="E539" s="25"/>
      <c r="F539" s="25"/>
      <c r="G539" s="25"/>
      <c r="H539" s="25"/>
      <c r="I539" s="23"/>
      <c r="J539" s="23"/>
      <c r="K539" s="27"/>
      <c r="L539" s="27"/>
      <c r="M539" s="25"/>
      <c r="N539" s="31"/>
      <c r="O539" s="10" t="str">
        <f t="shared" si="2"/>
        <v/>
      </c>
      <c r="P539" s="10" t="str">
        <f>IF(AND(LEN(M539), SessionWeekends = false, OR(WEEKDAY(M539) = 1, WEEKDAY(M539) = 7)), SessionWeekendsCode, IF(LEN(N539), VLOOKUP(N539, SessionTimes, 2), ""))</f>
        <v/>
      </c>
      <c r="Q539" s="28"/>
      <c r="R539" s="25"/>
      <c r="S539" s="30"/>
      <c r="T539" s="26"/>
      <c r="U539" s="29"/>
      <c r="V539" s="29"/>
      <c r="W539" s="25" t="b">
        <v>0</v>
      </c>
      <c r="X539" s="10" t="str">
        <f t="shared" si="3"/>
        <v/>
      </c>
    </row>
    <row r="540" ht="15.75" customHeight="1">
      <c r="A540" s="10" t="str">
        <f t="shared" si="1"/>
        <v/>
      </c>
      <c r="B540" s="11" t="str">
        <f>IF(OR($D540 = "CLOSED", AND($D540 = "CANCELLED", IncludeCancelled), AND($D540 = "MISSED", IncludeMissed)), IF(FixedTarget, IF(S540 &gt;= FixedTargetR, FixedTargetR, -1), IF($R540 = "TARGET", Q540, IF($R540 = "BE", 0, IF($R540 = "STOP", -1, "")))), "")</f>
        <v/>
      </c>
      <c r="C540" s="25"/>
      <c r="D540" s="25"/>
      <c r="E540" s="25"/>
      <c r="F540" s="25"/>
      <c r="G540" s="25"/>
      <c r="H540" s="25"/>
      <c r="I540" s="23"/>
      <c r="J540" s="23"/>
      <c r="K540" s="27"/>
      <c r="L540" s="27"/>
      <c r="M540" s="25"/>
      <c r="N540" s="31"/>
      <c r="O540" s="10" t="str">
        <f t="shared" si="2"/>
        <v/>
      </c>
      <c r="P540" s="10" t="str">
        <f>IF(AND(LEN(M540), SessionWeekends = false, OR(WEEKDAY(M540) = 1, WEEKDAY(M540) = 7)), SessionWeekendsCode, IF(LEN(N540), VLOOKUP(N540, SessionTimes, 2), ""))</f>
        <v/>
      </c>
      <c r="Q540" s="28"/>
      <c r="R540" s="25"/>
      <c r="S540" s="30"/>
      <c r="T540" s="26"/>
      <c r="U540" s="29"/>
      <c r="V540" s="29"/>
      <c r="W540" s="25" t="b">
        <v>0</v>
      </c>
      <c r="X540" s="10" t="str">
        <f t="shared" si="3"/>
        <v/>
      </c>
    </row>
    <row r="541" ht="15.75" customHeight="1">
      <c r="A541" s="10" t="str">
        <f t="shared" si="1"/>
        <v/>
      </c>
      <c r="B541" s="11" t="str">
        <f>IF(OR($D541 = "CLOSED", AND($D541 = "CANCELLED", IncludeCancelled), AND($D541 = "MISSED", IncludeMissed)), IF(FixedTarget, IF(S541 &gt;= FixedTargetR, FixedTargetR, -1), IF($R541 = "TARGET", Q541, IF($R541 = "BE", 0, IF($R541 = "STOP", -1, "")))), "")</f>
        <v/>
      </c>
      <c r="C541" s="25"/>
      <c r="D541" s="25"/>
      <c r="E541" s="25"/>
      <c r="F541" s="25"/>
      <c r="G541" s="25"/>
      <c r="H541" s="25"/>
      <c r="I541" s="23"/>
      <c r="J541" s="23"/>
      <c r="K541" s="27"/>
      <c r="L541" s="27"/>
      <c r="M541" s="25"/>
      <c r="N541" s="31"/>
      <c r="O541" s="10" t="str">
        <f t="shared" si="2"/>
        <v/>
      </c>
      <c r="P541" s="10" t="str">
        <f>IF(AND(LEN(M541), SessionWeekends = false, OR(WEEKDAY(M541) = 1, WEEKDAY(M541) = 7)), SessionWeekendsCode, IF(LEN(N541), VLOOKUP(N541, SessionTimes, 2), ""))</f>
        <v/>
      </c>
      <c r="Q541" s="28"/>
      <c r="R541" s="25"/>
      <c r="S541" s="30"/>
      <c r="T541" s="26"/>
      <c r="U541" s="29"/>
      <c r="V541" s="29"/>
      <c r="W541" s="25" t="b">
        <v>0</v>
      </c>
      <c r="X541" s="10" t="str">
        <f t="shared" si="3"/>
        <v/>
      </c>
    </row>
    <row r="542" ht="15.75" customHeight="1">
      <c r="A542" s="10" t="str">
        <f t="shared" si="1"/>
        <v/>
      </c>
      <c r="B542" s="11" t="str">
        <f>IF(OR($D542 = "CLOSED", AND($D542 = "CANCELLED", IncludeCancelled), AND($D542 = "MISSED", IncludeMissed)), IF(FixedTarget, IF(S542 &gt;= FixedTargetR, FixedTargetR, -1), IF($R542 = "TARGET", Q542, IF($R542 = "BE", 0, IF($R542 = "STOP", -1, "")))), "")</f>
        <v/>
      </c>
      <c r="C542" s="25"/>
      <c r="D542" s="25"/>
      <c r="E542" s="25"/>
      <c r="F542" s="25"/>
      <c r="G542" s="25"/>
      <c r="H542" s="25"/>
      <c r="I542" s="23"/>
      <c r="J542" s="23"/>
      <c r="K542" s="27"/>
      <c r="L542" s="27"/>
      <c r="M542" s="25"/>
      <c r="N542" s="31"/>
      <c r="O542" s="10" t="str">
        <f t="shared" si="2"/>
        <v/>
      </c>
      <c r="P542" s="10" t="str">
        <f>IF(AND(LEN(M542), SessionWeekends = false, OR(WEEKDAY(M542) = 1, WEEKDAY(M542) = 7)), SessionWeekendsCode, IF(LEN(N542), VLOOKUP(N542, SessionTimes, 2), ""))</f>
        <v/>
      </c>
      <c r="Q542" s="28"/>
      <c r="R542" s="25"/>
      <c r="S542" s="30"/>
      <c r="T542" s="26"/>
      <c r="U542" s="29"/>
      <c r="V542" s="29"/>
      <c r="W542" s="25" t="b">
        <v>0</v>
      </c>
      <c r="X542" s="10" t="str">
        <f t="shared" si="3"/>
        <v/>
      </c>
    </row>
    <row r="543" ht="15.75" customHeight="1">
      <c r="A543" s="10" t="str">
        <f t="shared" si="1"/>
        <v/>
      </c>
      <c r="B543" s="11" t="str">
        <f>IF(OR($D543 = "CLOSED", AND($D543 = "CANCELLED", IncludeCancelled), AND($D543 = "MISSED", IncludeMissed)), IF(FixedTarget, IF(S543 &gt;= FixedTargetR, FixedTargetR, -1), IF($R543 = "TARGET", Q543, IF($R543 = "BE", 0, IF($R543 = "STOP", -1, "")))), "")</f>
        <v/>
      </c>
      <c r="C543" s="25"/>
      <c r="D543" s="25"/>
      <c r="E543" s="25"/>
      <c r="F543" s="25"/>
      <c r="G543" s="25"/>
      <c r="H543" s="25"/>
      <c r="I543" s="23"/>
      <c r="J543" s="23"/>
      <c r="K543" s="27"/>
      <c r="L543" s="27"/>
      <c r="M543" s="25"/>
      <c r="N543" s="31"/>
      <c r="O543" s="10" t="str">
        <f t="shared" si="2"/>
        <v/>
      </c>
      <c r="P543" s="10" t="str">
        <f>IF(AND(LEN(M543), SessionWeekends = false, OR(WEEKDAY(M543) = 1, WEEKDAY(M543) = 7)), SessionWeekendsCode, IF(LEN(N543), VLOOKUP(N543, SessionTimes, 2), ""))</f>
        <v/>
      </c>
      <c r="Q543" s="28"/>
      <c r="R543" s="25"/>
      <c r="S543" s="30"/>
      <c r="T543" s="26"/>
      <c r="U543" s="29"/>
      <c r="V543" s="29"/>
      <c r="W543" s="25" t="b">
        <v>0</v>
      </c>
      <c r="X543" s="10" t="str">
        <f t="shared" si="3"/>
        <v/>
      </c>
    </row>
    <row r="544" ht="15.75" customHeight="1">
      <c r="A544" s="10" t="str">
        <f t="shared" si="1"/>
        <v/>
      </c>
      <c r="B544" s="11" t="str">
        <f>IF(OR($D544 = "CLOSED", AND($D544 = "CANCELLED", IncludeCancelled), AND($D544 = "MISSED", IncludeMissed)), IF(FixedTarget, IF(S544 &gt;= FixedTargetR, FixedTargetR, -1), IF($R544 = "TARGET", Q544, IF($R544 = "BE", 0, IF($R544 = "STOP", -1, "")))), "")</f>
        <v/>
      </c>
      <c r="C544" s="25"/>
      <c r="D544" s="25"/>
      <c r="E544" s="25"/>
      <c r="F544" s="25"/>
      <c r="G544" s="25"/>
      <c r="H544" s="25"/>
      <c r="I544" s="23"/>
      <c r="J544" s="23"/>
      <c r="K544" s="27"/>
      <c r="L544" s="27"/>
      <c r="M544" s="25"/>
      <c r="N544" s="31"/>
      <c r="O544" s="10" t="str">
        <f t="shared" si="2"/>
        <v/>
      </c>
      <c r="P544" s="10" t="str">
        <f>IF(AND(LEN(M544), SessionWeekends = false, OR(WEEKDAY(M544) = 1, WEEKDAY(M544) = 7)), SessionWeekendsCode, IF(LEN(N544), VLOOKUP(N544, SessionTimes, 2), ""))</f>
        <v/>
      </c>
      <c r="Q544" s="28"/>
      <c r="R544" s="25"/>
      <c r="S544" s="30"/>
      <c r="T544" s="26"/>
      <c r="U544" s="29"/>
      <c r="V544" s="29"/>
      <c r="W544" s="25" t="b">
        <v>0</v>
      </c>
      <c r="X544" s="10" t="str">
        <f t="shared" si="3"/>
        <v/>
      </c>
    </row>
    <row r="545" ht="15.75" customHeight="1">
      <c r="A545" s="10" t="str">
        <f t="shared" si="1"/>
        <v/>
      </c>
      <c r="B545" s="11" t="str">
        <f>IF(OR($D545 = "CLOSED", AND($D545 = "CANCELLED", IncludeCancelled), AND($D545 = "MISSED", IncludeMissed)), IF(FixedTarget, IF(S545 &gt;= FixedTargetR, FixedTargetR, -1), IF($R545 = "TARGET", Q545, IF($R545 = "BE", 0, IF($R545 = "STOP", -1, "")))), "")</f>
        <v/>
      </c>
      <c r="C545" s="25"/>
      <c r="D545" s="25"/>
      <c r="E545" s="25"/>
      <c r="F545" s="25"/>
      <c r="G545" s="25"/>
      <c r="H545" s="25"/>
      <c r="I545" s="23"/>
      <c r="J545" s="23"/>
      <c r="K545" s="27"/>
      <c r="L545" s="27"/>
      <c r="M545" s="25"/>
      <c r="N545" s="31"/>
      <c r="O545" s="10" t="str">
        <f t="shared" si="2"/>
        <v/>
      </c>
      <c r="P545" s="10" t="str">
        <f>IF(AND(LEN(M545), SessionWeekends = false, OR(WEEKDAY(M545) = 1, WEEKDAY(M545) = 7)), SessionWeekendsCode, IF(LEN(N545), VLOOKUP(N545, SessionTimes, 2), ""))</f>
        <v/>
      </c>
      <c r="Q545" s="28"/>
      <c r="R545" s="25"/>
      <c r="S545" s="30"/>
      <c r="T545" s="26"/>
      <c r="U545" s="29"/>
      <c r="V545" s="29"/>
      <c r="W545" s="25" t="b">
        <v>0</v>
      </c>
      <c r="X545" s="10" t="str">
        <f t="shared" si="3"/>
        <v/>
      </c>
    </row>
    <row r="546" ht="15.75" customHeight="1">
      <c r="A546" s="10" t="str">
        <f t="shared" si="1"/>
        <v/>
      </c>
      <c r="B546" s="11" t="str">
        <f>IF(OR($D546 = "CLOSED", AND($D546 = "CANCELLED", IncludeCancelled), AND($D546 = "MISSED", IncludeMissed)), IF(FixedTarget, IF(S546 &gt;= FixedTargetR, FixedTargetR, -1), IF($R546 = "TARGET", Q546, IF($R546 = "BE", 0, IF($R546 = "STOP", -1, "")))), "")</f>
        <v/>
      </c>
      <c r="C546" s="25"/>
      <c r="D546" s="25"/>
      <c r="E546" s="25"/>
      <c r="F546" s="25"/>
      <c r="G546" s="25"/>
      <c r="H546" s="25"/>
      <c r="I546" s="23"/>
      <c r="J546" s="23"/>
      <c r="K546" s="27"/>
      <c r="L546" s="27"/>
      <c r="M546" s="25"/>
      <c r="N546" s="31"/>
      <c r="O546" s="10" t="str">
        <f t="shared" si="2"/>
        <v/>
      </c>
      <c r="P546" s="10" t="str">
        <f>IF(AND(LEN(M546), SessionWeekends = false, OR(WEEKDAY(M546) = 1, WEEKDAY(M546) = 7)), SessionWeekendsCode, IF(LEN(N546), VLOOKUP(N546, SessionTimes, 2), ""))</f>
        <v/>
      </c>
      <c r="Q546" s="28"/>
      <c r="R546" s="25"/>
      <c r="S546" s="30"/>
      <c r="T546" s="26"/>
      <c r="U546" s="29"/>
      <c r="V546" s="29"/>
      <c r="W546" s="25" t="b">
        <v>0</v>
      </c>
      <c r="X546" s="10" t="str">
        <f t="shared" si="3"/>
        <v/>
      </c>
    </row>
    <row r="547" ht="15.75" customHeight="1">
      <c r="A547" s="10" t="str">
        <f t="shared" si="1"/>
        <v/>
      </c>
      <c r="B547" s="11" t="str">
        <f>IF(OR($D547 = "CLOSED", AND($D547 = "CANCELLED", IncludeCancelled), AND($D547 = "MISSED", IncludeMissed)), IF(FixedTarget, IF(S547 &gt;= FixedTargetR, FixedTargetR, -1), IF($R547 = "TARGET", Q547, IF($R547 = "BE", 0, IF($R547 = "STOP", -1, "")))), "")</f>
        <v/>
      </c>
      <c r="C547" s="25"/>
      <c r="D547" s="25"/>
      <c r="E547" s="25"/>
      <c r="F547" s="25"/>
      <c r="G547" s="25"/>
      <c r="H547" s="25"/>
      <c r="I547" s="23"/>
      <c r="J547" s="23"/>
      <c r="K547" s="27"/>
      <c r="L547" s="27"/>
      <c r="M547" s="25"/>
      <c r="N547" s="31"/>
      <c r="O547" s="10" t="str">
        <f t="shared" si="2"/>
        <v/>
      </c>
      <c r="P547" s="10" t="str">
        <f>IF(AND(LEN(M547), SessionWeekends = false, OR(WEEKDAY(M547) = 1, WEEKDAY(M547) = 7)), SessionWeekendsCode, IF(LEN(N547), VLOOKUP(N547, SessionTimes, 2), ""))</f>
        <v/>
      </c>
      <c r="Q547" s="28"/>
      <c r="R547" s="25"/>
      <c r="S547" s="30"/>
      <c r="T547" s="26"/>
      <c r="U547" s="29"/>
      <c r="V547" s="29"/>
      <c r="W547" s="25" t="b">
        <v>0</v>
      </c>
      <c r="X547" s="10" t="str">
        <f t="shared" si="3"/>
        <v/>
      </c>
    </row>
    <row r="548" ht="15.75" customHeight="1">
      <c r="A548" s="10" t="str">
        <f t="shared" si="1"/>
        <v/>
      </c>
      <c r="B548" s="11" t="str">
        <f>IF(OR($D548 = "CLOSED", AND($D548 = "CANCELLED", IncludeCancelled), AND($D548 = "MISSED", IncludeMissed)), IF(FixedTarget, IF(S548 &gt;= FixedTargetR, FixedTargetR, -1), IF($R548 = "TARGET", Q548, IF($R548 = "BE", 0, IF($R548 = "STOP", -1, "")))), "")</f>
        <v/>
      </c>
      <c r="C548" s="25"/>
      <c r="D548" s="25"/>
      <c r="E548" s="25"/>
      <c r="F548" s="25"/>
      <c r="G548" s="25"/>
      <c r="H548" s="25"/>
      <c r="I548" s="23"/>
      <c r="J548" s="23"/>
      <c r="K548" s="27"/>
      <c r="L548" s="27"/>
      <c r="M548" s="25"/>
      <c r="N548" s="31"/>
      <c r="O548" s="10" t="str">
        <f t="shared" si="2"/>
        <v/>
      </c>
      <c r="P548" s="10" t="str">
        <f>IF(AND(LEN(M548), SessionWeekends = false, OR(WEEKDAY(M548) = 1, WEEKDAY(M548) = 7)), SessionWeekendsCode, IF(LEN(N548), VLOOKUP(N548, SessionTimes, 2), ""))</f>
        <v/>
      </c>
      <c r="Q548" s="28"/>
      <c r="R548" s="25"/>
      <c r="S548" s="30"/>
      <c r="T548" s="26"/>
      <c r="U548" s="29"/>
      <c r="V548" s="29"/>
      <c r="W548" s="25" t="b">
        <v>0</v>
      </c>
      <c r="X548" s="10" t="str">
        <f t="shared" si="3"/>
        <v/>
      </c>
    </row>
    <row r="549" ht="15.75" customHeight="1">
      <c r="A549" s="10" t="str">
        <f t="shared" si="1"/>
        <v/>
      </c>
      <c r="B549" s="11" t="str">
        <f>IF(OR($D549 = "CLOSED", AND($D549 = "CANCELLED", IncludeCancelled), AND($D549 = "MISSED", IncludeMissed)), IF(FixedTarget, IF(S549 &gt;= FixedTargetR, FixedTargetR, -1), IF($R549 = "TARGET", Q549, IF($R549 = "BE", 0, IF($R549 = "STOP", -1, "")))), "")</f>
        <v/>
      </c>
      <c r="C549" s="25"/>
      <c r="D549" s="25"/>
      <c r="E549" s="25"/>
      <c r="F549" s="25"/>
      <c r="G549" s="25"/>
      <c r="H549" s="25"/>
      <c r="I549" s="23"/>
      <c r="J549" s="23"/>
      <c r="K549" s="27"/>
      <c r="L549" s="27"/>
      <c r="M549" s="25"/>
      <c r="N549" s="31"/>
      <c r="O549" s="10" t="str">
        <f t="shared" si="2"/>
        <v/>
      </c>
      <c r="P549" s="10" t="str">
        <f>IF(AND(LEN(M549), SessionWeekends = false, OR(WEEKDAY(M549) = 1, WEEKDAY(M549) = 7)), SessionWeekendsCode, IF(LEN(N549), VLOOKUP(N549, SessionTimes, 2), ""))</f>
        <v/>
      </c>
      <c r="Q549" s="28"/>
      <c r="R549" s="25"/>
      <c r="S549" s="30"/>
      <c r="T549" s="26"/>
      <c r="U549" s="29"/>
      <c r="V549" s="29"/>
      <c r="W549" s="25" t="b">
        <v>0</v>
      </c>
      <c r="X549" s="10" t="str">
        <f t="shared" si="3"/>
        <v/>
      </c>
    </row>
    <row r="550" ht="15.75" customHeight="1">
      <c r="A550" s="10" t="str">
        <f t="shared" si="1"/>
        <v/>
      </c>
      <c r="B550" s="11" t="str">
        <f>IF(OR($D550 = "CLOSED", AND($D550 = "CANCELLED", IncludeCancelled), AND($D550 = "MISSED", IncludeMissed)), IF(FixedTarget, IF(S550 &gt;= FixedTargetR, FixedTargetR, -1), IF($R550 = "TARGET", Q550, IF($R550 = "BE", 0, IF($R550 = "STOP", -1, "")))), "")</f>
        <v/>
      </c>
      <c r="C550" s="25"/>
      <c r="D550" s="25"/>
      <c r="E550" s="25"/>
      <c r="F550" s="25"/>
      <c r="G550" s="25"/>
      <c r="H550" s="25"/>
      <c r="I550" s="23"/>
      <c r="J550" s="23"/>
      <c r="K550" s="27"/>
      <c r="L550" s="27"/>
      <c r="M550" s="25"/>
      <c r="N550" s="31"/>
      <c r="O550" s="10" t="str">
        <f t="shared" si="2"/>
        <v/>
      </c>
      <c r="P550" s="10" t="str">
        <f>IF(AND(LEN(M550), SessionWeekends = false, OR(WEEKDAY(M550) = 1, WEEKDAY(M550) = 7)), SessionWeekendsCode, IF(LEN(N550), VLOOKUP(N550, SessionTimes, 2), ""))</f>
        <v/>
      </c>
      <c r="Q550" s="28"/>
      <c r="R550" s="25"/>
      <c r="S550" s="30"/>
      <c r="T550" s="26"/>
      <c r="U550" s="29"/>
      <c r="V550" s="29"/>
      <c r="W550" s="25" t="b">
        <v>0</v>
      </c>
      <c r="X550" s="10" t="str">
        <f t="shared" si="3"/>
        <v/>
      </c>
    </row>
    <row r="551" ht="15.75" customHeight="1">
      <c r="A551" s="10" t="str">
        <f t="shared" si="1"/>
        <v/>
      </c>
      <c r="B551" s="11" t="str">
        <f>IF(OR($D551 = "CLOSED", AND($D551 = "CANCELLED", IncludeCancelled), AND($D551 = "MISSED", IncludeMissed)), IF(FixedTarget, IF(S551 &gt;= FixedTargetR, FixedTargetR, -1), IF($R551 = "TARGET", Q551, IF($R551 = "BE", 0, IF($R551 = "STOP", -1, "")))), "")</f>
        <v/>
      </c>
      <c r="C551" s="25"/>
      <c r="D551" s="25"/>
      <c r="E551" s="25"/>
      <c r="F551" s="25"/>
      <c r="G551" s="25"/>
      <c r="H551" s="25"/>
      <c r="I551" s="23"/>
      <c r="J551" s="23"/>
      <c r="K551" s="27"/>
      <c r="L551" s="27"/>
      <c r="M551" s="25"/>
      <c r="N551" s="31"/>
      <c r="O551" s="10" t="str">
        <f t="shared" si="2"/>
        <v/>
      </c>
      <c r="P551" s="10" t="str">
        <f>IF(AND(LEN(M551), SessionWeekends = false, OR(WEEKDAY(M551) = 1, WEEKDAY(M551) = 7)), SessionWeekendsCode, IF(LEN(N551), VLOOKUP(N551, SessionTimes, 2), ""))</f>
        <v/>
      </c>
      <c r="Q551" s="28"/>
      <c r="R551" s="25"/>
      <c r="S551" s="30"/>
      <c r="T551" s="26"/>
      <c r="U551" s="29"/>
      <c r="V551" s="29"/>
      <c r="W551" s="25" t="b">
        <v>0</v>
      </c>
      <c r="X551" s="10" t="str">
        <f t="shared" si="3"/>
        <v/>
      </c>
    </row>
    <row r="552" ht="15.75" customHeight="1">
      <c r="A552" s="10" t="str">
        <f t="shared" si="1"/>
        <v/>
      </c>
      <c r="B552" s="11" t="str">
        <f>IF(OR($D552 = "CLOSED", AND($D552 = "CANCELLED", IncludeCancelled), AND($D552 = "MISSED", IncludeMissed)), IF(FixedTarget, IF(S552 &gt;= FixedTargetR, FixedTargetR, -1), IF($R552 = "TARGET", Q552, IF($R552 = "BE", 0, IF($R552 = "STOP", -1, "")))), "")</f>
        <v/>
      </c>
      <c r="C552" s="25"/>
      <c r="D552" s="25"/>
      <c r="E552" s="25"/>
      <c r="F552" s="25"/>
      <c r="G552" s="25"/>
      <c r="H552" s="25"/>
      <c r="I552" s="23"/>
      <c r="J552" s="23"/>
      <c r="K552" s="27"/>
      <c r="L552" s="27"/>
      <c r="M552" s="25"/>
      <c r="N552" s="31"/>
      <c r="O552" s="10" t="str">
        <f t="shared" si="2"/>
        <v/>
      </c>
      <c r="P552" s="10" t="str">
        <f>IF(AND(LEN(M552), SessionWeekends = false, OR(WEEKDAY(M552) = 1, WEEKDAY(M552) = 7)), SessionWeekendsCode, IF(LEN(N552), VLOOKUP(N552, SessionTimes, 2), ""))</f>
        <v/>
      </c>
      <c r="Q552" s="28"/>
      <c r="R552" s="25"/>
      <c r="S552" s="30"/>
      <c r="T552" s="26"/>
      <c r="U552" s="29"/>
      <c r="V552" s="29"/>
      <c r="W552" s="25" t="b">
        <v>0</v>
      </c>
      <c r="X552" s="10" t="str">
        <f t="shared" si="3"/>
        <v/>
      </c>
    </row>
    <row r="553" ht="15.75" customHeight="1">
      <c r="A553" s="10" t="str">
        <f t="shared" si="1"/>
        <v/>
      </c>
      <c r="B553" s="11" t="str">
        <f>IF(OR($D553 = "CLOSED", AND($D553 = "CANCELLED", IncludeCancelled), AND($D553 = "MISSED", IncludeMissed)), IF(FixedTarget, IF(S553 &gt;= FixedTargetR, FixedTargetR, -1), IF($R553 = "TARGET", Q553, IF($R553 = "BE", 0, IF($R553 = "STOP", -1, "")))), "")</f>
        <v/>
      </c>
      <c r="C553" s="25"/>
      <c r="D553" s="25"/>
      <c r="E553" s="25"/>
      <c r="F553" s="25"/>
      <c r="G553" s="25"/>
      <c r="H553" s="25"/>
      <c r="I553" s="23"/>
      <c r="J553" s="23"/>
      <c r="K553" s="27"/>
      <c r="L553" s="27"/>
      <c r="M553" s="25"/>
      <c r="N553" s="31"/>
      <c r="O553" s="10" t="str">
        <f t="shared" si="2"/>
        <v/>
      </c>
      <c r="P553" s="10" t="str">
        <f>IF(AND(LEN(M553), SessionWeekends = false, OR(WEEKDAY(M553) = 1, WEEKDAY(M553) = 7)), SessionWeekendsCode, IF(LEN(N553), VLOOKUP(N553, SessionTimes, 2), ""))</f>
        <v/>
      </c>
      <c r="Q553" s="28"/>
      <c r="R553" s="25"/>
      <c r="S553" s="30"/>
      <c r="T553" s="26"/>
      <c r="U553" s="29"/>
      <c r="V553" s="29"/>
      <c r="W553" s="25" t="b">
        <v>0</v>
      </c>
      <c r="X553" s="10" t="str">
        <f t="shared" si="3"/>
        <v/>
      </c>
    </row>
    <row r="554" ht="15.75" customHeight="1">
      <c r="A554" s="10" t="str">
        <f t="shared" si="1"/>
        <v/>
      </c>
      <c r="B554" s="11" t="str">
        <f>IF(OR($D554 = "CLOSED", AND($D554 = "CANCELLED", IncludeCancelled), AND($D554 = "MISSED", IncludeMissed)), IF(FixedTarget, IF(S554 &gt;= FixedTargetR, FixedTargetR, -1), IF($R554 = "TARGET", Q554, IF($R554 = "BE", 0, IF($R554 = "STOP", -1, "")))), "")</f>
        <v/>
      </c>
      <c r="C554" s="25"/>
      <c r="D554" s="25"/>
      <c r="E554" s="25"/>
      <c r="F554" s="25"/>
      <c r="G554" s="25"/>
      <c r="H554" s="25"/>
      <c r="I554" s="23"/>
      <c r="J554" s="23"/>
      <c r="K554" s="27"/>
      <c r="L554" s="27"/>
      <c r="M554" s="25"/>
      <c r="N554" s="31"/>
      <c r="O554" s="10" t="str">
        <f t="shared" si="2"/>
        <v/>
      </c>
      <c r="P554" s="10" t="str">
        <f>IF(AND(LEN(M554), SessionWeekends = false, OR(WEEKDAY(M554) = 1, WEEKDAY(M554) = 7)), SessionWeekendsCode, IF(LEN(N554), VLOOKUP(N554, SessionTimes, 2), ""))</f>
        <v/>
      </c>
      <c r="Q554" s="28"/>
      <c r="R554" s="25"/>
      <c r="S554" s="30"/>
      <c r="T554" s="26"/>
      <c r="U554" s="29"/>
      <c r="V554" s="29"/>
      <c r="W554" s="25" t="b">
        <v>0</v>
      </c>
      <c r="X554" s="10" t="str">
        <f t="shared" si="3"/>
        <v/>
      </c>
    </row>
    <row r="555" ht="15.75" customHeight="1">
      <c r="A555" s="10" t="str">
        <f t="shared" si="1"/>
        <v/>
      </c>
      <c r="B555" s="11" t="str">
        <f>IF(OR($D555 = "CLOSED", AND($D555 = "CANCELLED", IncludeCancelled), AND($D555 = "MISSED", IncludeMissed)), IF(FixedTarget, IF(S555 &gt;= FixedTargetR, FixedTargetR, -1), IF($R555 = "TARGET", Q555, IF($R555 = "BE", 0, IF($R555 = "STOP", -1, "")))), "")</f>
        <v/>
      </c>
      <c r="C555" s="25"/>
      <c r="D555" s="25"/>
      <c r="E555" s="25"/>
      <c r="F555" s="25"/>
      <c r="G555" s="25"/>
      <c r="H555" s="25"/>
      <c r="I555" s="23"/>
      <c r="J555" s="23"/>
      <c r="K555" s="27"/>
      <c r="L555" s="27"/>
      <c r="M555" s="25"/>
      <c r="N555" s="31"/>
      <c r="O555" s="10" t="str">
        <f t="shared" si="2"/>
        <v/>
      </c>
      <c r="P555" s="10" t="str">
        <f>IF(AND(LEN(M555), SessionWeekends = false, OR(WEEKDAY(M555) = 1, WEEKDAY(M555) = 7)), SessionWeekendsCode, IF(LEN(N555), VLOOKUP(N555, SessionTimes, 2), ""))</f>
        <v/>
      </c>
      <c r="Q555" s="28"/>
      <c r="R555" s="25"/>
      <c r="S555" s="30"/>
      <c r="T555" s="26"/>
      <c r="U555" s="29"/>
      <c r="V555" s="29"/>
      <c r="W555" s="25" t="b">
        <v>0</v>
      </c>
      <c r="X555" s="10" t="str">
        <f t="shared" si="3"/>
        <v/>
      </c>
    </row>
    <row r="556" ht="15.75" customHeight="1">
      <c r="A556" s="10" t="str">
        <f t="shared" si="1"/>
        <v/>
      </c>
      <c r="B556" s="11" t="str">
        <f>IF(OR($D556 = "CLOSED", AND($D556 = "CANCELLED", IncludeCancelled), AND($D556 = "MISSED", IncludeMissed)), IF(FixedTarget, IF(S556 &gt;= FixedTargetR, FixedTargetR, -1), IF($R556 = "TARGET", Q556, IF($R556 = "BE", 0, IF($R556 = "STOP", -1, "")))), "")</f>
        <v/>
      </c>
      <c r="C556" s="25"/>
      <c r="D556" s="25"/>
      <c r="E556" s="25"/>
      <c r="F556" s="25"/>
      <c r="G556" s="25"/>
      <c r="H556" s="25"/>
      <c r="I556" s="23"/>
      <c r="J556" s="23"/>
      <c r="K556" s="27"/>
      <c r="L556" s="27"/>
      <c r="M556" s="25"/>
      <c r="N556" s="31"/>
      <c r="O556" s="10" t="str">
        <f t="shared" si="2"/>
        <v/>
      </c>
      <c r="P556" s="10" t="str">
        <f>IF(AND(LEN(M556), SessionWeekends = false, OR(WEEKDAY(M556) = 1, WEEKDAY(M556) = 7)), SessionWeekendsCode, IF(LEN(N556), VLOOKUP(N556, SessionTimes, 2), ""))</f>
        <v/>
      </c>
      <c r="Q556" s="28"/>
      <c r="R556" s="25"/>
      <c r="S556" s="30"/>
      <c r="T556" s="26"/>
      <c r="U556" s="29"/>
      <c r="V556" s="29"/>
      <c r="W556" s="25" t="b">
        <v>0</v>
      </c>
      <c r="X556" s="10" t="str">
        <f t="shared" si="3"/>
        <v/>
      </c>
    </row>
    <row r="557" ht="15.75" customHeight="1">
      <c r="A557" s="10" t="str">
        <f t="shared" si="1"/>
        <v/>
      </c>
      <c r="B557" s="11" t="str">
        <f>IF(OR($D557 = "CLOSED", AND($D557 = "CANCELLED", IncludeCancelled), AND($D557 = "MISSED", IncludeMissed)), IF(FixedTarget, IF(S557 &gt;= FixedTargetR, FixedTargetR, -1), IF($R557 = "TARGET", Q557, IF($R557 = "BE", 0, IF($R557 = "STOP", -1, "")))), "")</f>
        <v/>
      </c>
      <c r="C557" s="25"/>
      <c r="D557" s="25"/>
      <c r="E557" s="25"/>
      <c r="F557" s="25"/>
      <c r="G557" s="25"/>
      <c r="H557" s="25"/>
      <c r="I557" s="23"/>
      <c r="J557" s="23"/>
      <c r="K557" s="27"/>
      <c r="L557" s="27"/>
      <c r="M557" s="25"/>
      <c r="N557" s="31"/>
      <c r="O557" s="10" t="str">
        <f t="shared" si="2"/>
        <v/>
      </c>
      <c r="P557" s="10" t="str">
        <f>IF(AND(LEN(M557), SessionWeekends = false, OR(WEEKDAY(M557) = 1, WEEKDAY(M557) = 7)), SessionWeekendsCode, IF(LEN(N557), VLOOKUP(N557, SessionTimes, 2), ""))</f>
        <v/>
      </c>
      <c r="Q557" s="28"/>
      <c r="R557" s="25"/>
      <c r="S557" s="30"/>
      <c r="T557" s="26"/>
      <c r="U557" s="29"/>
      <c r="V557" s="29"/>
      <c r="W557" s="25" t="b">
        <v>0</v>
      </c>
      <c r="X557" s="10" t="str">
        <f t="shared" si="3"/>
        <v/>
      </c>
    </row>
    <row r="558" ht="15.75" customHeight="1">
      <c r="A558" s="10" t="str">
        <f t="shared" si="1"/>
        <v/>
      </c>
      <c r="B558" s="11" t="str">
        <f>IF(OR($D558 = "CLOSED", AND($D558 = "CANCELLED", IncludeCancelled), AND($D558 = "MISSED", IncludeMissed)), IF(FixedTarget, IF(S558 &gt;= FixedTargetR, FixedTargetR, -1), IF($R558 = "TARGET", Q558, IF($R558 = "BE", 0, IF($R558 = "STOP", -1, "")))), "")</f>
        <v/>
      </c>
      <c r="C558" s="25"/>
      <c r="D558" s="25"/>
      <c r="E558" s="25"/>
      <c r="F558" s="25"/>
      <c r="G558" s="25"/>
      <c r="H558" s="25"/>
      <c r="I558" s="23"/>
      <c r="J558" s="23"/>
      <c r="K558" s="27"/>
      <c r="L558" s="27"/>
      <c r="M558" s="25"/>
      <c r="N558" s="31"/>
      <c r="O558" s="10" t="str">
        <f t="shared" si="2"/>
        <v/>
      </c>
      <c r="P558" s="10" t="str">
        <f>IF(AND(LEN(M558), SessionWeekends = false, OR(WEEKDAY(M558) = 1, WEEKDAY(M558) = 7)), SessionWeekendsCode, IF(LEN(N558), VLOOKUP(N558, SessionTimes, 2), ""))</f>
        <v/>
      </c>
      <c r="Q558" s="28"/>
      <c r="R558" s="25"/>
      <c r="S558" s="30"/>
      <c r="T558" s="26"/>
      <c r="U558" s="29"/>
      <c r="V558" s="29"/>
      <c r="W558" s="25" t="b">
        <v>0</v>
      </c>
      <c r="X558" s="10" t="str">
        <f t="shared" si="3"/>
        <v/>
      </c>
    </row>
    <row r="559" ht="15.75" customHeight="1">
      <c r="A559" s="10" t="str">
        <f t="shared" si="1"/>
        <v/>
      </c>
      <c r="B559" s="11" t="str">
        <f>IF(OR($D559 = "CLOSED", AND($D559 = "CANCELLED", IncludeCancelled), AND($D559 = "MISSED", IncludeMissed)), IF(FixedTarget, IF(S559 &gt;= FixedTargetR, FixedTargetR, -1), IF($R559 = "TARGET", Q559, IF($R559 = "BE", 0, IF($R559 = "STOP", -1, "")))), "")</f>
        <v/>
      </c>
      <c r="C559" s="25"/>
      <c r="D559" s="25"/>
      <c r="E559" s="25"/>
      <c r="F559" s="25"/>
      <c r="G559" s="25"/>
      <c r="H559" s="25"/>
      <c r="I559" s="23"/>
      <c r="J559" s="23"/>
      <c r="K559" s="27"/>
      <c r="L559" s="27"/>
      <c r="M559" s="25"/>
      <c r="N559" s="31"/>
      <c r="O559" s="10" t="str">
        <f t="shared" si="2"/>
        <v/>
      </c>
      <c r="P559" s="10" t="str">
        <f>IF(AND(LEN(M559), SessionWeekends = false, OR(WEEKDAY(M559) = 1, WEEKDAY(M559) = 7)), SessionWeekendsCode, IF(LEN(N559), VLOOKUP(N559, SessionTimes, 2), ""))</f>
        <v/>
      </c>
      <c r="Q559" s="28"/>
      <c r="R559" s="25"/>
      <c r="S559" s="30"/>
      <c r="T559" s="26"/>
      <c r="U559" s="29"/>
      <c r="V559" s="29"/>
      <c r="W559" s="25" t="b">
        <v>0</v>
      </c>
      <c r="X559" s="10" t="str">
        <f t="shared" si="3"/>
        <v/>
      </c>
    </row>
    <row r="560" ht="15.75" customHeight="1">
      <c r="A560" s="10" t="str">
        <f t="shared" si="1"/>
        <v/>
      </c>
      <c r="B560" s="11" t="str">
        <f>IF(OR($D560 = "CLOSED", AND($D560 = "CANCELLED", IncludeCancelled), AND($D560 = "MISSED", IncludeMissed)), IF(FixedTarget, IF(S560 &gt;= FixedTargetR, FixedTargetR, -1), IF($R560 = "TARGET", Q560, IF($R560 = "BE", 0, IF($R560 = "STOP", -1, "")))), "")</f>
        <v/>
      </c>
      <c r="C560" s="25"/>
      <c r="D560" s="25"/>
      <c r="E560" s="25"/>
      <c r="F560" s="25"/>
      <c r="G560" s="25"/>
      <c r="H560" s="25"/>
      <c r="I560" s="23"/>
      <c r="J560" s="23"/>
      <c r="K560" s="27"/>
      <c r="L560" s="27"/>
      <c r="M560" s="25"/>
      <c r="N560" s="31"/>
      <c r="O560" s="10" t="str">
        <f t="shared" si="2"/>
        <v/>
      </c>
      <c r="P560" s="10" t="str">
        <f>IF(AND(LEN(M560), SessionWeekends = false, OR(WEEKDAY(M560) = 1, WEEKDAY(M560) = 7)), SessionWeekendsCode, IF(LEN(N560), VLOOKUP(N560, SessionTimes, 2), ""))</f>
        <v/>
      </c>
      <c r="Q560" s="28"/>
      <c r="R560" s="25"/>
      <c r="S560" s="30"/>
      <c r="T560" s="26"/>
      <c r="U560" s="29"/>
      <c r="V560" s="29"/>
      <c r="W560" s="25" t="b">
        <v>0</v>
      </c>
      <c r="X560" s="10" t="str">
        <f t="shared" si="3"/>
        <v/>
      </c>
    </row>
    <row r="561" ht="15.75" customHeight="1">
      <c r="A561" s="10" t="str">
        <f t="shared" si="1"/>
        <v/>
      </c>
      <c r="B561" s="11" t="str">
        <f>IF(OR($D561 = "CLOSED", AND($D561 = "CANCELLED", IncludeCancelled), AND($D561 = "MISSED", IncludeMissed)), IF(FixedTarget, IF(S561 &gt;= FixedTargetR, FixedTargetR, -1), IF($R561 = "TARGET", Q561, IF($R561 = "BE", 0, IF($R561 = "STOP", -1, "")))), "")</f>
        <v/>
      </c>
      <c r="C561" s="25"/>
      <c r="D561" s="25"/>
      <c r="E561" s="25"/>
      <c r="F561" s="25"/>
      <c r="G561" s="25"/>
      <c r="H561" s="25"/>
      <c r="I561" s="23"/>
      <c r="J561" s="23"/>
      <c r="K561" s="27"/>
      <c r="L561" s="27"/>
      <c r="M561" s="25"/>
      <c r="N561" s="31"/>
      <c r="O561" s="10" t="str">
        <f t="shared" si="2"/>
        <v/>
      </c>
      <c r="P561" s="10" t="str">
        <f>IF(AND(LEN(M561), SessionWeekends = false, OR(WEEKDAY(M561) = 1, WEEKDAY(M561) = 7)), SessionWeekendsCode, IF(LEN(N561), VLOOKUP(N561, SessionTimes, 2), ""))</f>
        <v/>
      </c>
      <c r="Q561" s="28"/>
      <c r="R561" s="25"/>
      <c r="S561" s="30"/>
      <c r="T561" s="26"/>
      <c r="U561" s="29"/>
      <c r="V561" s="29"/>
      <c r="W561" s="25" t="b">
        <v>0</v>
      </c>
      <c r="X561" s="10" t="str">
        <f t="shared" si="3"/>
        <v/>
      </c>
    </row>
    <row r="562" ht="15.75" customHeight="1">
      <c r="A562" s="10" t="str">
        <f t="shared" si="1"/>
        <v/>
      </c>
      <c r="B562" s="11" t="str">
        <f>IF(OR($D562 = "CLOSED", AND($D562 = "CANCELLED", IncludeCancelled), AND($D562 = "MISSED", IncludeMissed)), IF(FixedTarget, IF(S562 &gt;= FixedTargetR, FixedTargetR, -1), IF($R562 = "TARGET", Q562, IF($R562 = "BE", 0, IF($R562 = "STOP", -1, "")))), "")</f>
        <v/>
      </c>
      <c r="C562" s="25"/>
      <c r="D562" s="25"/>
      <c r="E562" s="25"/>
      <c r="F562" s="25"/>
      <c r="G562" s="25"/>
      <c r="H562" s="25"/>
      <c r="I562" s="23"/>
      <c r="J562" s="23"/>
      <c r="K562" s="27"/>
      <c r="L562" s="27"/>
      <c r="M562" s="25"/>
      <c r="N562" s="31"/>
      <c r="O562" s="10" t="str">
        <f t="shared" si="2"/>
        <v/>
      </c>
      <c r="P562" s="10" t="str">
        <f>IF(AND(LEN(M562), SessionWeekends = false, OR(WEEKDAY(M562) = 1, WEEKDAY(M562) = 7)), SessionWeekendsCode, IF(LEN(N562), VLOOKUP(N562, SessionTimes, 2), ""))</f>
        <v/>
      </c>
      <c r="Q562" s="28"/>
      <c r="R562" s="25"/>
      <c r="S562" s="30"/>
      <c r="T562" s="26"/>
      <c r="U562" s="29"/>
      <c r="V562" s="29"/>
      <c r="W562" s="25" t="b">
        <v>0</v>
      </c>
      <c r="X562" s="10" t="str">
        <f t="shared" si="3"/>
        <v/>
      </c>
    </row>
    <row r="563" ht="15.75" customHeight="1">
      <c r="A563" s="10" t="str">
        <f t="shared" si="1"/>
        <v/>
      </c>
      <c r="B563" s="11" t="str">
        <f>IF(OR($D563 = "CLOSED", AND($D563 = "CANCELLED", IncludeCancelled), AND($D563 = "MISSED", IncludeMissed)), IF(FixedTarget, IF(S563 &gt;= FixedTargetR, FixedTargetR, -1), IF($R563 = "TARGET", Q563, IF($R563 = "BE", 0, IF($R563 = "STOP", -1, "")))), "")</f>
        <v/>
      </c>
      <c r="C563" s="25"/>
      <c r="D563" s="25"/>
      <c r="E563" s="25"/>
      <c r="F563" s="25"/>
      <c r="G563" s="25"/>
      <c r="H563" s="25"/>
      <c r="I563" s="23"/>
      <c r="J563" s="23"/>
      <c r="K563" s="27"/>
      <c r="L563" s="27"/>
      <c r="M563" s="25"/>
      <c r="N563" s="31"/>
      <c r="O563" s="10" t="str">
        <f t="shared" si="2"/>
        <v/>
      </c>
      <c r="P563" s="10" t="str">
        <f>IF(AND(LEN(M563), SessionWeekends = false, OR(WEEKDAY(M563) = 1, WEEKDAY(M563) = 7)), SessionWeekendsCode, IF(LEN(N563), VLOOKUP(N563, SessionTimes, 2), ""))</f>
        <v/>
      </c>
      <c r="Q563" s="28"/>
      <c r="R563" s="25"/>
      <c r="S563" s="30"/>
      <c r="T563" s="26"/>
      <c r="U563" s="29"/>
      <c r="V563" s="29"/>
      <c r="W563" s="25" t="b">
        <v>0</v>
      </c>
      <c r="X563" s="10" t="str">
        <f t="shared" si="3"/>
        <v/>
      </c>
    </row>
    <row r="564" ht="15.75" customHeight="1">
      <c r="A564" s="10" t="str">
        <f t="shared" si="1"/>
        <v/>
      </c>
      <c r="B564" s="11" t="str">
        <f>IF(OR($D564 = "CLOSED", AND($D564 = "CANCELLED", IncludeCancelled), AND($D564 = "MISSED", IncludeMissed)), IF(FixedTarget, IF(S564 &gt;= FixedTargetR, FixedTargetR, -1), IF($R564 = "TARGET", Q564, IF($R564 = "BE", 0, IF($R564 = "STOP", -1, "")))), "")</f>
        <v/>
      </c>
      <c r="C564" s="25"/>
      <c r="D564" s="25"/>
      <c r="E564" s="25"/>
      <c r="F564" s="25"/>
      <c r="G564" s="25"/>
      <c r="H564" s="25"/>
      <c r="I564" s="23"/>
      <c r="J564" s="23"/>
      <c r="K564" s="27"/>
      <c r="L564" s="27"/>
      <c r="M564" s="25"/>
      <c r="N564" s="31"/>
      <c r="O564" s="10" t="str">
        <f t="shared" si="2"/>
        <v/>
      </c>
      <c r="P564" s="10" t="str">
        <f>IF(AND(LEN(M564), SessionWeekends = false, OR(WEEKDAY(M564) = 1, WEEKDAY(M564) = 7)), SessionWeekendsCode, IF(LEN(N564), VLOOKUP(N564, SessionTimes, 2), ""))</f>
        <v/>
      </c>
      <c r="Q564" s="28"/>
      <c r="R564" s="25"/>
      <c r="S564" s="30"/>
      <c r="T564" s="26"/>
      <c r="U564" s="29"/>
      <c r="V564" s="29"/>
      <c r="W564" s="25" t="b">
        <v>0</v>
      </c>
      <c r="X564" s="10" t="str">
        <f t="shared" si="3"/>
        <v/>
      </c>
    </row>
    <row r="565" ht="15.75" customHeight="1">
      <c r="A565" s="10" t="str">
        <f t="shared" si="1"/>
        <v/>
      </c>
      <c r="B565" s="11" t="str">
        <f>IF(OR($D565 = "CLOSED", AND($D565 = "CANCELLED", IncludeCancelled), AND($D565 = "MISSED", IncludeMissed)), IF(FixedTarget, IF(S565 &gt;= FixedTargetR, FixedTargetR, -1), IF($R565 = "TARGET", Q565, IF($R565 = "BE", 0, IF($R565 = "STOP", -1, "")))), "")</f>
        <v/>
      </c>
      <c r="C565" s="25"/>
      <c r="D565" s="25"/>
      <c r="E565" s="25"/>
      <c r="F565" s="25"/>
      <c r="G565" s="25"/>
      <c r="H565" s="25"/>
      <c r="I565" s="23"/>
      <c r="J565" s="23"/>
      <c r="K565" s="27"/>
      <c r="L565" s="27"/>
      <c r="M565" s="25"/>
      <c r="N565" s="31"/>
      <c r="O565" s="10" t="str">
        <f t="shared" si="2"/>
        <v/>
      </c>
      <c r="P565" s="10" t="str">
        <f>IF(AND(LEN(M565), SessionWeekends = false, OR(WEEKDAY(M565) = 1, WEEKDAY(M565) = 7)), SessionWeekendsCode, IF(LEN(N565), VLOOKUP(N565, SessionTimes, 2), ""))</f>
        <v/>
      </c>
      <c r="Q565" s="28"/>
      <c r="R565" s="25"/>
      <c r="S565" s="30"/>
      <c r="T565" s="26"/>
      <c r="U565" s="29"/>
      <c r="V565" s="29"/>
      <c r="W565" s="25" t="b">
        <v>0</v>
      </c>
      <c r="X565" s="10" t="str">
        <f t="shared" si="3"/>
        <v/>
      </c>
    </row>
    <row r="566" ht="15.75" customHeight="1">
      <c r="A566" s="10" t="str">
        <f t="shared" si="1"/>
        <v/>
      </c>
      <c r="B566" s="11" t="str">
        <f>IF(OR($D566 = "CLOSED", AND($D566 = "CANCELLED", IncludeCancelled), AND($D566 = "MISSED", IncludeMissed)), IF(FixedTarget, IF(S566 &gt;= FixedTargetR, FixedTargetR, -1), IF($R566 = "TARGET", Q566, IF($R566 = "BE", 0, IF($R566 = "STOP", -1, "")))), "")</f>
        <v/>
      </c>
      <c r="C566" s="25"/>
      <c r="D566" s="25"/>
      <c r="E566" s="25"/>
      <c r="F566" s="25"/>
      <c r="G566" s="25"/>
      <c r="H566" s="25"/>
      <c r="I566" s="23"/>
      <c r="J566" s="23"/>
      <c r="K566" s="27"/>
      <c r="L566" s="27"/>
      <c r="M566" s="25"/>
      <c r="N566" s="31"/>
      <c r="O566" s="10" t="str">
        <f t="shared" si="2"/>
        <v/>
      </c>
      <c r="P566" s="10" t="str">
        <f>IF(AND(LEN(M566), SessionWeekends = false, OR(WEEKDAY(M566) = 1, WEEKDAY(M566) = 7)), SessionWeekendsCode, IF(LEN(N566), VLOOKUP(N566, SessionTimes, 2), ""))</f>
        <v/>
      </c>
      <c r="Q566" s="28"/>
      <c r="R566" s="25"/>
      <c r="S566" s="30"/>
      <c r="T566" s="26"/>
      <c r="U566" s="29"/>
      <c r="V566" s="29"/>
      <c r="W566" s="25" t="b">
        <v>0</v>
      </c>
      <c r="X566" s="10" t="str">
        <f t="shared" si="3"/>
        <v/>
      </c>
    </row>
    <row r="567" ht="15.75" customHeight="1">
      <c r="A567" s="10" t="str">
        <f t="shared" si="1"/>
        <v/>
      </c>
      <c r="B567" s="11" t="str">
        <f>IF(OR($D567 = "CLOSED", AND($D567 = "CANCELLED", IncludeCancelled), AND($D567 = "MISSED", IncludeMissed)), IF(FixedTarget, IF(S567 &gt;= FixedTargetR, FixedTargetR, -1), IF($R567 = "TARGET", Q567, IF($R567 = "BE", 0, IF($R567 = "STOP", -1, "")))), "")</f>
        <v/>
      </c>
      <c r="C567" s="25"/>
      <c r="D567" s="25"/>
      <c r="E567" s="25"/>
      <c r="F567" s="25"/>
      <c r="G567" s="25"/>
      <c r="H567" s="25"/>
      <c r="I567" s="23"/>
      <c r="J567" s="23"/>
      <c r="K567" s="27"/>
      <c r="L567" s="27"/>
      <c r="M567" s="25"/>
      <c r="N567" s="31"/>
      <c r="O567" s="10" t="str">
        <f t="shared" si="2"/>
        <v/>
      </c>
      <c r="P567" s="10" t="str">
        <f>IF(AND(LEN(M567), SessionWeekends = false, OR(WEEKDAY(M567) = 1, WEEKDAY(M567) = 7)), SessionWeekendsCode, IF(LEN(N567), VLOOKUP(N567, SessionTimes, 2), ""))</f>
        <v/>
      </c>
      <c r="Q567" s="28"/>
      <c r="R567" s="25"/>
      <c r="S567" s="30"/>
      <c r="T567" s="26"/>
      <c r="U567" s="29"/>
      <c r="V567" s="29"/>
      <c r="W567" s="25" t="b">
        <v>0</v>
      </c>
      <c r="X567" s="10" t="str">
        <f t="shared" si="3"/>
        <v/>
      </c>
    </row>
    <row r="568" ht="15.75" customHeight="1">
      <c r="A568" s="10" t="str">
        <f t="shared" si="1"/>
        <v/>
      </c>
      <c r="B568" s="11" t="str">
        <f>IF(OR($D568 = "CLOSED", AND($D568 = "CANCELLED", IncludeCancelled), AND($D568 = "MISSED", IncludeMissed)), IF(FixedTarget, IF(S568 &gt;= FixedTargetR, FixedTargetR, -1), IF($R568 = "TARGET", Q568, IF($R568 = "BE", 0, IF($R568 = "STOP", -1, "")))), "")</f>
        <v/>
      </c>
      <c r="C568" s="25"/>
      <c r="D568" s="25"/>
      <c r="E568" s="25"/>
      <c r="F568" s="25"/>
      <c r="G568" s="25"/>
      <c r="H568" s="25"/>
      <c r="I568" s="23"/>
      <c r="J568" s="23"/>
      <c r="K568" s="27"/>
      <c r="L568" s="27"/>
      <c r="M568" s="25"/>
      <c r="N568" s="31"/>
      <c r="O568" s="10" t="str">
        <f t="shared" si="2"/>
        <v/>
      </c>
      <c r="P568" s="10" t="str">
        <f>IF(AND(LEN(M568), SessionWeekends = false, OR(WEEKDAY(M568) = 1, WEEKDAY(M568) = 7)), SessionWeekendsCode, IF(LEN(N568), VLOOKUP(N568, SessionTimes, 2), ""))</f>
        <v/>
      </c>
      <c r="Q568" s="28"/>
      <c r="R568" s="25"/>
      <c r="S568" s="30"/>
      <c r="T568" s="26"/>
      <c r="U568" s="29"/>
      <c r="V568" s="29"/>
      <c r="W568" s="25" t="b">
        <v>0</v>
      </c>
      <c r="X568" s="10" t="str">
        <f t="shared" si="3"/>
        <v/>
      </c>
    </row>
    <row r="569" ht="15.75" customHeight="1">
      <c r="A569" s="10" t="str">
        <f t="shared" si="1"/>
        <v/>
      </c>
      <c r="B569" s="11" t="str">
        <f>IF(OR($D569 = "CLOSED", AND($D569 = "CANCELLED", IncludeCancelled), AND($D569 = "MISSED", IncludeMissed)), IF(FixedTarget, IF(S569 &gt;= FixedTargetR, FixedTargetR, -1), IF($R569 = "TARGET", Q569, IF($R569 = "BE", 0, IF($R569 = "STOP", -1, "")))), "")</f>
        <v/>
      </c>
      <c r="C569" s="25"/>
      <c r="D569" s="25"/>
      <c r="E569" s="25"/>
      <c r="F569" s="25"/>
      <c r="G569" s="25"/>
      <c r="H569" s="25"/>
      <c r="I569" s="23"/>
      <c r="J569" s="23"/>
      <c r="K569" s="27"/>
      <c r="L569" s="27"/>
      <c r="M569" s="25"/>
      <c r="N569" s="31"/>
      <c r="O569" s="10" t="str">
        <f t="shared" si="2"/>
        <v/>
      </c>
      <c r="P569" s="10" t="str">
        <f>IF(AND(LEN(M569), SessionWeekends = false, OR(WEEKDAY(M569) = 1, WEEKDAY(M569) = 7)), SessionWeekendsCode, IF(LEN(N569), VLOOKUP(N569, SessionTimes, 2), ""))</f>
        <v/>
      </c>
      <c r="Q569" s="28"/>
      <c r="R569" s="25"/>
      <c r="S569" s="30"/>
      <c r="T569" s="26"/>
      <c r="U569" s="29"/>
      <c r="V569" s="29"/>
      <c r="W569" s="25" t="b">
        <v>0</v>
      </c>
      <c r="X569" s="10" t="str">
        <f t="shared" si="3"/>
        <v/>
      </c>
    </row>
    <row r="570" ht="15.75" customHeight="1">
      <c r="A570" s="10" t="str">
        <f t="shared" si="1"/>
        <v/>
      </c>
      <c r="B570" s="11" t="str">
        <f>IF(OR($D570 = "CLOSED", AND($D570 = "CANCELLED", IncludeCancelled), AND($D570 = "MISSED", IncludeMissed)), IF(FixedTarget, IF(S570 &gt;= FixedTargetR, FixedTargetR, -1), IF($R570 = "TARGET", Q570, IF($R570 = "BE", 0, IF($R570 = "STOP", -1, "")))), "")</f>
        <v/>
      </c>
      <c r="C570" s="25"/>
      <c r="D570" s="25"/>
      <c r="E570" s="25"/>
      <c r="F570" s="25"/>
      <c r="G570" s="25"/>
      <c r="H570" s="25"/>
      <c r="I570" s="23"/>
      <c r="J570" s="23"/>
      <c r="K570" s="27"/>
      <c r="L570" s="27"/>
      <c r="M570" s="25"/>
      <c r="N570" s="31"/>
      <c r="O570" s="10" t="str">
        <f t="shared" si="2"/>
        <v/>
      </c>
      <c r="P570" s="10" t="str">
        <f>IF(AND(LEN(M570), SessionWeekends = false, OR(WEEKDAY(M570) = 1, WEEKDAY(M570) = 7)), SessionWeekendsCode, IF(LEN(N570), VLOOKUP(N570, SessionTimes, 2), ""))</f>
        <v/>
      </c>
      <c r="Q570" s="28"/>
      <c r="R570" s="25"/>
      <c r="S570" s="30"/>
      <c r="T570" s="26"/>
      <c r="U570" s="29"/>
      <c r="V570" s="29"/>
      <c r="W570" s="25" t="b">
        <v>0</v>
      </c>
      <c r="X570" s="10" t="str">
        <f t="shared" si="3"/>
        <v/>
      </c>
    </row>
    <row r="571" ht="15.75" customHeight="1">
      <c r="A571" s="10" t="str">
        <f t="shared" si="1"/>
        <v/>
      </c>
      <c r="B571" s="11" t="str">
        <f>IF(OR($D571 = "CLOSED", AND($D571 = "CANCELLED", IncludeCancelled), AND($D571 = "MISSED", IncludeMissed)), IF(FixedTarget, IF(S571 &gt;= FixedTargetR, FixedTargetR, -1), IF($R571 = "TARGET", Q571, IF($R571 = "BE", 0, IF($R571 = "STOP", -1, "")))), "")</f>
        <v/>
      </c>
      <c r="C571" s="25"/>
      <c r="D571" s="25"/>
      <c r="E571" s="25"/>
      <c r="F571" s="25"/>
      <c r="G571" s="25"/>
      <c r="H571" s="25"/>
      <c r="I571" s="23"/>
      <c r="J571" s="23"/>
      <c r="K571" s="27"/>
      <c r="L571" s="27"/>
      <c r="M571" s="25"/>
      <c r="N571" s="31"/>
      <c r="O571" s="10" t="str">
        <f t="shared" si="2"/>
        <v/>
      </c>
      <c r="P571" s="10" t="str">
        <f>IF(AND(LEN(M571), SessionWeekends = false, OR(WEEKDAY(M571) = 1, WEEKDAY(M571) = 7)), SessionWeekendsCode, IF(LEN(N571), VLOOKUP(N571, SessionTimes, 2), ""))</f>
        <v/>
      </c>
      <c r="Q571" s="28"/>
      <c r="R571" s="25"/>
      <c r="S571" s="30"/>
      <c r="T571" s="26"/>
      <c r="U571" s="29"/>
      <c r="V571" s="29"/>
      <c r="W571" s="25" t="b">
        <v>0</v>
      </c>
      <c r="X571" s="10" t="str">
        <f t="shared" si="3"/>
        <v/>
      </c>
    </row>
    <row r="572" ht="15.75" customHeight="1">
      <c r="A572" s="10" t="str">
        <f t="shared" si="1"/>
        <v/>
      </c>
      <c r="B572" s="11" t="str">
        <f>IF(OR($D572 = "CLOSED", AND($D572 = "CANCELLED", IncludeCancelled), AND($D572 = "MISSED", IncludeMissed)), IF(FixedTarget, IF(S572 &gt;= FixedTargetR, FixedTargetR, -1), IF($R572 = "TARGET", Q572, IF($R572 = "BE", 0, IF($R572 = "STOP", -1, "")))), "")</f>
        <v/>
      </c>
      <c r="C572" s="25"/>
      <c r="D572" s="25"/>
      <c r="E572" s="25"/>
      <c r="F572" s="25"/>
      <c r="G572" s="25"/>
      <c r="H572" s="25"/>
      <c r="I572" s="23"/>
      <c r="J572" s="23"/>
      <c r="K572" s="27"/>
      <c r="L572" s="27"/>
      <c r="M572" s="25"/>
      <c r="N572" s="31"/>
      <c r="O572" s="10" t="str">
        <f t="shared" si="2"/>
        <v/>
      </c>
      <c r="P572" s="10" t="str">
        <f>IF(AND(LEN(M572), SessionWeekends = false, OR(WEEKDAY(M572) = 1, WEEKDAY(M572) = 7)), SessionWeekendsCode, IF(LEN(N572), VLOOKUP(N572, SessionTimes, 2), ""))</f>
        <v/>
      </c>
      <c r="Q572" s="28"/>
      <c r="R572" s="25"/>
      <c r="S572" s="30"/>
      <c r="T572" s="26"/>
      <c r="U572" s="29"/>
      <c r="V572" s="29"/>
      <c r="W572" s="25" t="b">
        <v>0</v>
      </c>
      <c r="X572" s="10" t="str">
        <f t="shared" si="3"/>
        <v/>
      </c>
    </row>
    <row r="573" ht="15.75" customHeight="1">
      <c r="A573" s="10" t="str">
        <f t="shared" si="1"/>
        <v/>
      </c>
      <c r="B573" s="11" t="str">
        <f>IF(OR($D573 = "CLOSED", AND($D573 = "CANCELLED", IncludeCancelled), AND($D573 = "MISSED", IncludeMissed)), IF(FixedTarget, IF(S573 &gt;= FixedTargetR, FixedTargetR, -1), IF($R573 = "TARGET", Q573, IF($R573 = "BE", 0, IF($R573 = "STOP", -1, "")))), "")</f>
        <v/>
      </c>
      <c r="C573" s="25"/>
      <c r="D573" s="25"/>
      <c r="E573" s="25"/>
      <c r="F573" s="25"/>
      <c r="G573" s="25"/>
      <c r="H573" s="25"/>
      <c r="I573" s="23"/>
      <c r="J573" s="23"/>
      <c r="K573" s="27"/>
      <c r="L573" s="27"/>
      <c r="M573" s="25"/>
      <c r="N573" s="31"/>
      <c r="O573" s="10" t="str">
        <f t="shared" si="2"/>
        <v/>
      </c>
      <c r="P573" s="10" t="str">
        <f>IF(AND(LEN(M573), SessionWeekends = false, OR(WEEKDAY(M573) = 1, WEEKDAY(M573) = 7)), SessionWeekendsCode, IF(LEN(N573), VLOOKUP(N573, SessionTimes, 2), ""))</f>
        <v/>
      </c>
      <c r="Q573" s="28"/>
      <c r="R573" s="25"/>
      <c r="S573" s="30"/>
      <c r="T573" s="26"/>
      <c r="U573" s="29"/>
      <c r="V573" s="29"/>
      <c r="W573" s="25" t="b">
        <v>0</v>
      </c>
      <c r="X573" s="10" t="str">
        <f t="shared" si="3"/>
        <v/>
      </c>
    </row>
    <row r="574" ht="15.75" customHeight="1">
      <c r="A574" s="10" t="str">
        <f t="shared" si="1"/>
        <v/>
      </c>
      <c r="B574" s="11" t="str">
        <f>IF(OR($D574 = "CLOSED", AND($D574 = "CANCELLED", IncludeCancelled), AND($D574 = "MISSED", IncludeMissed)), IF(FixedTarget, IF(S574 &gt;= FixedTargetR, FixedTargetR, -1), IF($R574 = "TARGET", Q574, IF($R574 = "BE", 0, IF($R574 = "STOP", -1, "")))), "")</f>
        <v/>
      </c>
      <c r="C574" s="25"/>
      <c r="D574" s="25"/>
      <c r="E574" s="25"/>
      <c r="F574" s="25"/>
      <c r="G574" s="25"/>
      <c r="H574" s="25"/>
      <c r="I574" s="23"/>
      <c r="J574" s="23"/>
      <c r="K574" s="27"/>
      <c r="L574" s="27"/>
      <c r="M574" s="25"/>
      <c r="N574" s="31"/>
      <c r="O574" s="10" t="str">
        <f t="shared" si="2"/>
        <v/>
      </c>
      <c r="P574" s="10" t="str">
        <f>IF(AND(LEN(M574), SessionWeekends = false, OR(WEEKDAY(M574) = 1, WEEKDAY(M574) = 7)), SessionWeekendsCode, IF(LEN(N574), VLOOKUP(N574, SessionTimes, 2), ""))</f>
        <v/>
      </c>
      <c r="Q574" s="28"/>
      <c r="R574" s="25"/>
      <c r="S574" s="30"/>
      <c r="T574" s="26"/>
      <c r="U574" s="29"/>
      <c r="V574" s="29"/>
      <c r="W574" s="25" t="b">
        <v>0</v>
      </c>
      <c r="X574" s="10" t="str">
        <f t="shared" si="3"/>
        <v/>
      </c>
    </row>
    <row r="575" ht="15.75" customHeight="1">
      <c r="A575" s="10" t="str">
        <f t="shared" si="1"/>
        <v/>
      </c>
      <c r="B575" s="11" t="str">
        <f>IF(OR($D575 = "CLOSED", AND($D575 = "CANCELLED", IncludeCancelled), AND($D575 = "MISSED", IncludeMissed)), IF(FixedTarget, IF(S575 &gt;= FixedTargetR, FixedTargetR, -1), IF($R575 = "TARGET", Q575, IF($R575 = "BE", 0, IF($R575 = "STOP", -1, "")))), "")</f>
        <v/>
      </c>
      <c r="C575" s="25"/>
      <c r="D575" s="25"/>
      <c r="E575" s="25"/>
      <c r="F575" s="25"/>
      <c r="G575" s="25"/>
      <c r="H575" s="25"/>
      <c r="I575" s="23"/>
      <c r="J575" s="23"/>
      <c r="K575" s="27"/>
      <c r="L575" s="27"/>
      <c r="M575" s="25"/>
      <c r="N575" s="31"/>
      <c r="O575" s="10" t="str">
        <f t="shared" si="2"/>
        <v/>
      </c>
      <c r="P575" s="10" t="str">
        <f>IF(AND(LEN(M575), SessionWeekends = false, OR(WEEKDAY(M575) = 1, WEEKDAY(M575) = 7)), SessionWeekendsCode, IF(LEN(N575), VLOOKUP(N575, SessionTimes, 2), ""))</f>
        <v/>
      </c>
      <c r="Q575" s="28"/>
      <c r="R575" s="25"/>
      <c r="S575" s="30"/>
      <c r="T575" s="26"/>
      <c r="U575" s="29"/>
      <c r="V575" s="29"/>
      <c r="W575" s="25" t="b">
        <v>0</v>
      </c>
      <c r="X575" s="10" t="str">
        <f t="shared" si="3"/>
        <v/>
      </c>
    </row>
    <row r="576" ht="15.75" customHeight="1">
      <c r="A576" s="10" t="str">
        <f t="shared" si="1"/>
        <v/>
      </c>
      <c r="B576" s="11" t="str">
        <f>IF(OR($D576 = "CLOSED", AND($D576 = "CANCELLED", IncludeCancelled), AND($D576 = "MISSED", IncludeMissed)), IF(FixedTarget, IF(S576 &gt;= FixedTargetR, FixedTargetR, -1), IF($R576 = "TARGET", Q576, IF($R576 = "BE", 0, IF($R576 = "STOP", -1, "")))), "")</f>
        <v/>
      </c>
      <c r="C576" s="25"/>
      <c r="D576" s="25"/>
      <c r="E576" s="25"/>
      <c r="F576" s="25"/>
      <c r="G576" s="25"/>
      <c r="H576" s="25"/>
      <c r="I576" s="23"/>
      <c r="J576" s="23"/>
      <c r="K576" s="27"/>
      <c r="L576" s="27"/>
      <c r="M576" s="25"/>
      <c r="N576" s="31"/>
      <c r="O576" s="10" t="str">
        <f t="shared" si="2"/>
        <v/>
      </c>
      <c r="P576" s="10" t="str">
        <f>IF(AND(LEN(M576), SessionWeekends = false, OR(WEEKDAY(M576) = 1, WEEKDAY(M576) = 7)), SessionWeekendsCode, IF(LEN(N576), VLOOKUP(N576, SessionTimes, 2), ""))</f>
        <v/>
      </c>
      <c r="Q576" s="28"/>
      <c r="R576" s="25"/>
      <c r="S576" s="30"/>
      <c r="T576" s="26"/>
      <c r="U576" s="29"/>
      <c r="V576" s="29"/>
      <c r="W576" s="25" t="b">
        <v>0</v>
      </c>
      <c r="X576" s="10" t="str">
        <f t="shared" si="3"/>
        <v/>
      </c>
    </row>
    <row r="577" ht="15.75" customHeight="1">
      <c r="A577" s="10" t="str">
        <f t="shared" si="1"/>
        <v/>
      </c>
      <c r="B577" s="11" t="str">
        <f>IF(OR($D577 = "CLOSED", AND($D577 = "CANCELLED", IncludeCancelled), AND($D577 = "MISSED", IncludeMissed)), IF(FixedTarget, IF(S577 &gt;= FixedTargetR, FixedTargetR, -1), IF($R577 = "TARGET", Q577, IF($R577 = "BE", 0, IF($R577 = "STOP", -1, "")))), "")</f>
        <v/>
      </c>
      <c r="C577" s="25"/>
      <c r="D577" s="25"/>
      <c r="E577" s="25"/>
      <c r="F577" s="25"/>
      <c r="G577" s="25"/>
      <c r="H577" s="25"/>
      <c r="I577" s="23"/>
      <c r="J577" s="23"/>
      <c r="K577" s="27"/>
      <c r="L577" s="27"/>
      <c r="M577" s="25"/>
      <c r="N577" s="31"/>
      <c r="O577" s="10" t="str">
        <f t="shared" si="2"/>
        <v/>
      </c>
      <c r="P577" s="10" t="str">
        <f>IF(AND(LEN(M577), SessionWeekends = false, OR(WEEKDAY(M577) = 1, WEEKDAY(M577) = 7)), SessionWeekendsCode, IF(LEN(N577), VLOOKUP(N577, SessionTimes, 2), ""))</f>
        <v/>
      </c>
      <c r="Q577" s="28"/>
      <c r="R577" s="25"/>
      <c r="S577" s="30"/>
      <c r="T577" s="26"/>
      <c r="U577" s="29"/>
      <c r="V577" s="29"/>
      <c r="W577" s="25" t="b">
        <v>0</v>
      </c>
      <c r="X577" s="10" t="str">
        <f t="shared" si="3"/>
        <v/>
      </c>
    </row>
    <row r="578" ht="15.75" customHeight="1">
      <c r="A578" s="10" t="str">
        <f t="shared" si="1"/>
        <v/>
      </c>
      <c r="B578" s="11" t="str">
        <f>IF(OR($D578 = "CLOSED", AND($D578 = "CANCELLED", IncludeCancelled), AND($D578 = "MISSED", IncludeMissed)), IF(FixedTarget, IF(S578 &gt;= FixedTargetR, FixedTargetR, -1), IF($R578 = "TARGET", Q578, IF($R578 = "BE", 0, IF($R578 = "STOP", -1, "")))), "")</f>
        <v/>
      </c>
      <c r="C578" s="25"/>
      <c r="D578" s="25"/>
      <c r="E578" s="25"/>
      <c r="F578" s="25"/>
      <c r="G578" s="25"/>
      <c r="H578" s="25"/>
      <c r="I578" s="23"/>
      <c r="J578" s="23"/>
      <c r="K578" s="27"/>
      <c r="L578" s="27"/>
      <c r="M578" s="25"/>
      <c r="N578" s="31"/>
      <c r="O578" s="10" t="str">
        <f t="shared" si="2"/>
        <v/>
      </c>
      <c r="P578" s="10" t="str">
        <f>IF(AND(LEN(M578), SessionWeekends = false, OR(WEEKDAY(M578) = 1, WEEKDAY(M578) = 7)), SessionWeekendsCode, IF(LEN(N578), VLOOKUP(N578, SessionTimes, 2), ""))</f>
        <v/>
      </c>
      <c r="Q578" s="28"/>
      <c r="R578" s="25"/>
      <c r="S578" s="30"/>
      <c r="T578" s="26"/>
      <c r="U578" s="29"/>
      <c r="V578" s="29"/>
      <c r="W578" s="25" t="b">
        <v>0</v>
      </c>
      <c r="X578" s="10" t="str">
        <f t="shared" si="3"/>
        <v/>
      </c>
    </row>
    <row r="579" ht="15.75" customHeight="1">
      <c r="A579" s="10" t="str">
        <f t="shared" si="1"/>
        <v/>
      </c>
      <c r="B579" s="11" t="str">
        <f>IF(OR($D579 = "CLOSED", AND($D579 = "CANCELLED", IncludeCancelled), AND($D579 = "MISSED", IncludeMissed)), IF(FixedTarget, IF(S579 &gt;= FixedTargetR, FixedTargetR, -1), IF($R579 = "TARGET", Q579, IF($R579 = "BE", 0, IF($R579 = "STOP", -1, "")))), "")</f>
        <v/>
      </c>
      <c r="C579" s="25"/>
      <c r="D579" s="25"/>
      <c r="E579" s="25"/>
      <c r="F579" s="25"/>
      <c r="G579" s="25"/>
      <c r="H579" s="25"/>
      <c r="I579" s="23"/>
      <c r="J579" s="23"/>
      <c r="K579" s="27"/>
      <c r="L579" s="27"/>
      <c r="M579" s="25"/>
      <c r="N579" s="31"/>
      <c r="O579" s="10" t="str">
        <f t="shared" si="2"/>
        <v/>
      </c>
      <c r="P579" s="10" t="str">
        <f>IF(AND(LEN(M579), SessionWeekends = false, OR(WEEKDAY(M579) = 1, WEEKDAY(M579) = 7)), SessionWeekendsCode, IF(LEN(N579), VLOOKUP(N579, SessionTimes, 2), ""))</f>
        <v/>
      </c>
      <c r="Q579" s="28"/>
      <c r="R579" s="25"/>
      <c r="S579" s="30"/>
      <c r="T579" s="26"/>
      <c r="U579" s="29"/>
      <c r="V579" s="29"/>
      <c r="W579" s="25" t="b">
        <v>0</v>
      </c>
      <c r="X579" s="10" t="str">
        <f t="shared" si="3"/>
        <v/>
      </c>
    </row>
    <row r="580" ht="15.75" customHeight="1">
      <c r="A580" s="10" t="str">
        <f t="shared" si="1"/>
        <v/>
      </c>
      <c r="B580" s="11" t="str">
        <f>IF(OR($D580 = "CLOSED", AND($D580 = "CANCELLED", IncludeCancelled), AND($D580 = "MISSED", IncludeMissed)), IF(FixedTarget, IF(S580 &gt;= FixedTargetR, FixedTargetR, -1), IF($R580 = "TARGET", Q580, IF($R580 = "BE", 0, IF($R580 = "STOP", -1, "")))), "")</f>
        <v/>
      </c>
      <c r="C580" s="25"/>
      <c r="D580" s="25"/>
      <c r="E580" s="25"/>
      <c r="F580" s="25"/>
      <c r="G580" s="25"/>
      <c r="H580" s="25"/>
      <c r="I580" s="23"/>
      <c r="J580" s="23"/>
      <c r="K580" s="27"/>
      <c r="L580" s="27"/>
      <c r="M580" s="25"/>
      <c r="N580" s="31"/>
      <c r="O580" s="10" t="str">
        <f t="shared" si="2"/>
        <v/>
      </c>
      <c r="P580" s="10" t="str">
        <f>IF(AND(LEN(M580), SessionWeekends = false, OR(WEEKDAY(M580) = 1, WEEKDAY(M580) = 7)), SessionWeekendsCode, IF(LEN(N580), VLOOKUP(N580, SessionTimes, 2), ""))</f>
        <v/>
      </c>
      <c r="Q580" s="28"/>
      <c r="R580" s="25"/>
      <c r="S580" s="30"/>
      <c r="T580" s="26"/>
      <c r="U580" s="29"/>
      <c r="V580" s="29"/>
      <c r="W580" s="25" t="b">
        <v>0</v>
      </c>
      <c r="X580" s="10" t="str">
        <f t="shared" si="3"/>
        <v/>
      </c>
    </row>
    <row r="581" ht="15.75" customHeight="1">
      <c r="A581" s="10" t="str">
        <f t="shared" si="1"/>
        <v/>
      </c>
      <c r="B581" s="11" t="str">
        <f>IF(OR($D581 = "CLOSED", AND($D581 = "CANCELLED", IncludeCancelled), AND($D581 = "MISSED", IncludeMissed)), IF(FixedTarget, IF(S581 &gt;= FixedTargetR, FixedTargetR, -1), IF($R581 = "TARGET", Q581, IF($R581 = "BE", 0, IF($R581 = "STOP", -1, "")))), "")</f>
        <v/>
      </c>
      <c r="C581" s="25"/>
      <c r="D581" s="25"/>
      <c r="E581" s="25"/>
      <c r="F581" s="25"/>
      <c r="G581" s="25"/>
      <c r="H581" s="25"/>
      <c r="I581" s="23"/>
      <c r="J581" s="23"/>
      <c r="K581" s="27"/>
      <c r="L581" s="27"/>
      <c r="M581" s="25"/>
      <c r="N581" s="31"/>
      <c r="O581" s="10" t="str">
        <f t="shared" si="2"/>
        <v/>
      </c>
      <c r="P581" s="10" t="str">
        <f>IF(AND(LEN(M581), SessionWeekends = false, OR(WEEKDAY(M581) = 1, WEEKDAY(M581) = 7)), SessionWeekendsCode, IF(LEN(N581), VLOOKUP(N581, SessionTimes, 2), ""))</f>
        <v/>
      </c>
      <c r="Q581" s="28"/>
      <c r="R581" s="25"/>
      <c r="S581" s="30"/>
      <c r="T581" s="26"/>
      <c r="U581" s="29"/>
      <c r="V581" s="29"/>
      <c r="W581" s="25" t="b">
        <v>0</v>
      </c>
      <c r="X581" s="10" t="str">
        <f t="shared" si="3"/>
        <v/>
      </c>
    </row>
    <row r="582" ht="15.75" customHeight="1">
      <c r="A582" s="10" t="str">
        <f t="shared" si="1"/>
        <v/>
      </c>
      <c r="B582" s="11" t="str">
        <f>IF(OR($D582 = "CLOSED", AND($D582 = "CANCELLED", IncludeCancelled), AND($D582 = "MISSED", IncludeMissed)), IF(FixedTarget, IF(S582 &gt;= FixedTargetR, FixedTargetR, -1), IF($R582 = "TARGET", Q582, IF($R582 = "BE", 0, IF($R582 = "STOP", -1, "")))), "")</f>
        <v/>
      </c>
      <c r="C582" s="25"/>
      <c r="D582" s="25"/>
      <c r="E582" s="25"/>
      <c r="F582" s="25"/>
      <c r="G582" s="25"/>
      <c r="H582" s="25"/>
      <c r="I582" s="23"/>
      <c r="J582" s="23"/>
      <c r="K582" s="27"/>
      <c r="L582" s="27"/>
      <c r="M582" s="25"/>
      <c r="N582" s="31"/>
      <c r="O582" s="10" t="str">
        <f t="shared" si="2"/>
        <v/>
      </c>
      <c r="P582" s="10" t="str">
        <f>IF(AND(LEN(M582), SessionWeekends = false, OR(WEEKDAY(M582) = 1, WEEKDAY(M582) = 7)), SessionWeekendsCode, IF(LEN(N582), VLOOKUP(N582, SessionTimes, 2), ""))</f>
        <v/>
      </c>
      <c r="Q582" s="28"/>
      <c r="R582" s="25"/>
      <c r="S582" s="30"/>
      <c r="T582" s="26"/>
      <c r="U582" s="29"/>
      <c r="V582" s="29"/>
      <c r="W582" s="25" t="b">
        <v>0</v>
      </c>
      <c r="X582" s="10" t="str">
        <f t="shared" si="3"/>
        <v/>
      </c>
    </row>
    <row r="583" ht="15.75" customHeight="1">
      <c r="A583" s="10" t="str">
        <f t="shared" si="1"/>
        <v/>
      </c>
      <c r="B583" s="11" t="str">
        <f>IF(OR($D583 = "CLOSED", AND($D583 = "CANCELLED", IncludeCancelled), AND($D583 = "MISSED", IncludeMissed)), IF(FixedTarget, IF(S583 &gt;= FixedTargetR, FixedTargetR, -1), IF($R583 = "TARGET", Q583, IF($R583 = "BE", 0, IF($R583 = "STOP", -1, "")))), "")</f>
        <v/>
      </c>
      <c r="C583" s="25"/>
      <c r="D583" s="25"/>
      <c r="E583" s="25"/>
      <c r="F583" s="25"/>
      <c r="G583" s="25"/>
      <c r="H583" s="25"/>
      <c r="I583" s="23"/>
      <c r="J583" s="23"/>
      <c r="K583" s="27"/>
      <c r="L583" s="27"/>
      <c r="M583" s="25"/>
      <c r="N583" s="31"/>
      <c r="O583" s="10" t="str">
        <f t="shared" si="2"/>
        <v/>
      </c>
      <c r="P583" s="10" t="str">
        <f>IF(AND(LEN(M583), SessionWeekends = false, OR(WEEKDAY(M583) = 1, WEEKDAY(M583) = 7)), SessionWeekendsCode, IF(LEN(N583), VLOOKUP(N583, SessionTimes, 2), ""))</f>
        <v/>
      </c>
      <c r="Q583" s="28"/>
      <c r="R583" s="25"/>
      <c r="S583" s="30"/>
      <c r="T583" s="26"/>
      <c r="U583" s="29"/>
      <c r="V583" s="29"/>
      <c r="W583" s="25" t="b">
        <v>0</v>
      </c>
      <c r="X583" s="10" t="str">
        <f t="shared" si="3"/>
        <v/>
      </c>
    </row>
    <row r="584" ht="15.75" customHeight="1">
      <c r="A584" s="10" t="str">
        <f t="shared" si="1"/>
        <v/>
      </c>
      <c r="B584" s="11" t="str">
        <f>IF(OR($D584 = "CLOSED", AND($D584 = "CANCELLED", IncludeCancelled), AND($D584 = "MISSED", IncludeMissed)), IF(FixedTarget, IF(S584 &gt;= FixedTargetR, FixedTargetR, -1), IF($R584 = "TARGET", Q584, IF($R584 = "BE", 0, IF($R584 = "STOP", -1, "")))), "")</f>
        <v/>
      </c>
      <c r="C584" s="25"/>
      <c r="D584" s="25"/>
      <c r="E584" s="25"/>
      <c r="F584" s="25"/>
      <c r="G584" s="25"/>
      <c r="H584" s="25"/>
      <c r="I584" s="23"/>
      <c r="J584" s="23"/>
      <c r="K584" s="27"/>
      <c r="L584" s="27"/>
      <c r="M584" s="25"/>
      <c r="N584" s="31"/>
      <c r="O584" s="10" t="str">
        <f t="shared" si="2"/>
        <v/>
      </c>
      <c r="P584" s="10" t="str">
        <f>IF(AND(LEN(M584), SessionWeekends = false, OR(WEEKDAY(M584) = 1, WEEKDAY(M584) = 7)), SessionWeekendsCode, IF(LEN(N584), VLOOKUP(N584, SessionTimes, 2), ""))</f>
        <v/>
      </c>
      <c r="Q584" s="28"/>
      <c r="R584" s="25"/>
      <c r="S584" s="30"/>
      <c r="T584" s="26"/>
      <c r="U584" s="29"/>
      <c r="V584" s="29"/>
      <c r="W584" s="25" t="b">
        <v>0</v>
      </c>
      <c r="X584" s="10" t="str">
        <f t="shared" si="3"/>
        <v/>
      </c>
    </row>
    <row r="585" ht="15.75" customHeight="1">
      <c r="A585" s="10" t="str">
        <f t="shared" si="1"/>
        <v/>
      </c>
      <c r="B585" s="11" t="str">
        <f>IF(OR($D585 = "CLOSED", AND($D585 = "CANCELLED", IncludeCancelled), AND($D585 = "MISSED", IncludeMissed)), IF(FixedTarget, IF(S585 &gt;= FixedTargetR, FixedTargetR, -1), IF($R585 = "TARGET", Q585, IF($R585 = "BE", 0, IF($R585 = "STOP", -1, "")))), "")</f>
        <v/>
      </c>
      <c r="C585" s="25"/>
      <c r="D585" s="25"/>
      <c r="E585" s="25"/>
      <c r="F585" s="25"/>
      <c r="G585" s="25"/>
      <c r="H585" s="25"/>
      <c r="I585" s="23"/>
      <c r="J585" s="23"/>
      <c r="K585" s="27"/>
      <c r="L585" s="27"/>
      <c r="M585" s="25"/>
      <c r="N585" s="31"/>
      <c r="O585" s="10" t="str">
        <f t="shared" si="2"/>
        <v/>
      </c>
      <c r="P585" s="10" t="str">
        <f>IF(AND(LEN(M585), SessionWeekends = false, OR(WEEKDAY(M585) = 1, WEEKDAY(M585) = 7)), SessionWeekendsCode, IF(LEN(N585), VLOOKUP(N585, SessionTimes, 2), ""))</f>
        <v/>
      </c>
      <c r="Q585" s="28"/>
      <c r="R585" s="25"/>
      <c r="S585" s="30"/>
      <c r="T585" s="26"/>
      <c r="U585" s="29"/>
      <c r="V585" s="29"/>
      <c r="W585" s="25" t="b">
        <v>0</v>
      </c>
      <c r="X585" s="10" t="str">
        <f t="shared" si="3"/>
        <v/>
      </c>
    </row>
    <row r="586" ht="15.75" customHeight="1">
      <c r="A586" s="10" t="str">
        <f t="shared" si="1"/>
        <v/>
      </c>
      <c r="B586" s="11" t="str">
        <f>IF(OR($D586 = "CLOSED", AND($D586 = "CANCELLED", IncludeCancelled), AND($D586 = "MISSED", IncludeMissed)), IF(FixedTarget, IF(S586 &gt;= FixedTargetR, FixedTargetR, -1), IF($R586 = "TARGET", Q586, IF($R586 = "BE", 0, IF($R586 = "STOP", -1, "")))), "")</f>
        <v/>
      </c>
      <c r="C586" s="25"/>
      <c r="D586" s="25"/>
      <c r="E586" s="25"/>
      <c r="F586" s="25"/>
      <c r="G586" s="25"/>
      <c r="H586" s="25"/>
      <c r="I586" s="23"/>
      <c r="J586" s="23"/>
      <c r="K586" s="27"/>
      <c r="L586" s="27"/>
      <c r="M586" s="25"/>
      <c r="N586" s="31"/>
      <c r="O586" s="10" t="str">
        <f t="shared" si="2"/>
        <v/>
      </c>
      <c r="P586" s="10" t="str">
        <f>IF(AND(LEN(M586), SessionWeekends = false, OR(WEEKDAY(M586) = 1, WEEKDAY(M586) = 7)), SessionWeekendsCode, IF(LEN(N586), VLOOKUP(N586, SessionTimes, 2), ""))</f>
        <v/>
      </c>
      <c r="Q586" s="28"/>
      <c r="R586" s="25"/>
      <c r="S586" s="30"/>
      <c r="T586" s="26"/>
      <c r="U586" s="29"/>
      <c r="V586" s="29"/>
      <c r="W586" s="25" t="b">
        <v>0</v>
      </c>
      <c r="X586" s="10" t="str">
        <f t="shared" si="3"/>
        <v/>
      </c>
    </row>
    <row r="587" ht="15.75" customHeight="1">
      <c r="A587" s="10" t="str">
        <f t="shared" si="1"/>
        <v/>
      </c>
      <c r="B587" s="11" t="str">
        <f>IF(OR($D587 = "CLOSED", AND($D587 = "CANCELLED", IncludeCancelled), AND($D587 = "MISSED", IncludeMissed)), IF(FixedTarget, IF(S587 &gt;= FixedTargetR, FixedTargetR, -1), IF($R587 = "TARGET", Q587, IF($R587 = "BE", 0, IF($R587 = "STOP", -1, "")))), "")</f>
        <v/>
      </c>
      <c r="C587" s="25"/>
      <c r="D587" s="25"/>
      <c r="E587" s="25"/>
      <c r="F587" s="25"/>
      <c r="G587" s="25"/>
      <c r="H587" s="25"/>
      <c r="I587" s="23"/>
      <c r="J587" s="23"/>
      <c r="K587" s="27"/>
      <c r="L587" s="27"/>
      <c r="M587" s="25"/>
      <c r="N587" s="31"/>
      <c r="O587" s="10" t="str">
        <f t="shared" si="2"/>
        <v/>
      </c>
      <c r="P587" s="10" t="str">
        <f>IF(AND(LEN(M587), SessionWeekends = false, OR(WEEKDAY(M587) = 1, WEEKDAY(M587) = 7)), SessionWeekendsCode, IF(LEN(N587), VLOOKUP(N587, SessionTimes, 2), ""))</f>
        <v/>
      </c>
      <c r="Q587" s="28"/>
      <c r="R587" s="25"/>
      <c r="S587" s="30"/>
      <c r="T587" s="26"/>
      <c r="U587" s="29"/>
      <c r="V587" s="29"/>
      <c r="W587" s="25" t="b">
        <v>0</v>
      </c>
      <c r="X587" s="10" t="str">
        <f t="shared" si="3"/>
        <v/>
      </c>
    </row>
    <row r="588" ht="15.75" customHeight="1">
      <c r="A588" s="10" t="str">
        <f t="shared" si="1"/>
        <v/>
      </c>
      <c r="B588" s="11" t="str">
        <f>IF(OR($D588 = "CLOSED", AND($D588 = "CANCELLED", IncludeCancelled), AND($D588 = "MISSED", IncludeMissed)), IF(FixedTarget, IF(S588 &gt;= FixedTargetR, FixedTargetR, -1), IF($R588 = "TARGET", Q588, IF($R588 = "BE", 0, IF($R588 = "STOP", -1, "")))), "")</f>
        <v/>
      </c>
      <c r="C588" s="25"/>
      <c r="D588" s="25"/>
      <c r="E588" s="25"/>
      <c r="F588" s="25"/>
      <c r="G588" s="25"/>
      <c r="H588" s="25"/>
      <c r="I588" s="23"/>
      <c r="J588" s="23"/>
      <c r="K588" s="27"/>
      <c r="L588" s="27"/>
      <c r="M588" s="25"/>
      <c r="N588" s="31"/>
      <c r="O588" s="10" t="str">
        <f t="shared" si="2"/>
        <v/>
      </c>
      <c r="P588" s="10" t="str">
        <f>IF(AND(LEN(M588), SessionWeekends = false, OR(WEEKDAY(M588) = 1, WEEKDAY(M588) = 7)), SessionWeekendsCode, IF(LEN(N588), VLOOKUP(N588, SessionTimes, 2), ""))</f>
        <v/>
      </c>
      <c r="Q588" s="28"/>
      <c r="R588" s="25"/>
      <c r="S588" s="30"/>
      <c r="T588" s="26"/>
      <c r="U588" s="29"/>
      <c r="V588" s="29"/>
      <c r="W588" s="25" t="b">
        <v>0</v>
      </c>
      <c r="X588" s="10" t="str">
        <f t="shared" si="3"/>
        <v/>
      </c>
    </row>
    <row r="589" ht="15.75" customHeight="1">
      <c r="A589" s="10" t="str">
        <f t="shared" si="1"/>
        <v/>
      </c>
      <c r="B589" s="11" t="str">
        <f>IF(OR($D589 = "CLOSED", AND($D589 = "CANCELLED", IncludeCancelled), AND($D589 = "MISSED", IncludeMissed)), IF(FixedTarget, IF(S589 &gt;= FixedTargetR, FixedTargetR, -1), IF($R589 = "TARGET", Q589, IF($R589 = "BE", 0, IF($R589 = "STOP", -1, "")))), "")</f>
        <v/>
      </c>
      <c r="C589" s="25"/>
      <c r="D589" s="25"/>
      <c r="E589" s="25"/>
      <c r="F589" s="25"/>
      <c r="G589" s="25"/>
      <c r="H589" s="25"/>
      <c r="I589" s="23"/>
      <c r="J589" s="23"/>
      <c r="K589" s="27"/>
      <c r="L589" s="27"/>
      <c r="M589" s="25"/>
      <c r="N589" s="31"/>
      <c r="O589" s="10" t="str">
        <f t="shared" si="2"/>
        <v/>
      </c>
      <c r="P589" s="10" t="str">
        <f>IF(AND(LEN(M589), SessionWeekends = false, OR(WEEKDAY(M589) = 1, WEEKDAY(M589) = 7)), SessionWeekendsCode, IF(LEN(N589), VLOOKUP(N589, SessionTimes, 2), ""))</f>
        <v/>
      </c>
      <c r="Q589" s="28"/>
      <c r="R589" s="25"/>
      <c r="S589" s="30"/>
      <c r="T589" s="26"/>
      <c r="U589" s="29"/>
      <c r="V589" s="29"/>
      <c r="W589" s="25" t="b">
        <v>0</v>
      </c>
      <c r="X589" s="10" t="str">
        <f t="shared" si="3"/>
        <v/>
      </c>
    </row>
    <row r="590" ht="15.75" customHeight="1">
      <c r="A590" s="10" t="str">
        <f t="shared" si="1"/>
        <v/>
      </c>
      <c r="B590" s="11" t="str">
        <f>IF(OR($D590 = "CLOSED", AND($D590 = "CANCELLED", IncludeCancelled), AND($D590 = "MISSED", IncludeMissed)), IF(FixedTarget, IF(S590 &gt;= FixedTargetR, FixedTargetR, -1), IF($R590 = "TARGET", Q590, IF($R590 = "BE", 0, IF($R590 = "STOP", -1, "")))), "")</f>
        <v/>
      </c>
      <c r="C590" s="25"/>
      <c r="D590" s="25"/>
      <c r="E590" s="25"/>
      <c r="F590" s="25"/>
      <c r="G590" s="25"/>
      <c r="H590" s="25"/>
      <c r="I590" s="23"/>
      <c r="J590" s="23"/>
      <c r="K590" s="27"/>
      <c r="L590" s="27"/>
      <c r="M590" s="25"/>
      <c r="N590" s="31"/>
      <c r="O590" s="10" t="str">
        <f t="shared" si="2"/>
        <v/>
      </c>
      <c r="P590" s="10" t="str">
        <f>IF(AND(LEN(M590), SessionWeekends = false, OR(WEEKDAY(M590) = 1, WEEKDAY(M590) = 7)), SessionWeekendsCode, IF(LEN(N590), VLOOKUP(N590, SessionTimes, 2), ""))</f>
        <v/>
      </c>
      <c r="Q590" s="28"/>
      <c r="R590" s="25"/>
      <c r="S590" s="30"/>
      <c r="T590" s="26"/>
      <c r="U590" s="29"/>
      <c r="V590" s="29"/>
      <c r="W590" s="25" t="b">
        <v>0</v>
      </c>
      <c r="X590" s="10" t="str">
        <f t="shared" si="3"/>
        <v/>
      </c>
    </row>
    <row r="591" ht="15.75" customHeight="1">
      <c r="A591" s="10" t="str">
        <f t="shared" si="1"/>
        <v/>
      </c>
      <c r="B591" s="11" t="str">
        <f>IF(OR($D591 = "CLOSED", AND($D591 = "CANCELLED", IncludeCancelled), AND($D591 = "MISSED", IncludeMissed)), IF(FixedTarget, IF(S591 &gt;= FixedTargetR, FixedTargetR, -1), IF($R591 = "TARGET", Q591, IF($R591 = "BE", 0, IF($R591 = "STOP", -1, "")))), "")</f>
        <v/>
      </c>
      <c r="C591" s="25"/>
      <c r="D591" s="25"/>
      <c r="E591" s="25"/>
      <c r="F591" s="25"/>
      <c r="G591" s="25"/>
      <c r="H591" s="25"/>
      <c r="I591" s="23"/>
      <c r="J591" s="23"/>
      <c r="K591" s="27"/>
      <c r="L591" s="27"/>
      <c r="M591" s="25"/>
      <c r="N591" s="31"/>
      <c r="O591" s="10" t="str">
        <f t="shared" si="2"/>
        <v/>
      </c>
      <c r="P591" s="10" t="str">
        <f>IF(AND(LEN(M591), SessionWeekends = false, OR(WEEKDAY(M591) = 1, WEEKDAY(M591) = 7)), SessionWeekendsCode, IF(LEN(N591), VLOOKUP(N591, SessionTimes, 2), ""))</f>
        <v/>
      </c>
      <c r="Q591" s="28"/>
      <c r="R591" s="25"/>
      <c r="S591" s="30"/>
      <c r="T591" s="26"/>
      <c r="U591" s="29"/>
      <c r="V591" s="29"/>
      <c r="W591" s="25" t="b">
        <v>0</v>
      </c>
      <c r="X591" s="10" t="str">
        <f t="shared" si="3"/>
        <v/>
      </c>
    </row>
    <row r="592" ht="15.75" customHeight="1">
      <c r="A592" s="10" t="str">
        <f t="shared" si="1"/>
        <v/>
      </c>
      <c r="B592" s="11" t="str">
        <f>IF(OR($D592 = "CLOSED", AND($D592 = "CANCELLED", IncludeCancelled), AND($D592 = "MISSED", IncludeMissed)), IF(FixedTarget, IF(S592 &gt;= FixedTargetR, FixedTargetR, -1), IF($R592 = "TARGET", Q592, IF($R592 = "BE", 0, IF($R592 = "STOP", -1, "")))), "")</f>
        <v/>
      </c>
      <c r="C592" s="25"/>
      <c r="D592" s="25"/>
      <c r="E592" s="25"/>
      <c r="F592" s="25"/>
      <c r="G592" s="25"/>
      <c r="H592" s="25"/>
      <c r="I592" s="23"/>
      <c r="J592" s="23"/>
      <c r="K592" s="27"/>
      <c r="L592" s="27"/>
      <c r="M592" s="25"/>
      <c r="N592" s="31"/>
      <c r="O592" s="10" t="str">
        <f t="shared" si="2"/>
        <v/>
      </c>
      <c r="P592" s="10" t="str">
        <f>IF(AND(LEN(M592), SessionWeekends = false, OR(WEEKDAY(M592) = 1, WEEKDAY(M592) = 7)), SessionWeekendsCode, IF(LEN(N592), VLOOKUP(N592, SessionTimes, 2), ""))</f>
        <v/>
      </c>
      <c r="Q592" s="28"/>
      <c r="R592" s="25"/>
      <c r="S592" s="30"/>
      <c r="T592" s="26"/>
      <c r="U592" s="29"/>
      <c r="V592" s="29"/>
      <c r="W592" s="25" t="b">
        <v>0</v>
      </c>
      <c r="X592" s="10" t="str">
        <f t="shared" si="3"/>
        <v/>
      </c>
    </row>
    <row r="593" ht="15.75" customHeight="1">
      <c r="A593" s="10" t="str">
        <f t="shared" si="1"/>
        <v/>
      </c>
      <c r="B593" s="11" t="str">
        <f>IF(OR($D593 = "CLOSED", AND($D593 = "CANCELLED", IncludeCancelled), AND($D593 = "MISSED", IncludeMissed)), IF(FixedTarget, IF(S593 &gt;= FixedTargetR, FixedTargetR, -1), IF($R593 = "TARGET", Q593, IF($R593 = "BE", 0, IF($R593 = "STOP", -1, "")))), "")</f>
        <v/>
      </c>
      <c r="C593" s="25"/>
      <c r="D593" s="25"/>
      <c r="E593" s="25"/>
      <c r="F593" s="25"/>
      <c r="G593" s="25"/>
      <c r="H593" s="25"/>
      <c r="I593" s="23"/>
      <c r="J593" s="23"/>
      <c r="K593" s="27"/>
      <c r="L593" s="27"/>
      <c r="M593" s="25"/>
      <c r="N593" s="31"/>
      <c r="O593" s="10" t="str">
        <f t="shared" si="2"/>
        <v/>
      </c>
      <c r="P593" s="10" t="str">
        <f>IF(AND(LEN(M593), SessionWeekends = false, OR(WEEKDAY(M593) = 1, WEEKDAY(M593) = 7)), SessionWeekendsCode, IF(LEN(N593), VLOOKUP(N593, SessionTimes, 2), ""))</f>
        <v/>
      </c>
      <c r="Q593" s="28"/>
      <c r="R593" s="25"/>
      <c r="S593" s="30"/>
      <c r="T593" s="26"/>
      <c r="U593" s="29"/>
      <c r="V593" s="29"/>
      <c r="W593" s="25" t="b">
        <v>0</v>
      </c>
      <c r="X593" s="10" t="str">
        <f t="shared" si="3"/>
        <v/>
      </c>
    </row>
    <row r="594" ht="15.75" customHeight="1">
      <c r="A594" s="10" t="str">
        <f t="shared" si="1"/>
        <v/>
      </c>
      <c r="B594" s="11" t="str">
        <f>IF(OR($D594 = "CLOSED", AND($D594 = "CANCELLED", IncludeCancelled), AND($D594 = "MISSED", IncludeMissed)), IF(FixedTarget, IF(S594 &gt;= FixedTargetR, FixedTargetR, -1), IF($R594 = "TARGET", Q594, IF($R594 = "BE", 0, IF($R594 = "STOP", -1, "")))), "")</f>
        <v/>
      </c>
      <c r="C594" s="25"/>
      <c r="D594" s="25"/>
      <c r="E594" s="25"/>
      <c r="F594" s="25"/>
      <c r="G594" s="25"/>
      <c r="H594" s="25"/>
      <c r="I594" s="23"/>
      <c r="J594" s="23"/>
      <c r="K594" s="27"/>
      <c r="L594" s="27"/>
      <c r="M594" s="25"/>
      <c r="N594" s="31"/>
      <c r="O594" s="10" t="str">
        <f t="shared" si="2"/>
        <v/>
      </c>
      <c r="P594" s="10" t="str">
        <f>IF(AND(LEN(M594), SessionWeekends = false, OR(WEEKDAY(M594) = 1, WEEKDAY(M594) = 7)), SessionWeekendsCode, IF(LEN(N594), VLOOKUP(N594, SessionTimes, 2), ""))</f>
        <v/>
      </c>
      <c r="Q594" s="28"/>
      <c r="R594" s="25"/>
      <c r="S594" s="30"/>
      <c r="T594" s="26"/>
      <c r="U594" s="29"/>
      <c r="V594" s="29"/>
      <c r="W594" s="25" t="b">
        <v>0</v>
      </c>
      <c r="X594" s="10" t="str">
        <f t="shared" si="3"/>
        <v/>
      </c>
    </row>
    <row r="595" ht="15.75" customHeight="1">
      <c r="A595" s="10" t="str">
        <f t="shared" si="1"/>
        <v/>
      </c>
      <c r="B595" s="11" t="str">
        <f>IF(OR($D595 = "CLOSED", AND($D595 = "CANCELLED", IncludeCancelled), AND($D595 = "MISSED", IncludeMissed)), IF(FixedTarget, IF(S595 &gt;= FixedTargetR, FixedTargetR, -1), IF($R595 = "TARGET", Q595, IF($R595 = "BE", 0, IF($R595 = "STOP", -1, "")))), "")</f>
        <v/>
      </c>
      <c r="C595" s="25"/>
      <c r="D595" s="25"/>
      <c r="E595" s="25"/>
      <c r="F595" s="25"/>
      <c r="G595" s="25"/>
      <c r="H595" s="25"/>
      <c r="I595" s="23"/>
      <c r="J595" s="23"/>
      <c r="K595" s="27"/>
      <c r="L595" s="27"/>
      <c r="M595" s="25"/>
      <c r="N595" s="31"/>
      <c r="O595" s="10" t="str">
        <f t="shared" si="2"/>
        <v/>
      </c>
      <c r="P595" s="10" t="str">
        <f>IF(AND(LEN(M595), SessionWeekends = false, OR(WEEKDAY(M595) = 1, WEEKDAY(M595) = 7)), SessionWeekendsCode, IF(LEN(N595), VLOOKUP(N595, SessionTimes, 2), ""))</f>
        <v/>
      </c>
      <c r="Q595" s="28"/>
      <c r="R595" s="25"/>
      <c r="S595" s="30"/>
      <c r="T595" s="26"/>
      <c r="U595" s="29"/>
      <c r="V595" s="29"/>
      <c r="W595" s="25" t="b">
        <v>0</v>
      </c>
      <c r="X595" s="10" t="str">
        <f t="shared" si="3"/>
        <v/>
      </c>
    </row>
    <row r="596" ht="15.75" customHeight="1">
      <c r="A596" s="10" t="str">
        <f t="shared" si="1"/>
        <v/>
      </c>
      <c r="B596" s="11" t="str">
        <f>IF(OR($D596 = "CLOSED", AND($D596 = "CANCELLED", IncludeCancelled), AND($D596 = "MISSED", IncludeMissed)), IF(FixedTarget, IF(S596 &gt;= FixedTargetR, FixedTargetR, -1), IF($R596 = "TARGET", Q596, IF($R596 = "BE", 0, IF($R596 = "STOP", -1, "")))), "")</f>
        <v/>
      </c>
      <c r="C596" s="25"/>
      <c r="D596" s="25"/>
      <c r="E596" s="25"/>
      <c r="F596" s="25"/>
      <c r="G596" s="25"/>
      <c r="H596" s="25"/>
      <c r="I596" s="23"/>
      <c r="J596" s="23"/>
      <c r="K596" s="27"/>
      <c r="L596" s="27"/>
      <c r="M596" s="25"/>
      <c r="N596" s="31"/>
      <c r="O596" s="10" t="str">
        <f t="shared" si="2"/>
        <v/>
      </c>
      <c r="P596" s="10" t="str">
        <f>IF(AND(LEN(M596), SessionWeekends = false, OR(WEEKDAY(M596) = 1, WEEKDAY(M596) = 7)), SessionWeekendsCode, IF(LEN(N596), VLOOKUP(N596, SessionTimes, 2), ""))</f>
        <v/>
      </c>
      <c r="Q596" s="28"/>
      <c r="R596" s="25"/>
      <c r="S596" s="30"/>
      <c r="T596" s="26"/>
      <c r="U596" s="29"/>
      <c r="V596" s="29"/>
      <c r="W596" s="25" t="b">
        <v>0</v>
      </c>
      <c r="X596" s="10" t="str">
        <f t="shared" si="3"/>
        <v/>
      </c>
    </row>
    <row r="597" ht="15.75" customHeight="1">
      <c r="A597" s="10" t="str">
        <f t="shared" si="1"/>
        <v/>
      </c>
      <c r="B597" s="11" t="str">
        <f>IF(OR($D597 = "CLOSED", AND($D597 = "CANCELLED", IncludeCancelled), AND($D597 = "MISSED", IncludeMissed)), IF(FixedTarget, IF(S597 &gt;= FixedTargetR, FixedTargetR, -1), IF($R597 = "TARGET", Q597, IF($R597 = "BE", 0, IF($R597 = "STOP", -1, "")))), "")</f>
        <v/>
      </c>
      <c r="C597" s="25"/>
      <c r="D597" s="25"/>
      <c r="E597" s="25"/>
      <c r="F597" s="25"/>
      <c r="G597" s="25"/>
      <c r="H597" s="25"/>
      <c r="I597" s="23"/>
      <c r="J597" s="23"/>
      <c r="K597" s="27"/>
      <c r="L597" s="27"/>
      <c r="M597" s="25"/>
      <c r="N597" s="31"/>
      <c r="O597" s="10" t="str">
        <f t="shared" si="2"/>
        <v/>
      </c>
      <c r="P597" s="10" t="str">
        <f>IF(AND(LEN(M597), SessionWeekends = false, OR(WEEKDAY(M597) = 1, WEEKDAY(M597) = 7)), SessionWeekendsCode, IF(LEN(N597), VLOOKUP(N597, SessionTimes, 2), ""))</f>
        <v/>
      </c>
      <c r="Q597" s="28"/>
      <c r="R597" s="25"/>
      <c r="S597" s="30"/>
      <c r="T597" s="26"/>
      <c r="U597" s="29"/>
      <c r="V597" s="29"/>
      <c r="W597" s="25" t="b">
        <v>0</v>
      </c>
      <c r="X597" s="10" t="str">
        <f t="shared" si="3"/>
        <v/>
      </c>
    </row>
    <row r="598" ht="15.75" customHeight="1">
      <c r="A598" s="10" t="str">
        <f t="shared" si="1"/>
        <v/>
      </c>
      <c r="B598" s="11" t="str">
        <f>IF(OR($D598 = "CLOSED", AND($D598 = "CANCELLED", IncludeCancelled), AND($D598 = "MISSED", IncludeMissed)), IF(FixedTarget, IF(S598 &gt;= FixedTargetR, FixedTargetR, -1), IF($R598 = "TARGET", Q598, IF($R598 = "BE", 0, IF($R598 = "STOP", -1, "")))), "")</f>
        <v/>
      </c>
      <c r="C598" s="25"/>
      <c r="D598" s="25"/>
      <c r="E598" s="25"/>
      <c r="F598" s="25"/>
      <c r="G598" s="25"/>
      <c r="H598" s="25"/>
      <c r="I598" s="23"/>
      <c r="J598" s="23"/>
      <c r="K598" s="27"/>
      <c r="L598" s="27"/>
      <c r="M598" s="25"/>
      <c r="N598" s="31"/>
      <c r="O598" s="10" t="str">
        <f t="shared" si="2"/>
        <v/>
      </c>
      <c r="P598" s="10" t="str">
        <f>IF(AND(LEN(M598), SessionWeekends = false, OR(WEEKDAY(M598) = 1, WEEKDAY(M598) = 7)), SessionWeekendsCode, IF(LEN(N598), VLOOKUP(N598, SessionTimes, 2), ""))</f>
        <v/>
      </c>
      <c r="Q598" s="28"/>
      <c r="R598" s="25"/>
      <c r="S598" s="30"/>
      <c r="T598" s="26"/>
      <c r="U598" s="29"/>
      <c r="V598" s="29"/>
      <c r="W598" s="25" t="b">
        <v>0</v>
      </c>
      <c r="X598" s="10" t="str">
        <f t="shared" si="3"/>
        <v/>
      </c>
    </row>
    <row r="599" ht="15.75" customHeight="1">
      <c r="A599" s="10" t="str">
        <f t="shared" si="1"/>
        <v/>
      </c>
      <c r="B599" s="11" t="str">
        <f>IF(OR($D599 = "CLOSED", AND($D599 = "CANCELLED", IncludeCancelled), AND($D599 = "MISSED", IncludeMissed)), IF(FixedTarget, IF(S599 &gt;= FixedTargetR, FixedTargetR, -1), IF($R599 = "TARGET", Q599, IF($R599 = "BE", 0, IF($R599 = "STOP", -1, "")))), "")</f>
        <v/>
      </c>
      <c r="C599" s="25"/>
      <c r="D599" s="25"/>
      <c r="E599" s="25"/>
      <c r="F599" s="25"/>
      <c r="G599" s="25"/>
      <c r="H599" s="25"/>
      <c r="I599" s="23"/>
      <c r="J599" s="23"/>
      <c r="K599" s="27"/>
      <c r="L599" s="27"/>
      <c r="M599" s="25"/>
      <c r="N599" s="31"/>
      <c r="O599" s="10" t="str">
        <f t="shared" si="2"/>
        <v/>
      </c>
      <c r="P599" s="10" t="str">
        <f>IF(AND(LEN(M599), SessionWeekends = false, OR(WEEKDAY(M599) = 1, WEEKDAY(M599) = 7)), SessionWeekendsCode, IF(LEN(N599), VLOOKUP(N599, SessionTimes, 2), ""))</f>
        <v/>
      </c>
      <c r="Q599" s="28"/>
      <c r="R599" s="25"/>
      <c r="S599" s="30"/>
      <c r="T599" s="26"/>
      <c r="U599" s="29"/>
      <c r="V599" s="29"/>
      <c r="W599" s="25" t="b">
        <v>0</v>
      </c>
      <c r="X599" s="10" t="str">
        <f t="shared" si="3"/>
        <v/>
      </c>
    </row>
    <row r="600" ht="15.75" customHeight="1">
      <c r="A600" s="10" t="str">
        <f t="shared" si="1"/>
        <v/>
      </c>
      <c r="B600" s="11" t="str">
        <f>IF(OR($D600 = "CLOSED", AND($D600 = "CANCELLED", IncludeCancelled), AND($D600 = "MISSED", IncludeMissed)), IF(FixedTarget, IF(S600 &gt;= FixedTargetR, FixedTargetR, -1), IF($R600 = "TARGET", Q600, IF($R600 = "BE", 0, IF($R600 = "STOP", -1, "")))), "")</f>
        <v/>
      </c>
      <c r="C600" s="25"/>
      <c r="D600" s="25"/>
      <c r="E600" s="25"/>
      <c r="F600" s="25"/>
      <c r="G600" s="25"/>
      <c r="H600" s="25"/>
      <c r="I600" s="23"/>
      <c r="J600" s="23"/>
      <c r="K600" s="27"/>
      <c r="L600" s="27"/>
      <c r="M600" s="25"/>
      <c r="N600" s="31"/>
      <c r="O600" s="10" t="str">
        <f t="shared" si="2"/>
        <v/>
      </c>
      <c r="P600" s="10" t="str">
        <f>IF(AND(LEN(M600), SessionWeekends = false, OR(WEEKDAY(M600) = 1, WEEKDAY(M600) = 7)), SessionWeekendsCode, IF(LEN(N600), VLOOKUP(N600, SessionTimes, 2), ""))</f>
        <v/>
      </c>
      <c r="Q600" s="28"/>
      <c r="R600" s="25"/>
      <c r="S600" s="30"/>
      <c r="T600" s="26"/>
      <c r="U600" s="29"/>
      <c r="V600" s="29"/>
      <c r="W600" s="25" t="b">
        <v>0</v>
      </c>
      <c r="X600" s="10" t="str">
        <f t="shared" si="3"/>
        <v/>
      </c>
    </row>
    <row r="601" ht="15.75" customHeight="1">
      <c r="A601" s="10" t="str">
        <f t="shared" si="1"/>
        <v/>
      </c>
      <c r="B601" s="11" t="str">
        <f>IF(OR($D601 = "CLOSED", AND($D601 = "CANCELLED", IncludeCancelled), AND($D601 = "MISSED", IncludeMissed)), IF(FixedTarget, IF(S601 &gt;= FixedTargetR, FixedTargetR, -1), IF($R601 = "TARGET", Q601, IF($R601 = "BE", 0, IF($R601 = "STOP", -1, "")))), "")</f>
        <v/>
      </c>
      <c r="C601" s="25"/>
      <c r="D601" s="25"/>
      <c r="E601" s="25"/>
      <c r="F601" s="25"/>
      <c r="G601" s="25"/>
      <c r="H601" s="25"/>
      <c r="I601" s="23"/>
      <c r="J601" s="23"/>
      <c r="K601" s="27"/>
      <c r="L601" s="27"/>
      <c r="M601" s="25"/>
      <c r="N601" s="31"/>
      <c r="O601" s="10" t="str">
        <f t="shared" si="2"/>
        <v/>
      </c>
      <c r="P601" s="10" t="str">
        <f>IF(AND(LEN(M601), SessionWeekends = false, OR(WEEKDAY(M601) = 1, WEEKDAY(M601) = 7)), SessionWeekendsCode, IF(LEN(N601), VLOOKUP(N601, SessionTimes, 2), ""))</f>
        <v/>
      </c>
      <c r="Q601" s="28"/>
      <c r="R601" s="25"/>
      <c r="S601" s="30"/>
      <c r="T601" s="26"/>
      <c r="U601" s="29"/>
      <c r="V601" s="29"/>
      <c r="W601" s="25" t="b">
        <v>0</v>
      </c>
      <c r="X601" s="10" t="str">
        <f t="shared" si="3"/>
        <v/>
      </c>
    </row>
    <row r="602" ht="15.75" customHeight="1">
      <c r="A602" s="10" t="str">
        <f t="shared" si="1"/>
        <v/>
      </c>
      <c r="B602" s="11" t="str">
        <f>IF(OR($D602 = "CLOSED", AND($D602 = "CANCELLED", IncludeCancelled), AND($D602 = "MISSED", IncludeMissed)), IF(FixedTarget, IF(S602 &gt;= FixedTargetR, FixedTargetR, -1), IF($R602 = "TARGET", Q602, IF($R602 = "BE", 0, IF($R602 = "STOP", -1, "")))), "")</f>
        <v/>
      </c>
      <c r="C602" s="25"/>
      <c r="D602" s="25"/>
      <c r="E602" s="25"/>
      <c r="F602" s="25"/>
      <c r="G602" s="25"/>
      <c r="H602" s="25"/>
      <c r="I602" s="23"/>
      <c r="J602" s="23"/>
      <c r="K602" s="27"/>
      <c r="L602" s="27"/>
      <c r="M602" s="25"/>
      <c r="N602" s="31"/>
      <c r="O602" s="10" t="str">
        <f t="shared" si="2"/>
        <v/>
      </c>
      <c r="P602" s="10" t="str">
        <f>IF(AND(LEN(M602), SessionWeekends = false, OR(WEEKDAY(M602) = 1, WEEKDAY(M602) = 7)), SessionWeekendsCode, IF(LEN(N602), VLOOKUP(N602, SessionTimes, 2), ""))</f>
        <v/>
      </c>
      <c r="Q602" s="28"/>
      <c r="R602" s="25"/>
      <c r="S602" s="30"/>
      <c r="T602" s="26"/>
      <c r="U602" s="29"/>
      <c r="V602" s="29"/>
      <c r="W602" s="25" t="b">
        <v>0</v>
      </c>
      <c r="X602" s="10" t="str">
        <f t="shared" si="3"/>
        <v/>
      </c>
    </row>
    <row r="603" ht="15.75" customHeight="1">
      <c r="A603" s="10" t="str">
        <f t="shared" si="1"/>
        <v/>
      </c>
      <c r="B603" s="11" t="str">
        <f>IF(OR($D603 = "CLOSED", AND($D603 = "CANCELLED", IncludeCancelled), AND($D603 = "MISSED", IncludeMissed)), IF(FixedTarget, IF(S603 &gt;= FixedTargetR, FixedTargetR, -1), IF($R603 = "TARGET", Q603, IF($R603 = "BE", 0, IF($R603 = "STOP", -1, "")))), "")</f>
        <v/>
      </c>
      <c r="C603" s="25"/>
      <c r="D603" s="25"/>
      <c r="E603" s="25"/>
      <c r="F603" s="25"/>
      <c r="G603" s="25"/>
      <c r="H603" s="25"/>
      <c r="I603" s="23"/>
      <c r="J603" s="23"/>
      <c r="K603" s="27"/>
      <c r="L603" s="27"/>
      <c r="M603" s="25"/>
      <c r="N603" s="31"/>
      <c r="O603" s="10" t="str">
        <f t="shared" si="2"/>
        <v/>
      </c>
      <c r="P603" s="10" t="str">
        <f>IF(AND(LEN(M603), SessionWeekends = false, OR(WEEKDAY(M603) = 1, WEEKDAY(M603) = 7)), SessionWeekendsCode, IF(LEN(N603), VLOOKUP(N603, SessionTimes, 2), ""))</f>
        <v/>
      </c>
      <c r="Q603" s="28"/>
      <c r="R603" s="25"/>
      <c r="S603" s="30"/>
      <c r="T603" s="26"/>
      <c r="U603" s="29"/>
      <c r="V603" s="29"/>
      <c r="W603" s="25" t="b">
        <v>0</v>
      </c>
      <c r="X603" s="10" t="str">
        <f t="shared" si="3"/>
        <v/>
      </c>
    </row>
    <row r="604" ht="15.75" customHeight="1">
      <c r="A604" s="10" t="str">
        <f t="shared" si="1"/>
        <v/>
      </c>
      <c r="B604" s="11" t="str">
        <f>IF(OR($D604 = "CLOSED", AND($D604 = "CANCELLED", IncludeCancelled), AND($D604 = "MISSED", IncludeMissed)), IF(FixedTarget, IF(S604 &gt;= FixedTargetR, FixedTargetR, -1), IF($R604 = "TARGET", Q604, IF($R604 = "BE", 0, IF($R604 = "STOP", -1, "")))), "")</f>
        <v/>
      </c>
      <c r="C604" s="25"/>
      <c r="D604" s="25"/>
      <c r="E604" s="25"/>
      <c r="F604" s="25"/>
      <c r="G604" s="25"/>
      <c r="H604" s="25"/>
      <c r="I604" s="23"/>
      <c r="J604" s="23"/>
      <c r="K604" s="27"/>
      <c r="L604" s="27"/>
      <c r="M604" s="25"/>
      <c r="N604" s="31"/>
      <c r="O604" s="10" t="str">
        <f t="shared" si="2"/>
        <v/>
      </c>
      <c r="P604" s="10" t="str">
        <f>IF(AND(LEN(M604), SessionWeekends = false, OR(WEEKDAY(M604) = 1, WEEKDAY(M604) = 7)), SessionWeekendsCode, IF(LEN(N604), VLOOKUP(N604, SessionTimes, 2), ""))</f>
        <v/>
      </c>
      <c r="Q604" s="28"/>
      <c r="R604" s="25"/>
      <c r="S604" s="30"/>
      <c r="T604" s="26"/>
      <c r="U604" s="29"/>
      <c r="V604" s="29"/>
      <c r="W604" s="25" t="b">
        <v>0</v>
      </c>
      <c r="X604" s="10" t="str">
        <f t="shared" si="3"/>
        <v/>
      </c>
    </row>
    <row r="605" ht="15.75" customHeight="1">
      <c r="A605" s="10" t="str">
        <f t="shared" si="1"/>
        <v/>
      </c>
      <c r="B605" s="11" t="str">
        <f>IF(OR($D605 = "CLOSED", AND($D605 = "CANCELLED", IncludeCancelled), AND($D605 = "MISSED", IncludeMissed)), IF(FixedTarget, IF(S605 &gt;= FixedTargetR, FixedTargetR, -1), IF($R605 = "TARGET", Q605, IF($R605 = "BE", 0, IF($R605 = "STOP", -1, "")))), "")</f>
        <v/>
      </c>
      <c r="C605" s="25"/>
      <c r="D605" s="25"/>
      <c r="E605" s="25"/>
      <c r="F605" s="25"/>
      <c r="G605" s="25"/>
      <c r="H605" s="25"/>
      <c r="I605" s="23"/>
      <c r="J605" s="23"/>
      <c r="K605" s="27"/>
      <c r="L605" s="27"/>
      <c r="M605" s="25"/>
      <c r="N605" s="31"/>
      <c r="O605" s="10" t="str">
        <f t="shared" si="2"/>
        <v/>
      </c>
      <c r="P605" s="10" t="str">
        <f>IF(AND(LEN(M605), SessionWeekends = false, OR(WEEKDAY(M605) = 1, WEEKDAY(M605) = 7)), SessionWeekendsCode, IF(LEN(N605), VLOOKUP(N605, SessionTimes, 2), ""))</f>
        <v/>
      </c>
      <c r="Q605" s="28"/>
      <c r="R605" s="25"/>
      <c r="S605" s="30"/>
      <c r="T605" s="26"/>
      <c r="U605" s="29"/>
      <c r="V605" s="29"/>
      <c r="W605" s="25" t="b">
        <v>0</v>
      </c>
      <c r="X605" s="10" t="str">
        <f t="shared" si="3"/>
        <v/>
      </c>
    </row>
    <row r="606" ht="15.75" customHeight="1">
      <c r="A606" s="10" t="str">
        <f t="shared" si="1"/>
        <v/>
      </c>
      <c r="B606" s="11" t="str">
        <f>IF(OR($D606 = "CLOSED", AND($D606 = "CANCELLED", IncludeCancelled), AND($D606 = "MISSED", IncludeMissed)), IF(FixedTarget, IF(S606 &gt;= FixedTargetR, FixedTargetR, -1), IF($R606 = "TARGET", Q606, IF($R606 = "BE", 0, IF($R606 = "STOP", -1, "")))), "")</f>
        <v/>
      </c>
      <c r="C606" s="25"/>
      <c r="D606" s="25"/>
      <c r="E606" s="25"/>
      <c r="F606" s="25"/>
      <c r="G606" s="25"/>
      <c r="H606" s="25"/>
      <c r="I606" s="23"/>
      <c r="J606" s="23"/>
      <c r="K606" s="27"/>
      <c r="L606" s="27"/>
      <c r="M606" s="25"/>
      <c r="N606" s="31"/>
      <c r="O606" s="10" t="str">
        <f t="shared" si="2"/>
        <v/>
      </c>
      <c r="P606" s="10" t="str">
        <f>IF(AND(LEN(M606), SessionWeekends = false, OR(WEEKDAY(M606) = 1, WEEKDAY(M606) = 7)), SessionWeekendsCode, IF(LEN(N606), VLOOKUP(N606, SessionTimes, 2), ""))</f>
        <v/>
      </c>
      <c r="Q606" s="28"/>
      <c r="R606" s="25"/>
      <c r="S606" s="30"/>
      <c r="T606" s="26"/>
      <c r="U606" s="29"/>
      <c r="V606" s="29"/>
      <c r="W606" s="25" t="b">
        <v>0</v>
      </c>
      <c r="X606" s="10" t="str">
        <f t="shared" si="3"/>
        <v/>
      </c>
    </row>
    <row r="607" ht="15.75" customHeight="1">
      <c r="A607" s="10" t="str">
        <f t="shared" si="1"/>
        <v/>
      </c>
      <c r="B607" s="11" t="str">
        <f>IF(OR($D607 = "CLOSED", AND($D607 = "CANCELLED", IncludeCancelled), AND($D607 = "MISSED", IncludeMissed)), IF(FixedTarget, IF(S607 &gt;= FixedTargetR, FixedTargetR, -1), IF($R607 = "TARGET", Q607, IF($R607 = "BE", 0, IF($R607 = "STOP", -1, "")))), "")</f>
        <v/>
      </c>
      <c r="C607" s="25"/>
      <c r="D607" s="25"/>
      <c r="E607" s="25"/>
      <c r="F607" s="25"/>
      <c r="G607" s="25"/>
      <c r="H607" s="25"/>
      <c r="I607" s="23"/>
      <c r="J607" s="23"/>
      <c r="K607" s="27"/>
      <c r="L607" s="27"/>
      <c r="M607" s="25"/>
      <c r="N607" s="31"/>
      <c r="O607" s="10" t="str">
        <f t="shared" si="2"/>
        <v/>
      </c>
      <c r="P607" s="10" t="str">
        <f>IF(AND(LEN(M607), SessionWeekends = false, OR(WEEKDAY(M607) = 1, WEEKDAY(M607) = 7)), SessionWeekendsCode, IF(LEN(N607), VLOOKUP(N607, SessionTimes, 2), ""))</f>
        <v/>
      </c>
      <c r="Q607" s="28"/>
      <c r="R607" s="25"/>
      <c r="S607" s="30"/>
      <c r="T607" s="26"/>
      <c r="U607" s="29"/>
      <c r="V607" s="29"/>
      <c r="W607" s="25" t="b">
        <v>0</v>
      </c>
      <c r="X607" s="10" t="str">
        <f t="shared" si="3"/>
        <v/>
      </c>
    </row>
    <row r="608" ht="15.75" customHeight="1">
      <c r="A608" s="10" t="str">
        <f t="shared" si="1"/>
        <v/>
      </c>
      <c r="B608" s="11" t="str">
        <f>IF(OR($D608 = "CLOSED", AND($D608 = "CANCELLED", IncludeCancelled), AND($D608 = "MISSED", IncludeMissed)), IF(FixedTarget, IF(S608 &gt;= FixedTargetR, FixedTargetR, -1), IF($R608 = "TARGET", Q608, IF($R608 = "BE", 0, IF($R608 = "STOP", -1, "")))), "")</f>
        <v/>
      </c>
      <c r="C608" s="25"/>
      <c r="D608" s="25"/>
      <c r="E608" s="25"/>
      <c r="F608" s="25"/>
      <c r="G608" s="25"/>
      <c r="H608" s="25"/>
      <c r="I608" s="23"/>
      <c r="J608" s="23"/>
      <c r="K608" s="27"/>
      <c r="L608" s="27"/>
      <c r="M608" s="25"/>
      <c r="N608" s="31"/>
      <c r="O608" s="10" t="str">
        <f t="shared" si="2"/>
        <v/>
      </c>
      <c r="P608" s="10" t="str">
        <f>IF(AND(LEN(M608), SessionWeekends = false, OR(WEEKDAY(M608) = 1, WEEKDAY(M608) = 7)), SessionWeekendsCode, IF(LEN(N608), VLOOKUP(N608, SessionTimes, 2), ""))</f>
        <v/>
      </c>
      <c r="Q608" s="28"/>
      <c r="R608" s="25"/>
      <c r="S608" s="30"/>
      <c r="T608" s="26"/>
      <c r="U608" s="29"/>
      <c r="V608" s="29"/>
      <c r="W608" s="25" t="b">
        <v>0</v>
      </c>
      <c r="X608" s="10" t="str">
        <f t="shared" si="3"/>
        <v/>
      </c>
    </row>
    <row r="609" ht="15.75" customHeight="1">
      <c r="A609" s="10" t="str">
        <f t="shared" si="1"/>
        <v/>
      </c>
      <c r="B609" s="11" t="str">
        <f>IF(OR($D609 = "CLOSED", AND($D609 = "CANCELLED", IncludeCancelled), AND($D609 = "MISSED", IncludeMissed)), IF(FixedTarget, IF(S609 &gt;= FixedTargetR, FixedTargetR, -1), IF($R609 = "TARGET", Q609, IF($R609 = "BE", 0, IF($R609 = "STOP", -1, "")))), "")</f>
        <v/>
      </c>
      <c r="C609" s="25"/>
      <c r="D609" s="25"/>
      <c r="E609" s="25"/>
      <c r="F609" s="25"/>
      <c r="G609" s="25"/>
      <c r="H609" s="25"/>
      <c r="I609" s="23"/>
      <c r="J609" s="23"/>
      <c r="K609" s="27"/>
      <c r="L609" s="27"/>
      <c r="M609" s="25"/>
      <c r="N609" s="31"/>
      <c r="O609" s="10" t="str">
        <f t="shared" si="2"/>
        <v/>
      </c>
      <c r="P609" s="10" t="str">
        <f>IF(AND(LEN(M609), SessionWeekends = false, OR(WEEKDAY(M609) = 1, WEEKDAY(M609) = 7)), SessionWeekendsCode, IF(LEN(N609), VLOOKUP(N609, SessionTimes, 2), ""))</f>
        <v/>
      </c>
      <c r="Q609" s="28"/>
      <c r="R609" s="25"/>
      <c r="S609" s="30"/>
      <c r="T609" s="26"/>
      <c r="U609" s="29"/>
      <c r="V609" s="29"/>
      <c r="W609" s="25" t="b">
        <v>0</v>
      </c>
      <c r="X609" s="10" t="str">
        <f t="shared" si="3"/>
        <v/>
      </c>
    </row>
    <row r="610" ht="15.75" customHeight="1">
      <c r="A610" s="10" t="str">
        <f t="shared" si="1"/>
        <v/>
      </c>
      <c r="B610" s="11" t="str">
        <f>IF(OR($D610 = "CLOSED", AND($D610 = "CANCELLED", IncludeCancelled), AND($D610 = "MISSED", IncludeMissed)), IF(FixedTarget, IF(S610 &gt;= FixedTargetR, FixedTargetR, -1), IF($R610 = "TARGET", Q610, IF($R610 = "BE", 0, IF($R610 = "STOP", -1, "")))), "")</f>
        <v/>
      </c>
      <c r="C610" s="25"/>
      <c r="D610" s="25"/>
      <c r="E610" s="25"/>
      <c r="F610" s="25"/>
      <c r="G610" s="25"/>
      <c r="H610" s="25"/>
      <c r="I610" s="23"/>
      <c r="J610" s="23"/>
      <c r="K610" s="27"/>
      <c r="L610" s="27"/>
      <c r="M610" s="25"/>
      <c r="N610" s="31"/>
      <c r="O610" s="10" t="str">
        <f t="shared" si="2"/>
        <v/>
      </c>
      <c r="P610" s="10" t="str">
        <f>IF(AND(LEN(M610), SessionWeekends = false, OR(WEEKDAY(M610) = 1, WEEKDAY(M610) = 7)), SessionWeekendsCode, IF(LEN(N610), VLOOKUP(N610, SessionTimes, 2), ""))</f>
        <v/>
      </c>
      <c r="Q610" s="28"/>
      <c r="R610" s="25"/>
      <c r="S610" s="30"/>
      <c r="T610" s="26"/>
      <c r="U610" s="29"/>
      <c r="V610" s="29"/>
      <c r="W610" s="25" t="b">
        <v>0</v>
      </c>
      <c r="X610" s="10" t="str">
        <f t="shared" si="3"/>
        <v/>
      </c>
    </row>
    <row r="611" ht="15.75" customHeight="1">
      <c r="A611" s="10" t="str">
        <f t="shared" si="1"/>
        <v/>
      </c>
      <c r="B611" s="11" t="str">
        <f>IF(OR($D611 = "CLOSED", AND($D611 = "CANCELLED", IncludeCancelled), AND($D611 = "MISSED", IncludeMissed)), IF(FixedTarget, IF(S611 &gt;= FixedTargetR, FixedTargetR, -1), IF($R611 = "TARGET", Q611, IF($R611 = "BE", 0, IF($R611 = "STOP", -1, "")))), "")</f>
        <v/>
      </c>
      <c r="C611" s="25"/>
      <c r="D611" s="25"/>
      <c r="E611" s="25"/>
      <c r="F611" s="25"/>
      <c r="G611" s="25"/>
      <c r="H611" s="25"/>
      <c r="I611" s="23"/>
      <c r="J611" s="23"/>
      <c r="K611" s="27"/>
      <c r="L611" s="27"/>
      <c r="M611" s="25"/>
      <c r="N611" s="31"/>
      <c r="O611" s="10" t="str">
        <f t="shared" si="2"/>
        <v/>
      </c>
      <c r="P611" s="10" t="str">
        <f>IF(AND(LEN(M611), SessionWeekends = false, OR(WEEKDAY(M611) = 1, WEEKDAY(M611) = 7)), SessionWeekendsCode, IF(LEN(N611), VLOOKUP(N611, SessionTimes, 2), ""))</f>
        <v/>
      </c>
      <c r="Q611" s="28"/>
      <c r="R611" s="25"/>
      <c r="S611" s="30"/>
      <c r="T611" s="26"/>
      <c r="U611" s="29"/>
      <c r="V611" s="29"/>
      <c r="W611" s="25" t="b">
        <v>0</v>
      </c>
      <c r="X611" s="10" t="str">
        <f t="shared" si="3"/>
        <v/>
      </c>
    </row>
    <row r="612" ht="15.75" customHeight="1">
      <c r="A612" s="10" t="str">
        <f t="shared" si="1"/>
        <v/>
      </c>
      <c r="B612" s="11" t="str">
        <f>IF(OR($D612 = "CLOSED", AND($D612 = "CANCELLED", IncludeCancelled), AND($D612 = "MISSED", IncludeMissed)), IF(FixedTarget, IF(S612 &gt;= FixedTargetR, FixedTargetR, -1), IF($R612 = "TARGET", Q612, IF($R612 = "BE", 0, IF($R612 = "STOP", -1, "")))), "")</f>
        <v/>
      </c>
      <c r="C612" s="25"/>
      <c r="D612" s="25"/>
      <c r="E612" s="25"/>
      <c r="F612" s="25"/>
      <c r="G612" s="25"/>
      <c r="H612" s="25"/>
      <c r="I612" s="23"/>
      <c r="J612" s="23"/>
      <c r="K612" s="27"/>
      <c r="L612" s="27"/>
      <c r="M612" s="25"/>
      <c r="N612" s="31"/>
      <c r="O612" s="10" t="str">
        <f t="shared" si="2"/>
        <v/>
      </c>
      <c r="P612" s="10" t="str">
        <f>IF(AND(LEN(M612), SessionWeekends = false, OR(WEEKDAY(M612) = 1, WEEKDAY(M612) = 7)), SessionWeekendsCode, IF(LEN(N612), VLOOKUP(N612, SessionTimes, 2), ""))</f>
        <v/>
      </c>
      <c r="Q612" s="28"/>
      <c r="R612" s="25"/>
      <c r="S612" s="30"/>
      <c r="T612" s="26"/>
      <c r="U612" s="29"/>
      <c r="V612" s="29"/>
      <c r="W612" s="25" t="b">
        <v>0</v>
      </c>
      <c r="X612" s="10" t="str">
        <f t="shared" si="3"/>
        <v/>
      </c>
    </row>
    <row r="613" ht="15.75" customHeight="1">
      <c r="A613" s="10" t="str">
        <f t="shared" si="1"/>
        <v/>
      </c>
      <c r="B613" s="11" t="str">
        <f>IF(OR($D613 = "CLOSED", AND($D613 = "CANCELLED", IncludeCancelled), AND($D613 = "MISSED", IncludeMissed)), IF(FixedTarget, IF(S613 &gt;= FixedTargetR, FixedTargetR, -1), IF($R613 = "TARGET", Q613, IF($R613 = "BE", 0, IF($R613 = "STOP", -1, "")))), "")</f>
        <v/>
      </c>
      <c r="C613" s="25"/>
      <c r="D613" s="25"/>
      <c r="E613" s="25"/>
      <c r="F613" s="25"/>
      <c r="G613" s="25"/>
      <c r="H613" s="25"/>
      <c r="I613" s="23"/>
      <c r="J613" s="23"/>
      <c r="K613" s="27"/>
      <c r="L613" s="27"/>
      <c r="M613" s="25"/>
      <c r="N613" s="31"/>
      <c r="O613" s="10" t="str">
        <f t="shared" si="2"/>
        <v/>
      </c>
      <c r="P613" s="10" t="str">
        <f>IF(AND(LEN(M613), SessionWeekends = false, OR(WEEKDAY(M613) = 1, WEEKDAY(M613) = 7)), SessionWeekendsCode, IF(LEN(N613), VLOOKUP(N613, SessionTimes, 2), ""))</f>
        <v/>
      </c>
      <c r="Q613" s="28"/>
      <c r="R613" s="25"/>
      <c r="S613" s="30"/>
      <c r="T613" s="26"/>
      <c r="U613" s="29"/>
      <c r="V613" s="29"/>
      <c r="W613" s="25" t="b">
        <v>0</v>
      </c>
      <c r="X613" s="10" t="str">
        <f t="shared" si="3"/>
        <v/>
      </c>
    </row>
    <row r="614" ht="15.75" customHeight="1">
      <c r="A614" s="10" t="str">
        <f t="shared" si="1"/>
        <v/>
      </c>
      <c r="B614" s="11" t="str">
        <f>IF(OR($D614 = "CLOSED", AND($D614 = "CANCELLED", IncludeCancelled), AND($D614 = "MISSED", IncludeMissed)), IF(FixedTarget, IF(S614 &gt;= FixedTargetR, FixedTargetR, -1), IF($R614 = "TARGET", Q614, IF($R614 = "BE", 0, IF($R614 = "STOP", -1, "")))), "")</f>
        <v/>
      </c>
      <c r="C614" s="25"/>
      <c r="D614" s="25"/>
      <c r="E614" s="25"/>
      <c r="F614" s="25"/>
      <c r="G614" s="25"/>
      <c r="H614" s="25"/>
      <c r="I614" s="23"/>
      <c r="J614" s="23"/>
      <c r="K614" s="27"/>
      <c r="L614" s="27"/>
      <c r="M614" s="25"/>
      <c r="N614" s="31"/>
      <c r="O614" s="10" t="str">
        <f t="shared" si="2"/>
        <v/>
      </c>
      <c r="P614" s="10" t="str">
        <f>IF(AND(LEN(M614), SessionWeekends = false, OR(WEEKDAY(M614) = 1, WEEKDAY(M614) = 7)), SessionWeekendsCode, IF(LEN(N614), VLOOKUP(N614, SessionTimes, 2), ""))</f>
        <v/>
      </c>
      <c r="Q614" s="28"/>
      <c r="R614" s="25"/>
      <c r="S614" s="30"/>
      <c r="T614" s="26"/>
      <c r="U614" s="29"/>
      <c r="V614" s="29"/>
      <c r="W614" s="25" t="b">
        <v>0</v>
      </c>
      <c r="X614" s="10" t="str">
        <f t="shared" si="3"/>
        <v/>
      </c>
    </row>
    <row r="615" ht="15.75" customHeight="1">
      <c r="A615" s="10" t="str">
        <f t="shared" si="1"/>
        <v/>
      </c>
      <c r="B615" s="11" t="str">
        <f>IF(OR($D615 = "CLOSED", AND($D615 = "CANCELLED", IncludeCancelled), AND($D615 = "MISSED", IncludeMissed)), IF(FixedTarget, IF(S615 &gt;= FixedTargetR, FixedTargetR, -1), IF($R615 = "TARGET", Q615, IF($R615 = "BE", 0, IF($R615 = "STOP", -1, "")))), "")</f>
        <v/>
      </c>
      <c r="C615" s="25"/>
      <c r="D615" s="25"/>
      <c r="E615" s="25"/>
      <c r="F615" s="25"/>
      <c r="G615" s="25"/>
      <c r="H615" s="25"/>
      <c r="I615" s="23"/>
      <c r="J615" s="23"/>
      <c r="K615" s="27"/>
      <c r="L615" s="27"/>
      <c r="M615" s="25"/>
      <c r="N615" s="31"/>
      <c r="O615" s="10" t="str">
        <f t="shared" si="2"/>
        <v/>
      </c>
      <c r="P615" s="10" t="str">
        <f>IF(AND(LEN(M615), SessionWeekends = false, OR(WEEKDAY(M615) = 1, WEEKDAY(M615) = 7)), SessionWeekendsCode, IF(LEN(N615), VLOOKUP(N615, SessionTimes, 2), ""))</f>
        <v/>
      </c>
      <c r="Q615" s="28"/>
      <c r="R615" s="25"/>
      <c r="S615" s="30"/>
      <c r="T615" s="26"/>
      <c r="U615" s="29"/>
      <c r="V615" s="29"/>
      <c r="W615" s="25" t="b">
        <v>0</v>
      </c>
      <c r="X615" s="10" t="str">
        <f t="shared" si="3"/>
        <v/>
      </c>
    </row>
    <row r="616" ht="15.75" customHeight="1">
      <c r="A616" s="10" t="str">
        <f t="shared" si="1"/>
        <v/>
      </c>
      <c r="B616" s="11" t="str">
        <f>IF(OR($D616 = "CLOSED", AND($D616 = "CANCELLED", IncludeCancelled), AND($D616 = "MISSED", IncludeMissed)), IF(FixedTarget, IF(S616 &gt;= FixedTargetR, FixedTargetR, -1), IF($R616 = "TARGET", Q616, IF($R616 = "BE", 0, IF($R616 = "STOP", -1, "")))), "")</f>
        <v/>
      </c>
      <c r="C616" s="25"/>
      <c r="D616" s="25"/>
      <c r="E616" s="25"/>
      <c r="F616" s="25"/>
      <c r="G616" s="25"/>
      <c r="H616" s="25"/>
      <c r="I616" s="23"/>
      <c r="J616" s="23"/>
      <c r="K616" s="27"/>
      <c r="L616" s="27"/>
      <c r="M616" s="25"/>
      <c r="N616" s="31"/>
      <c r="O616" s="10" t="str">
        <f t="shared" si="2"/>
        <v/>
      </c>
      <c r="P616" s="10" t="str">
        <f>IF(AND(LEN(M616), SessionWeekends = false, OR(WEEKDAY(M616) = 1, WEEKDAY(M616) = 7)), SessionWeekendsCode, IF(LEN(N616), VLOOKUP(N616, SessionTimes, 2), ""))</f>
        <v/>
      </c>
      <c r="Q616" s="28"/>
      <c r="R616" s="25"/>
      <c r="S616" s="30"/>
      <c r="T616" s="26"/>
      <c r="U616" s="29"/>
      <c r="V616" s="29"/>
      <c r="W616" s="25" t="b">
        <v>0</v>
      </c>
      <c r="X616" s="10" t="str">
        <f t="shared" si="3"/>
        <v/>
      </c>
    </row>
    <row r="617" ht="15.75" customHeight="1">
      <c r="A617" s="10" t="str">
        <f t="shared" si="1"/>
        <v/>
      </c>
      <c r="B617" s="11" t="str">
        <f>IF(OR($D617 = "CLOSED", AND($D617 = "CANCELLED", IncludeCancelled), AND($D617 = "MISSED", IncludeMissed)), IF(FixedTarget, IF(S617 &gt;= FixedTargetR, FixedTargetR, -1), IF($R617 = "TARGET", Q617, IF($R617 = "BE", 0, IF($R617 = "STOP", -1, "")))), "")</f>
        <v/>
      </c>
      <c r="C617" s="25"/>
      <c r="D617" s="25"/>
      <c r="E617" s="25"/>
      <c r="F617" s="25"/>
      <c r="G617" s="25"/>
      <c r="H617" s="25"/>
      <c r="I617" s="23"/>
      <c r="J617" s="23"/>
      <c r="K617" s="27"/>
      <c r="L617" s="27"/>
      <c r="M617" s="25"/>
      <c r="N617" s="31"/>
      <c r="O617" s="10" t="str">
        <f t="shared" si="2"/>
        <v/>
      </c>
      <c r="P617" s="10" t="str">
        <f>IF(AND(LEN(M617), SessionWeekends = false, OR(WEEKDAY(M617) = 1, WEEKDAY(M617) = 7)), SessionWeekendsCode, IF(LEN(N617), VLOOKUP(N617, SessionTimes, 2), ""))</f>
        <v/>
      </c>
      <c r="Q617" s="28"/>
      <c r="R617" s="25"/>
      <c r="S617" s="30"/>
      <c r="T617" s="26"/>
      <c r="U617" s="29"/>
      <c r="V617" s="29"/>
      <c r="W617" s="25" t="b">
        <v>0</v>
      </c>
      <c r="X617" s="10" t="str">
        <f t="shared" si="3"/>
        <v/>
      </c>
    </row>
    <row r="618" ht="15.75" customHeight="1">
      <c r="A618" s="10" t="str">
        <f t="shared" si="1"/>
        <v/>
      </c>
      <c r="B618" s="11" t="str">
        <f>IF(OR($D618 = "CLOSED", AND($D618 = "CANCELLED", IncludeCancelled), AND($D618 = "MISSED", IncludeMissed)), IF(FixedTarget, IF(S618 &gt;= FixedTargetR, FixedTargetR, -1), IF($R618 = "TARGET", Q618, IF($R618 = "BE", 0, IF($R618 = "STOP", -1, "")))), "")</f>
        <v/>
      </c>
      <c r="C618" s="25"/>
      <c r="D618" s="25"/>
      <c r="E618" s="25"/>
      <c r="F618" s="25"/>
      <c r="G618" s="25"/>
      <c r="H618" s="25"/>
      <c r="I618" s="23"/>
      <c r="J618" s="23"/>
      <c r="K618" s="27"/>
      <c r="L618" s="27"/>
      <c r="M618" s="25"/>
      <c r="N618" s="31"/>
      <c r="O618" s="10" t="str">
        <f t="shared" si="2"/>
        <v/>
      </c>
      <c r="P618" s="10" t="str">
        <f>IF(AND(LEN(M618), SessionWeekends = false, OR(WEEKDAY(M618) = 1, WEEKDAY(M618) = 7)), SessionWeekendsCode, IF(LEN(N618), VLOOKUP(N618, SessionTimes, 2), ""))</f>
        <v/>
      </c>
      <c r="Q618" s="28"/>
      <c r="R618" s="25"/>
      <c r="S618" s="30"/>
      <c r="T618" s="26"/>
      <c r="U618" s="29"/>
      <c r="V618" s="29"/>
      <c r="W618" s="25" t="b">
        <v>0</v>
      </c>
      <c r="X618" s="10" t="str">
        <f t="shared" si="3"/>
        <v/>
      </c>
    </row>
    <row r="619" ht="15.75" customHeight="1">
      <c r="A619" s="10" t="str">
        <f t="shared" si="1"/>
        <v/>
      </c>
      <c r="B619" s="11" t="str">
        <f>IF(OR($D619 = "CLOSED", AND($D619 = "CANCELLED", IncludeCancelled), AND($D619 = "MISSED", IncludeMissed)), IF(FixedTarget, IF(S619 &gt;= FixedTargetR, FixedTargetR, -1), IF($R619 = "TARGET", Q619, IF($R619 = "BE", 0, IF($R619 = "STOP", -1, "")))), "")</f>
        <v/>
      </c>
      <c r="C619" s="25"/>
      <c r="D619" s="25"/>
      <c r="E619" s="25"/>
      <c r="F619" s="25"/>
      <c r="G619" s="25"/>
      <c r="H619" s="25"/>
      <c r="I619" s="23"/>
      <c r="J619" s="23"/>
      <c r="K619" s="27"/>
      <c r="L619" s="27"/>
      <c r="M619" s="25"/>
      <c r="N619" s="31"/>
      <c r="O619" s="10" t="str">
        <f t="shared" si="2"/>
        <v/>
      </c>
      <c r="P619" s="10" t="str">
        <f>IF(AND(LEN(M619), SessionWeekends = false, OR(WEEKDAY(M619) = 1, WEEKDAY(M619) = 7)), SessionWeekendsCode, IF(LEN(N619), VLOOKUP(N619, SessionTimes, 2), ""))</f>
        <v/>
      </c>
      <c r="Q619" s="28"/>
      <c r="R619" s="25"/>
      <c r="S619" s="30"/>
      <c r="T619" s="26"/>
      <c r="U619" s="29"/>
      <c r="V619" s="29"/>
      <c r="W619" s="25" t="b">
        <v>0</v>
      </c>
      <c r="X619" s="10" t="str">
        <f t="shared" si="3"/>
        <v/>
      </c>
    </row>
    <row r="620" ht="15.75" customHeight="1">
      <c r="A620" s="10" t="str">
        <f t="shared" si="1"/>
        <v/>
      </c>
      <c r="B620" s="11" t="str">
        <f>IF(OR($D620 = "CLOSED", AND($D620 = "CANCELLED", IncludeCancelled), AND($D620 = "MISSED", IncludeMissed)), IF(FixedTarget, IF(S620 &gt;= FixedTargetR, FixedTargetR, -1), IF($R620 = "TARGET", Q620, IF($R620 = "BE", 0, IF($R620 = "STOP", -1, "")))), "")</f>
        <v/>
      </c>
      <c r="C620" s="25"/>
      <c r="D620" s="25"/>
      <c r="E620" s="25"/>
      <c r="F620" s="25"/>
      <c r="G620" s="25"/>
      <c r="H620" s="25"/>
      <c r="I620" s="23"/>
      <c r="J620" s="23"/>
      <c r="K620" s="27"/>
      <c r="L620" s="27"/>
      <c r="M620" s="25"/>
      <c r="N620" s="31"/>
      <c r="O620" s="10" t="str">
        <f t="shared" si="2"/>
        <v/>
      </c>
      <c r="P620" s="10" t="str">
        <f>IF(AND(LEN(M620), SessionWeekends = false, OR(WEEKDAY(M620) = 1, WEEKDAY(M620) = 7)), SessionWeekendsCode, IF(LEN(N620), VLOOKUP(N620, SessionTimes, 2), ""))</f>
        <v/>
      </c>
      <c r="Q620" s="28"/>
      <c r="R620" s="25"/>
      <c r="S620" s="30"/>
      <c r="T620" s="26"/>
      <c r="U620" s="29"/>
      <c r="V620" s="29"/>
      <c r="W620" s="25" t="b">
        <v>0</v>
      </c>
      <c r="X620" s="10" t="str">
        <f t="shared" si="3"/>
        <v/>
      </c>
    </row>
    <row r="621" ht="15.75" customHeight="1">
      <c r="A621" s="10" t="str">
        <f t="shared" si="1"/>
        <v/>
      </c>
      <c r="B621" s="11" t="str">
        <f>IF(OR($D621 = "CLOSED", AND($D621 = "CANCELLED", IncludeCancelled), AND($D621 = "MISSED", IncludeMissed)), IF(FixedTarget, IF(S621 &gt;= FixedTargetR, FixedTargetR, -1), IF($R621 = "TARGET", Q621, IF($R621 = "BE", 0, IF($R621 = "STOP", -1, "")))), "")</f>
        <v/>
      </c>
      <c r="C621" s="25"/>
      <c r="D621" s="25"/>
      <c r="E621" s="25"/>
      <c r="F621" s="25"/>
      <c r="G621" s="25"/>
      <c r="H621" s="25"/>
      <c r="I621" s="23"/>
      <c r="J621" s="23"/>
      <c r="K621" s="27"/>
      <c r="L621" s="27"/>
      <c r="M621" s="25"/>
      <c r="N621" s="31"/>
      <c r="O621" s="10" t="str">
        <f t="shared" si="2"/>
        <v/>
      </c>
      <c r="P621" s="10" t="str">
        <f>IF(AND(LEN(M621), SessionWeekends = false, OR(WEEKDAY(M621) = 1, WEEKDAY(M621) = 7)), SessionWeekendsCode, IF(LEN(N621), VLOOKUP(N621, SessionTimes, 2), ""))</f>
        <v/>
      </c>
      <c r="Q621" s="28"/>
      <c r="R621" s="25"/>
      <c r="S621" s="30"/>
      <c r="T621" s="26"/>
      <c r="U621" s="29"/>
      <c r="V621" s="29"/>
      <c r="W621" s="25" t="b">
        <v>0</v>
      </c>
      <c r="X621" s="10" t="str">
        <f t="shared" si="3"/>
        <v/>
      </c>
    </row>
    <row r="622" ht="15.75" customHeight="1">
      <c r="A622" s="10" t="str">
        <f t="shared" si="1"/>
        <v/>
      </c>
      <c r="B622" s="11" t="str">
        <f>IF(OR($D622 = "CLOSED", AND($D622 = "CANCELLED", IncludeCancelled), AND($D622 = "MISSED", IncludeMissed)), IF(FixedTarget, IF(S622 &gt;= FixedTargetR, FixedTargetR, -1), IF($R622 = "TARGET", Q622, IF($R622 = "BE", 0, IF($R622 = "STOP", -1, "")))), "")</f>
        <v/>
      </c>
      <c r="C622" s="25"/>
      <c r="D622" s="25"/>
      <c r="E622" s="25"/>
      <c r="F622" s="25"/>
      <c r="G622" s="25"/>
      <c r="H622" s="25"/>
      <c r="I622" s="23"/>
      <c r="J622" s="23"/>
      <c r="K622" s="27"/>
      <c r="L622" s="27"/>
      <c r="M622" s="25"/>
      <c r="N622" s="31"/>
      <c r="O622" s="10" t="str">
        <f t="shared" si="2"/>
        <v/>
      </c>
      <c r="P622" s="10" t="str">
        <f>IF(AND(LEN(M622), SessionWeekends = false, OR(WEEKDAY(M622) = 1, WEEKDAY(M622) = 7)), SessionWeekendsCode, IF(LEN(N622), VLOOKUP(N622, SessionTimes, 2), ""))</f>
        <v/>
      </c>
      <c r="Q622" s="28"/>
      <c r="R622" s="25"/>
      <c r="S622" s="30"/>
      <c r="T622" s="26"/>
      <c r="U622" s="29"/>
      <c r="V622" s="29"/>
      <c r="W622" s="25" t="b">
        <v>0</v>
      </c>
      <c r="X622" s="10" t="str">
        <f t="shared" si="3"/>
        <v/>
      </c>
    </row>
    <row r="623" ht="15.75" customHeight="1">
      <c r="A623" s="10" t="str">
        <f t="shared" si="1"/>
        <v/>
      </c>
      <c r="B623" s="11" t="str">
        <f>IF(OR($D623 = "CLOSED", AND($D623 = "CANCELLED", IncludeCancelled), AND($D623 = "MISSED", IncludeMissed)), IF(FixedTarget, IF(S623 &gt;= FixedTargetR, FixedTargetR, -1), IF($R623 = "TARGET", Q623, IF($R623 = "BE", 0, IF($R623 = "STOP", -1, "")))), "")</f>
        <v/>
      </c>
      <c r="C623" s="25"/>
      <c r="D623" s="25"/>
      <c r="E623" s="25"/>
      <c r="F623" s="25"/>
      <c r="G623" s="25"/>
      <c r="H623" s="25"/>
      <c r="I623" s="23"/>
      <c r="J623" s="23"/>
      <c r="K623" s="27"/>
      <c r="L623" s="27"/>
      <c r="M623" s="25"/>
      <c r="N623" s="31"/>
      <c r="O623" s="10" t="str">
        <f t="shared" si="2"/>
        <v/>
      </c>
      <c r="P623" s="10" t="str">
        <f>IF(AND(LEN(M623), SessionWeekends = false, OR(WEEKDAY(M623) = 1, WEEKDAY(M623) = 7)), SessionWeekendsCode, IF(LEN(N623), VLOOKUP(N623, SessionTimes, 2), ""))</f>
        <v/>
      </c>
      <c r="Q623" s="28"/>
      <c r="R623" s="25"/>
      <c r="S623" s="30"/>
      <c r="T623" s="26"/>
      <c r="U623" s="29"/>
      <c r="V623" s="29"/>
      <c r="W623" s="25" t="b">
        <v>0</v>
      </c>
      <c r="X623" s="10" t="str">
        <f t="shared" si="3"/>
        <v/>
      </c>
    </row>
    <row r="624" ht="15.75" customHeight="1">
      <c r="A624" s="10" t="str">
        <f t="shared" si="1"/>
        <v/>
      </c>
      <c r="B624" s="11" t="str">
        <f>IF(OR($D624 = "CLOSED", AND($D624 = "CANCELLED", IncludeCancelled), AND($D624 = "MISSED", IncludeMissed)), IF(FixedTarget, IF(S624 &gt;= FixedTargetR, FixedTargetR, -1), IF($R624 = "TARGET", Q624, IF($R624 = "BE", 0, IF($R624 = "STOP", -1, "")))), "")</f>
        <v/>
      </c>
      <c r="C624" s="25"/>
      <c r="D624" s="25"/>
      <c r="E624" s="25"/>
      <c r="F624" s="25"/>
      <c r="G624" s="25"/>
      <c r="H624" s="25"/>
      <c r="I624" s="23"/>
      <c r="J624" s="23"/>
      <c r="K624" s="27"/>
      <c r="L624" s="27"/>
      <c r="M624" s="25"/>
      <c r="N624" s="31"/>
      <c r="O624" s="10" t="str">
        <f t="shared" si="2"/>
        <v/>
      </c>
      <c r="P624" s="10" t="str">
        <f>IF(AND(LEN(M624), SessionWeekends = false, OR(WEEKDAY(M624) = 1, WEEKDAY(M624) = 7)), SessionWeekendsCode, IF(LEN(N624), VLOOKUP(N624, SessionTimes, 2), ""))</f>
        <v/>
      </c>
      <c r="Q624" s="28"/>
      <c r="R624" s="25"/>
      <c r="S624" s="30"/>
      <c r="T624" s="26"/>
      <c r="U624" s="29"/>
      <c r="V624" s="29"/>
      <c r="W624" s="25" t="b">
        <v>0</v>
      </c>
      <c r="X624" s="10" t="str">
        <f t="shared" si="3"/>
        <v/>
      </c>
    </row>
    <row r="625" ht="15.75" customHeight="1">
      <c r="A625" s="10" t="str">
        <f t="shared" si="1"/>
        <v/>
      </c>
      <c r="B625" s="11" t="str">
        <f>IF(OR($D625 = "CLOSED", AND($D625 = "CANCELLED", IncludeCancelled), AND($D625 = "MISSED", IncludeMissed)), IF(FixedTarget, IF(S625 &gt;= FixedTargetR, FixedTargetR, -1), IF($R625 = "TARGET", Q625, IF($R625 = "BE", 0, IF($R625 = "STOP", -1, "")))), "")</f>
        <v/>
      </c>
      <c r="C625" s="25"/>
      <c r="D625" s="25"/>
      <c r="E625" s="25"/>
      <c r="F625" s="25"/>
      <c r="G625" s="25"/>
      <c r="H625" s="25"/>
      <c r="I625" s="23"/>
      <c r="J625" s="23"/>
      <c r="K625" s="27"/>
      <c r="L625" s="27"/>
      <c r="M625" s="25"/>
      <c r="N625" s="31"/>
      <c r="O625" s="10" t="str">
        <f t="shared" si="2"/>
        <v/>
      </c>
      <c r="P625" s="10" t="str">
        <f>IF(AND(LEN(M625), SessionWeekends = false, OR(WEEKDAY(M625) = 1, WEEKDAY(M625) = 7)), SessionWeekendsCode, IF(LEN(N625), VLOOKUP(N625, SessionTimes, 2), ""))</f>
        <v/>
      </c>
      <c r="Q625" s="28"/>
      <c r="R625" s="25"/>
      <c r="S625" s="30"/>
      <c r="T625" s="26"/>
      <c r="U625" s="29"/>
      <c r="V625" s="29"/>
      <c r="W625" s="25" t="b">
        <v>0</v>
      </c>
      <c r="X625" s="10" t="str">
        <f t="shared" si="3"/>
        <v/>
      </c>
    </row>
    <row r="626" ht="15.75" customHeight="1">
      <c r="A626" s="10" t="str">
        <f t="shared" si="1"/>
        <v/>
      </c>
      <c r="B626" s="11" t="str">
        <f>IF(OR($D626 = "CLOSED", AND($D626 = "CANCELLED", IncludeCancelled), AND($D626 = "MISSED", IncludeMissed)), IF(FixedTarget, IF(S626 &gt;= FixedTargetR, FixedTargetR, -1), IF($R626 = "TARGET", Q626, IF($R626 = "BE", 0, IF($R626 = "STOP", -1, "")))), "")</f>
        <v/>
      </c>
      <c r="C626" s="25"/>
      <c r="D626" s="25"/>
      <c r="E626" s="25"/>
      <c r="F626" s="25"/>
      <c r="G626" s="25"/>
      <c r="H626" s="25"/>
      <c r="I626" s="23"/>
      <c r="J626" s="23"/>
      <c r="K626" s="27"/>
      <c r="L626" s="27"/>
      <c r="M626" s="25"/>
      <c r="N626" s="31"/>
      <c r="O626" s="10" t="str">
        <f t="shared" si="2"/>
        <v/>
      </c>
      <c r="P626" s="10" t="str">
        <f>IF(AND(LEN(M626), SessionWeekends = false, OR(WEEKDAY(M626) = 1, WEEKDAY(M626) = 7)), SessionWeekendsCode, IF(LEN(N626), VLOOKUP(N626, SessionTimes, 2), ""))</f>
        <v/>
      </c>
      <c r="Q626" s="28"/>
      <c r="R626" s="25"/>
      <c r="S626" s="30"/>
      <c r="T626" s="26"/>
      <c r="U626" s="29"/>
      <c r="V626" s="29"/>
      <c r="W626" s="25" t="b">
        <v>0</v>
      </c>
      <c r="X626" s="10" t="str">
        <f t="shared" si="3"/>
        <v/>
      </c>
    </row>
    <row r="627" ht="15.75" customHeight="1">
      <c r="A627" s="10" t="str">
        <f t="shared" si="1"/>
        <v/>
      </c>
      <c r="B627" s="11" t="str">
        <f>IF(OR($D627 = "CLOSED", AND($D627 = "CANCELLED", IncludeCancelled), AND($D627 = "MISSED", IncludeMissed)), IF(FixedTarget, IF(S627 &gt;= FixedTargetR, FixedTargetR, -1), IF($R627 = "TARGET", Q627, IF($R627 = "BE", 0, IF($R627 = "STOP", -1, "")))), "")</f>
        <v/>
      </c>
      <c r="C627" s="25"/>
      <c r="D627" s="25"/>
      <c r="E627" s="25"/>
      <c r="F627" s="25"/>
      <c r="G627" s="25"/>
      <c r="H627" s="25"/>
      <c r="I627" s="23"/>
      <c r="J627" s="23"/>
      <c r="K627" s="27"/>
      <c r="L627" s="27"/>
      <c r="M627" s="25"/>
      <c r="N627" s="31"/>
      <c r="O627" s="10" t="str">
        <f t="shared" si="2"/>
        <v/>
      </c>
      <c r="P627" s="10" t="str">
        <f>IF(AND(LEN(M627), SessionWeekends = false, OR(WEEKDAY(M627) = 1, WEEKDAY(M627) = 7)), SessionWeekendsCode, IF(LEN(N627), VLOOKUP(N627, SessionTimes, 2), ""))</f>
        <v/>
      </c>
      <c r="Q627" s="28"/>
      <c r="R627" s="25"/>
      <c r="S627" s="30"/>
      <c r="T627" s="26"/>
      <c r="U627" s="29"/>
      <c r="V627" s="29"/>
      <c r="W627" s="25" t="b">
        <v>0</v>
      </c>
      <c r="X627" s="10" t="str">
        <f t="shared" si="3"/>
        <v/>
      </c>
    </row>
    <row r="628" ht="15.75" customHeight="1">
      <c r="A628" s="10" t="str">
        <f t="shared" si="1"/>
        <v/>
      </c>
      <c r="B628" s="11" t="str">
        <f>IF(OR($D628 = "CLOSED", AND($D628 = "CANCELLED", IncludeCancelled), AND($D628 = "MISSED", IncludeMissed)), IF(FixedTarget, IF(S628 &gt;= FixedTargetR, FixedTargetR, -1), IF($R628 = "TARGET", Q628, IF($R628 = "BE", 0, IF($R628 = "STOP", -1, "")))), "")</f>
        <v/>
      </c>
      <c r="C628" s="25"/>
      <c r="D628" s="25"/>
      <c r="E628" s="25"/>
      <c r="F628" s="25"/>
      <c r="G628" s="25"/>
      <c r="H628" s="25"/>
      <c r="I628" s="23"/>
      <c r="J628" s="23"/>
      <c r="K628" s="27"/>
      <c r="L628" s="27"/>
      <c r="M628" s="25"/>
      <c r="N628" s="31"/>
      <c r="O628" s="10" t="str">
        <f t="shared" si="2"/>
        <v/>
      </c>
      <c r="P628" s="10" t="str">
        <f>IF(AND(LEN(M628), SessionWeekends = false, OR(WEEKDAY(M628) = 1, WEEKDAY(M628) = 7)), SessionWeekendsCode, IF(LEN(N628), VLOOKUP(N628, SessionTimes, 2), ""))</f>
        <v/>
      </c>
      <c r="Q628" s="28"/>
      <c r="R628" s="25"/>
      <c r="S628" s="30"/>
      <c r="T628" s="26"/>
      <c r="U628" s="29"/>
      <c r="V628" s="29"/>
      <c r="W628" s="25" t="b">
        <v>0</v>
      </c>
      <c r="X628" s="10" t="str">
        <f t="shared" si="3"/>
        <v/>
      </c>
    </row>
    <row r="629" ht="15.75" customHeight="1">
      <c r="A629" s="10" t="str">
        <f t="shared" si="1"/>
        <v/>
      </c>
      <c r="B629" s="11" t="str">
        <f>IF(OR($D629 = "CLOSED", AND($D629 = "CANCELLED", IncludeCancelled), AND($D629 = "MISSED", IncludeMissed)), IF(FixedTarget, IF(S629 &gt;= FixedTargetR, FixedTargetR, -1), IF($R629 = "TARGET", Q629, IF($R629 = "BE", 0, IF($R629 = "STOP", -1, "")))), "")</f>
        <v/>
      </c>
      <c r="C629" s="25"/>
      <c r="D629" s="25"/>
      <c r="E629" s="25"/>
      <c r="F629" s="25"/>
      <c r="G629" s="25"/>
      <c r="H629" s="25"/>
      <c r="I629" s="23"/>
      <c r="J629" s="23"/>
      <c r="K629" s="27"/>
      <c r="L629" s="27"/>
      <c r="M629" s="25"/>
      <c r="N629" s="31"/>
      <c r="O629" s="10" t="str">
        <f t="shared" si="2"/>
        <v/>
      </c>
      <c r="P629" s="10" t="str">
        <f>IF(AND(LEN(M629), SessionWeekends = false, OR(WEEKDAY(M629) = 1, WEEKDAY(M629) = 7)), SessionWeekendsCode, IF(LEN(N629), VLOOKUP(N629, SessionTimes, 2), ""))</f>
        <v/>
      </c>
      <c r="Q629" s="28"/>
      <c r="R629" s="25"/>
      <c r="S629" s="30"/>
      <c r="T629" s="26"/>
      <c r="U629" s="29"/>
      <c r="V629" s="29"/>
      <c r="W629" s="25" t="b">
        <v>0</v>
      </c>
      <c r="X629" s="10" t="str">
        <f t="shared" si="3"/>
        <v/>
      </c>
    </row>
    <row r="630" ht="15.75" customHeight="1">
      <c r="A630" s="10" t="str">
        <f t="shared" si="1"/>
        <v/>
      </c>
      <c r="B630" s="11" t="str">
        <f>IF(OR($D630 = "CLOSED", AND($D630 = "CANCELLED", IncludeCancelled), AND($D630 = "MISSED", IncludeMissed)), IF(FixedTarget, IF(S630 &gt;= FixedTargetR, FixedTargetR, -1), IF($R630 = "TARGET", Q630, IF($R630 = "BE", 0, IF($R630 = "STOP", -1, "")))), "")</f>
        <v/>
      </c>
      <c r="C630" s="25"/>
      <c r="D630" s="25"/>
      <c r="E630" s="25"/>
      <c r="F630" s="25"/>
      <c r="G630" s="25"/>
      <c r="H630" s="25"/>
      <c r="I630" s="23"/>
      <c r="J630" s="23"/>
      <c r="K630" s="27"/>
      <c r="L630" s="27"/>
      <c r="M630" s="25"/>
      <c r="N630" s="31"/>
      <c r="O630" s="10" t="str">
        <f t="shared" si="2"/>
        <v/>
      </c>
      <c r="P630" s="10" t="str">
        <f>IF(AND(LEN(M630), SessionWeekends = false, OR(WEEKDAY(M630) = 1, WEEKDAY(M630) = 7)), SessionWeekendsCode, IF(LEN(N630), VLOOKUP(N630, SessionTimes, 2), ""))</f>
        <v/>
      </c>
      <c r="Q630" s="28"/>
      <c r="R630" s="25"/>
      <c r="S630" s="30"/>
      <c r="T630" s="26"/>
      <c r="U630" s="29"/>
      <c r="V630" s="29"/>
      <c r="W630" s="25" t="b">
        <v>0</v>
      </c>
      <c r="X630" s="10" t="str">
        <f t="shared" si="3"/>
        <v/>
      </c>
    </row>
    <row r="631" ht="15.75" customHeight="1">
      <c r="A631" s="10" t="str">
        <f t="shared" si="1"/>
        <v/>
      </c>
      <c r="B631" s="11" t="str">
        <f>IF(OR($D631 = "CLOSED", AND($D631 = "CANCELLED", IncludeCancelled), AND($D631 = "MISSED", IncludeMissed)), IF(FixedTarget, IF(S631 &gt;= FixedTargetR, FixedTargetR, -1), IF($R631 = "TARGET", Q631, IF($R631 = "BE", 0, IF($R631 = "STOP", -1, "")))), "")</f>
        <v/>
      </c>
      <c r="C631" s="25"/>
      <c r="D631" s="25"/>
      <c r="E631" s="25"/>
      <c r="F631" s="25"/>
      <c r="G631" s="25"/>
      <c r="H631" s="25"/>
      <c r="I631" s="23"/>
      <c r="J631" s="23"/>
      <c r="K631" s="27"/>
      <c r="L631" s="27"/>
      <c r="M631" s="25"/>
      <c r="N631" s="31"/>
      <c r="O631" s="10" t="str">
        <f t="shared" si="2"/>
        <v/>
      </c>
      <c r="P631" s="10" t="str">
        <f>IF(AND(LEN(M631), SessionWeekends = false, OR(WEEKDAY(M631) = 1, WEEKDAY(M631) = 7)), SessionWeekendsCode, IF(LEN(N631), VLOOKUP(N631, SessionTimes, 2), ""))</f>
        <v/>
      </c>
      <c r="Q631" s="28"/>
      <c r="R631" s="25"/>
      <c r="S631" s="30"/>
      <c r="T631" s="26"/>
      <c r="U631" s="29"/>
      <c r="V631" s="29"/>
      <c r="W631" s="25" t="b">
        <v>0</v>
      </c>
      <c r="X631" s="10" t="str">
        <f t="shared" si="3"/>
        <v/>
      </c>
    </row>
    <row r="632" ht="15.75" customHeight="1">
      <c r="A632" s="10" t="str">
        <f t="shared" si="1"/>
        <v/>
      </c>
      <c r="B632" s="11" t="str">
        <f>IF(OR($D632 = "CLOSED", AND($D632 = "CANCELLED", IncludeCancelled), AND($D632 = "MISSED", IncludeMissed)), IF(FixedTarget, IF(S632 &gt;= FixedTargetR, FixedTargetR, -1), IF($R632 = "TARGET", Q632, IF($R632 = "BE", 0, IF($R632 = "STOP", -1, "")))), "")</f>
        <v/>
      </c>
      <c r="C632" s="25"/>
      <c r="D632" s="25"/>
      <c r="E632" s="25"/>
      <c r="F632" s="25"/>
      <c r="G632" s="25"/>
      <c r="H632" s="25"/>
      <c r="I632" s="23"/>
      <c r="J632" s="23"/>
      <c r="K632" s="27"/>
      <c r="L632" s="27"/>
      <c r="M632" s="25"/>
      <c r="N632" s="31"/>
      <c r="O632" s="10" t="str">
        <f t="shared" si="2"/>
        <v/>
      </c>
      <c r="P632" s="10" t="str">
        <f>IF(AND(LEN(M632), SessionWeekends = false, OR(WEEKDAY(M632) = 1, WEEKDAY(M632) = 7)), SessionWeekendsCode, IF(LEN(N632), VLOOKUP(N632, SessionTimes, 2), ""))</f>
        <v/>
      </c>
      <c r="Q632" s="28"/>
      <c r="R632" s="25"/>
      <c r="S632" s="30"/>
      <c r="T632" s="26"/>
      <c r="U632" s="29"/>
      <c r="V632" s="29"/>
      <c r="W632" s="25" t="b">
        <v>0</v>
      </c>
      <c r="X632" s="10" t="str">
        <f t="shared" si="3"/>
        <v/>
      </c>
    </row>
    <row r="633" ht="15.75" customHeight="1">
      <c r="A633" s="10" t="str">
        <f t="shared" si="1"/>
        <v/>
      </c>
      <c r="B633" s="11" t="str">
        <f>IF(OR($D633 = "CLOSED", AND($D633 = "CANCELLED", IncludeCancelled), AND($D633 = "MISSED", IncludeMissed)), IF(FixedTarget, IF(S633 &gt;= FixedTargetR, FixedTargetR, -1), IF($R633 = "TARGET", Q633, IF($R633 = "BE", 0, IF($R633 = "STOP", -1, "")))), "")</f>
        <v/>
      </c>
      <c r="C633" s="25"/>
      <c r="D633" s="25"/>
      <c r="E633" s="25"/>
      <c r="F633" s="25"/>
      <c r="G633" s="25"/>
      <c r="H633" s="25"/>
      <c r="I633" s="23"/>
      <c r="J633" s="23"/>
      <c r="K633" s="27"/>
      <c r="L633" s="27"/>
      <c r="M633" s="25"/>
      <c r="N633" s="31"/>
      <c r="O633" s="10" t="str">
        <f t="shared" si="2"/>
        <v/>
      </c>
      <c r="P633" s="10" t="str">
        <f>IF(AND(LEN(M633), SessionWeekends = false, OR(WEEKDAY(M633) = 1, WEEKDAY(M633) = 7)), SessionWeekendsCode, IF(LEN(N633), VLOOKUP(N633, SessionTimes, 2), ""))</f>
        <v/>
      </c>
      <c r="Q633" s="28"/>
      <c r="R633" s="25"/>
      <c r="S633" s="30"/>
      <c r="T633" s="26"/>
      <c r="U633" s="29"/>
      <c r="V633" s="29"/>
      <c r="W633" s="25" t="b">
        <v>0</v>
      </c>
      <c r="X633" s="10" t="str">
        <f t="shared" si="3"/>
        <v/>
      </c>
    </row>
    <row r="634" ht="15.75" customHeight="1">
      <c r="A634" s="10" t="str">
        <f t="shared" si="1"/>
        <v/>
      </c>
      <c r="B634" s="11" t="str">
        <f>IF(OR($D634 = "CLOSED", AND($D634 = "CANCELLED", IncludeCancelled), AND($D634 = "MISSED", IncludeMissed)), IF(FixedTarget, IF(S634 &gt;= FixedTargetR, FixedTargetR, -1), IF($R634 = "TARGET", Q634, IF($R634 = "BE", 0, IF($R634 = "STOP", -1, "")))), "")</f>
        <v/>
      </c>
      <c r="C634" s="25"/>
      <c r="D634" s="25"/>
      <c r="E634" s="25"/>
      <c r="F634" s="25"/>
      <c r="G634" s="25"/>
      <c r="H634" s="25"/>
      <c r="I634" s="23"/>
      <c r="J634" s="23"/>
      <c r="K634" s="27"/>
      <c r="L634" s="27"/>
      <c r="M634" s="25"/>
      <c r="N634" s="31"/>
      <c r="O634" s="10" t="str">
        <f t="shared" si="2"/>
        <v/>
      </c>
      <c r="P634" s="10" t="str">
        <f>IF(AND(LEN(M634), SessionWeekends = false, OR(WEEKDAY(M634) = 1, WEEKDAY(M634) = 7)), SessionWeekendsCode, IF(LEN(N634), VLOOKUP(N634, SessionTimes, 2), ""))</f>
        <v/>
      </c>
      <c r="Q634" s="28"/>
      <c r="R634" s="25"/>
      <c r="S634" s="30"/>
      <c r="T634" s="26"/>
      <c r="U634" s="29"/>
      <c r="V634" s="29"/>
      <c r="W634" s="25" t="b">
        <v>0</v>
      </c>
      <c r="X634" s="10" t="str">
        <f t="shared" si="3"/>
        <v/>
      </c>
    </row>
    <row r="635" ht="15.75" customHeight="1">
      <c r="A635" s="10" t="str">
        <f t="shared" si="1"/>
        <v/>
      </c>
      <c r="B635" s="11" t="str">
        <f>IF(OR($D635 = "CLOSED", AND($D635 = "CANCELLED", IncludeCancelled), AND($D635 = "MISSED", IncludeMissed)), IF(FixedTarget, IF(S635 &gt;= FixedTargetR, FixedTargetR, -1), IF($R635 = "TARGET", Q635, IF($R635 = "BE", 0, IF($R635 = "STOP", -1, "")))), "")</f>
        <v/>
      </c>
      <c r="C635" s="25"/>
      <c r="D635" s="25"/>
      <c r="E635" s="25"/>
      <c r="F635" s="25"/>
      <c r="G635" s="25"/>
      <c r="H635" s="25"/>
      <c r="I635" s="23"/>
      <c r="J635" s="23"/>
      <c r="K635" s="27"/>
      <c r="L635" s="27"/>
      <c r="M635" s="25"/>
      <c r="N635" s="31"/>
      <c r="O635" s="10" t="str">
        <f t="shared" si="2"/>
        <v/>
      </c>
      <c r="P635" s="10" t="str">
        <f>IF(AND(LEN(M635), SessionWeekends = false, OR(WEEKDAY(M635) = 1, WEEKDAY(M635) = 7)), SessionWeekendsCode, IF(LEN(N635), VLOOKUP(N635, SessionTimes, 2), ""))</f>
        <v/>
      </c>
      <c r="Q635" s="28"/>
      <c r="R635" s="25"/>
      <c r="S635" s="30"/>
      <c r="T635" s="26"/>
      <c r="U635" s="29"/>
      <c r="V635" s="29"/>
      <c r="W635" s="25" t="b">
        <v>0</v>
      </c>
      <c r="X635" s="10" t="str">
        <f t="shared" si="3"/>
        <v/>
      </c>
    </row>
    <row r="636" ht="15.75" customHeight="1">
      <c r="A636" s="10" t="str">
        <f t="shared" si="1"/>
        <v/>
      </c>
      <c r="B636" s="11" t="str">
        <f>IF(OR($D636 = "CLOSED", AND($D636 = "CANCELLED", IncludeCancelled), AND($D636 = "MISSED", IncludeMissed)), IF(FixedTarget, IF(S636 &gt;= FixedTargetR, FixedTargetR, -1), IF($R636 = "TARGET", Q636, IF($R636 = "BE", 0, IF($R636 = "STOP", -1, "")))), "")</f>
        <v/>
      </c>
      <c r="C636" s="25"/>
      <c r="D636" s="25"/>
      <c r="E636" s="25"/>
      <c r="F636" s="25"/>
      <c r="G636" s="25"/>
      <c r="H636" s="25"/>
      <c r="I636" s="23"/>
      <c r="J636" s="23"/>
      <c r="K636" s="27"/>
      <c r="L636" s="27"/>
      <c r="M636" s="25"/>
      <c r="N636" s="31"/>
      <c r="O636" s="10" t="str">
        <f t="shared" si="2"/>
        <v/>
      </c>
      <c r="P636" s="10" t="str">
        <f>IF(AND(LEN(M636), SessionWeekends = false, OR(WEEKDAY(M636) = 1, WEEKDAY(M636) = 7)), SessionWeekendsCode, IF(LEN(N636), VLOOKUP(N636, SessionTimes, 2), ""))</f>
        <v/>
      </c>
      <c r="Q636" s="28"/>
      <c r="R636" s="25"/>
      <c r="S636" s="30"/>
      <c r="T636" s="26"/>
      <c r="U636" s="29"/>
      <c r="V636" s="29"/>
      <c r="W636" s="25" t="b">
        <v>0</v>
      </c>
      <c r="X636" s="10" t="str">
        <f t="shared" si="3"/>
        <v/>
      </c>
    </row>
    <row r="637" ht="15.75" customHeight="1">
      <c r="A637" s="10" t="str">
        <f t="shared" si="1"/>
        <v/>
      </c>
      <c r="B637" s="11" t="str">
        <f>IF(OR($D637 = "CLOSED", AND($D637 = "CANCELLED", IncludeCancelled), AND($D637 = "MISSED", IncludeMissed)), IF(FixedTarget, IF(S637 &gt;= FixedTargetR, FixedTargetR, -1), IF($R637 = "TARGET", Q637, IF($R637 = "BE", 0, IF($R637 = "STOP", -1, "")))), "")</f>
        <v/>
      </c>
      <c r="C637" s="25"/>
      <c r="D637" s="25"/>
      <c r="E637" s="25"/>
      <c r="F637" s="25"/>
      <c r="G637" s="25"/>
      <c r="H637" s="25"/>
      <c r="I637" s="23"/>
      <c r="J637" s="23"/>
      <c r="K637" s="27"/>
      <c r="L637" s="27"/>
      <c r="M637" s="25"/>
      <c r="N637" s="31"/>
      <c r="O637" s="10" t="str">
        <f t="shared" si="2"/>
        <v/>
      </c>
      <c r="P637" s="10" t="str">
        <f>IF(AND(LEN(M637), SessionWeekends = false, OR(WEEKDAY(M637) = 1, WEEKDAY(M637) = 7)), SessionWeekendsCode, IF(LEN(N637), VLOOKUP(N637, SessionTimes, 2), ""))</f>
        <v/>
      </c>
      <c r="Q637" s="28"/>
      <c r="R637" s="25"/>
      <c r="S637" s="30"/>
      <c r="T637" s="26"/>
      <c r="U637" s="29"/>
      <c r="V637" s="29"/>
      <c r="W637" s="25" t="b">
        <v>0</v>
      </c>
      <c r="X637" s="10" t="str">
        <f t="shared" si="3"/>
        <v/>
      </c>
    </row>
    <row r="638" ht="15.75" customHeight="1">
      <c r="A638" s="10" t="str">
        <f t="shared" si="1"/>
        <v/>
      </c>
      <c r="B638" s="11" t="str">
        <f>IF(OR($D638 = "CLOSED", AND($D638 = "CANCELLED", IncludeCancelled), AND($D638 = "MISSED", IncludeMissed)), IF(FixedTarget, IF(S638 &gt;= FixedTargetR, FixedTargetR, -1), IF($R638 = "TARGET", Q638, IF($R638 = "BE", 0, IF($R638 = "STOP", -1, "")))), "")</f>
        <v/>
      </c>
      <c r="C638" s="25"/>
      <c r="D638" s="25"/>
      <c r="E638" s="25"/>
      <c r="F638" s="25"/>
      <c r="G638" s="25"/>
      <c r="H638" s="25"/>
      <c r="I638" s="23"/>
      <c r="J638" s="23"/>
      <c r="K638" s="27"/>
      <c r="L638" s="27"/>
      <c r="M638" s="25"/>
      <c r="N638" s="31"/>
      <c r="O638" s="10" t="str">
        <f t="shared" si="2"/>
        <v/>
      </c>
      <c r="P638" s="10" t="str">
        <f>IF(AND(LEN(M638), SessionWeekends = false, OR(WEEKDAY(M638) = 1, WEEKDAY(M638) = 7)), SessionWeekendsCode, IF(LEN(N638), VLOOKUP(N638, SessionTimes, 2), ""))</f>
        <v/>
      </c>
      <c r="Q638" s="28"/>
      <c r="R638" s="25"/>
      <c r="S638" s="30"/>
      <c r="T638" s="26"/>
      <c r="U638" s="29"/>
      <c r="V638" s="29"/>
      <c r="W638" s="25" t="b">
        <v>0</v>
      </c>
      <c r="X638" s="10" t="str">
        <f t="shared" si="3"/>
        <v/>
      </c>
    </row>
    <row r="639" ht="15.75" customHeight="1">
      <c r="A639" s="10" t="str">
        <f t="shared" si="1"/>
        <v/>
      </c>
      <c r="B639" s="11" t="str">
        <f>IF(OR($D639 = "CLOSED", AND($D639 = "CANCELLED", IncludeCancelled), AND($D639 = "MISSED", IncludeMissed)), IF(FixedTarget, IF(S639 &gt;= FixedTargetR, FixedTargetR, -1), IF($R639 = "TARGET", Q639, IF($R639 = "BE", 0, IF($R639 = "STOP", -1, "")))), "")</f>
        <v/>
      </c>
      <c r="C639" s="25"/>
      <c r="D639" s="25"/>
      <c r="E639" s="25"/>
      <c r="F639" s="25"/>
      <c r="G639" s="25"/>
      <c r="H639" s="25"/>
      <c r="I639" s="23"/>
      <c r="J639" s="23"/>
      <c r="K639" s="27"/>
      <c r="L639" s="27"/>
      <c r="M639" s="25"/>
      <c r="N639" s="31"/>
      <c r="O639" s="10" t="str">
        <f t="shared" si="2"/>
        <v/>
      </c>
      <c r="P639" s="10" t="str">
        <f>IF(AND(LEN(M639), SessionWeekends = false, OR(WEEKDAY(M639) = 1, WEEKDAY(M639) = 7)), SessionWeekendsCode, IF(LEN(N639), VLOOKUP(N639, SessionTimes, 2), ""))</f>
        <v/>
      </c>
      <c r="Q639" s="28"/>
      <c r="R639" s="25"/>
      <c r="S639" s="30"/>
      <c r="T639" s="26"/>
      <c r="U639" s="29"/>
      <c r="V639" s="29"/>
      <c r="W639" s="25" t="b">
        <v>0</v>
      </c>
      <c r="X639" s="10" t="str">
        <f t="shared" si="3"/>
        <v/>
      </c>
    </row>
    <row r="640" ht="15.75" customHeight="1">
      <c r="A640" s="10" t="str">
        <f t="shared" si="1"/>
        <v/>
      </c>
      <c r="B640" s="11" t="str">
        <f>IF(OR($D640 = "CLOSED", AND($D640 = "CANCELLED", IncludeCancelled), AND($D640 = "MISSED", IncludeMissed)), IF(FixedTarget, IF(S640 &gt;= FixedTargetR, FixedTargetR, -1), IF($R640 = "TARGET", Q640, IF($R640 = "BE", 0, IF($R640 = "STOP", -1, "")))), "")</f>
        <v/>
      </c>
      <c r="C640" s="25"/>
      <c r="D640" s="25"/>
      <c r="E640" s="25"/>
      <c r="F640" s="25"/>
      <c r="G640" s="25"/>
      <c r="H640" s="25"/>
      <c r="I640" s="23"/>
      <c r="J640" s="23"/>
      <c r="K640" s="27"/>
      <c r="L640" s="27"/>
      <c r="M640" s="25"/>
      <c r="N640" s="31"/>
      <c r="O640" s="10" t="str">
        <f t="shared" si="2"/>
        <v/>
      </c>
      <c r="P640" s="10" t="str">
        <f>IF(AND(LEN(M640), SessionWeekends = false, OR(WEEKDAY(M640) = 1, WEEKDAY(M640) = 7)), SessionWeekendsCode, IF(LEN(N640), VLOOKUP(N640, SessionTimes, 2), ""))</f>
        <v/>
      </c>
      <c r="Q640" s="28"/>
      <c r="R640" s="25"/>
      <c r="S640" s="30"/>
      <c r="T640" s="26"/>
      <c r="U640" s="29"/>
      <c r="V640" s="29"/>
      <c r="W640" s="25" t="b">
        <v>0</v>
      </c>
      <c r="X640" s="10" t="str">
        <f t="shared" si="3"/>
        <v/>
      </c>
    </row>
    <row r="641" ht="15.75" customHeight="1">
      <c r="A641" s="10" t="str">
        <f t="shared" si="1"/>
        <v/>
      </c>
      <c r="B641" s="11" t="str">
        <f>IF(OR($D641 = "CLOSED", AND($D641 = "CANCELLED", IncludeCancelled), AND($D641 = "MISSED", IncludeMissed)), IF(FixedTarget, IF(S641 &gt;= FixedTargetR, FixedTargetR, -1), IF($R641 = "TARGET", Q641, IF($R641 = "BE", 0, IF($R641 = "STOP", -1, "")))), "")</f>
        <v/>
      </c>
      <c r="C641" s="25"/>
      <c r="D641" s="25"/>
      <c r="E641" s="25"/>
      <c r="F641" s="25"/>
      <c r="G641" s="25"/>
      <c r="H641" s="25"/>
      <c r="I641" s="23"/>
      <c r="J641" s="23"/>
      <c r="K641" s="27"/>
      <c r="L641" s="27"/>
      <c r="M641" s="25"/>
      <c r="N641" s="31"/>
      <c r="O641" s="10" t="str">
        <f t="shared" si="2"/>
        <v/>
      </c>
      <c r="P641" s="10" t="str">
        <f>IF(AND(LEN(M641), SessionWeekends = false, OR(WEEKDAY(M641) = 1, WEEKDAY(M641) = 7)), SessionWeekendsCode, IF(LEN(N641), VLOOKUP(N641, SessionTimes, 2), ""))</f>
        <v/>
      </c>
      <c r="Q641" s="28"/>
      <c r="R641" s="25"/>
      <c r="S641" s="30"/>
      <c r="T641" s="26"/>
      <c r="U641" s="29"/>
      <c r="V641" s="29"/>
      <c r="W641" s="25" t="b">
        <v>0</v>
      </c>
      <c r="X641" s="10" t="str">
        <f t="shared" si="3"/>
        <v/>
      </c>
    </row>
    <row r="642" ht="15.75" customHeight="1">
      <c r="A642" s="10" t="str">
        <f t="shared" si="1"/>
        <v/>
      </c>
      <c r="B642" s="11" t="str">
        <f>IF(OR($D642 = "CLOSED", AND($D642 = "CANCELLED", IncludeCancelled), AND($D642 = "MISSED", IncludeMissed)), IF(FixedTarget, IF(S642 &gt;= FixedTargetR, FixedTargetR, -1), IF($R642 = "TARGET", Q642, IF($R642 = "BE", 0, IF($R642 = "STOP", -1, "")))), "")</f>
        <v/>
      </c>
      <c r="C642" s="25"/>
      <c r="D642" s="25"/>
      <c r="E642" s="25"/>
      <c r="F642" s="25"/>
      <c r="G642" s="25"/>
      <c r="H642" s="25"/>
      <c r="I642" s="23"/>
      <c r="J642" s="23"/>
      <c r="K642" s="27"/>
      <c r="L642" s="27"/>
      <c r="M642" s="25"/>
      <c r="N642" s="31"/>
      <c r="O642" s="10" t="str">
        <f t="shared" si="2"/>
        <v/>
      </c>
      <c r="P642" s="10" t="str">
        <f>IF(AND(LEN(M642), SessionWeekends = false, OR(WEEKDAY(M642) = 1, WEEKDAY(M642) = 7)), SessionWeekendsCode, IF(LEN(N642), VLOOKUP(N642, SessionTimes, 2), ""))</f>
        <v/>
      </c>
      <c r="Q642" s="28"/>
      <c r="R642" s="25"/>
      <c r="S642" s="30"/>
      <c r="T642" s="26"/>
      <c r="U642" s="29"/>
      <c r="V642" s="29"/>
      <c r="W642" s="25" t="b">
        <v>0</v>
      </c>
      <c r="X642" s="10" t="str">
        <f t="shared" si="3"/>
        <v/>
      </c>
    </row>
    <row r="643" ht="15.75" customHeight="1">
      <c r="A643" s="10" t="str">
        <f t="shared" si="1"/>
        <v/>
      </c>
      <c r="B643" s="11" t="str">
        <f>IF(OR($D643 = "CLOSED", AND($D643 = "CANCELLED", IncludeCancelled), AND($D643 = "MISSED", IncludeMissed)), IF(FixedTarget, IF(S643 &gt;= FixedTargetR, FixedTargetR, -1), IF($R643 = "TARGET", Q643, IF($R643 = "BE", 0, IF($R643 = "STOP", -1, "")))), "")</f>
        <v/>
      </c>
      <c r="C643" s="25"/>
      <c r="D643" s="25"/>
      <c r="E643" s="25"/>
      <c r="F643" s="25"/>
      <c r="G643" s="25"/>
      <c r="H643" s="25"/>
      <c r="I643" s="23"/>
      <c r="J643" s="23"/>
      <c r="K643" s="27"/>
      <c r="L643" s="27"/>
      <c r="M643" s="25"/>
      <c r="N643" s="31"/>
      <c r="O643" s="10" t="str">
        <f t="shared" si="2"/>
        <v/>
      </c>
      <c r="P643" s="10" t="str">
        <f>IF(AND(LEN(M643), SessionWeekends = false, OR(WEEKDAY(M643) = 1, WEEKDAY(M643) = 7)), SessionWeekendsCode, IF(LEN(N643), VLOOKUP(N643, SessionTimes, 2), ""))</f>
        <v/>
      </c>
      <c r="Q643" s="28"/>
      <c r="R643" s="25"/>
      <c r="S643" s="30"/>
      <c r="T643" s="26"/>
      <c r="U643" s="29"/>
      <c r="V643" s="29"/>
      <c r="W643" s="25" t="b">
        <v>0</v>
      </c>
      <c r="X643" s="10" t="str">
        <f t="shared" si="3"/>
        <v/>
      </c>
    </row>
    <row r="644" ht="15.75" customHeight="1">
      <c r="A644" s="10" t="str">
        <f t="shared" si="1"/>
        <v/>
      </c>
      <c r="B644" s="11" t="str">
        <f>IF(OR($D644 = "CLOSED", AND($D644 = "CANCELLED", IncludeCancelled), AND($D644 = "MISSED", IncludeMissed)), IF(FixedTarget, IF(S644 &gt;= FixedTargetR, FixedTargetR, -1), IF($R644 = "TARGET", Q644, IF($R644 = "BE", 0, IF($R644 = "STOP", -1, "")))), "")</f>
        <v/>
      </c>
      <c r="C644" s="25"/>
      <c r="D644" s="25"/>
      <c r="E644" s="25"/>
      <c r="F644" s="25"/>
      <c r="G644" s="25"/>
      <c r="H644" s="25"/>
      <c r="I644" s="23"/>
      <c r="J644" s="23"/>
      <c r="K644" s="27"/>
      <c r="L644" s="27"/>
      <c r="M644" s="25"/>
      <c r="N644" s="31"/>
      <c r="O644" s="10" t="str">
        <f t="shared" si="2"/>
        <v/>
      </c>
      <c r="P644" s="10" t="str">
        <f>IF(AND(LEN(M644), SessionWeekends = false, OR(WEEKDAY(M644) = 1, WEEKDAY(M644) = 7)), SessionWeekendsCode, IF(LEN(N644), VLOOKUP(N644, SessionTimes, 2), ""))</f>
        <v/>
      </c>
      <c r="Q644" s="28"/>
      <c r="R644" s="25"/>
      <c r="S644" s="30"/>
      <c r="T644" s="26"/>
      <c r="U644" s="29"/>
      <c r="V644" s="29"/>
      <c r="W644" s="25" t="b">
        <v>0</v>
      </c>
      <c r="X644" s="10" t="str">
        <f t="shared" si="3"/>
        <v/>
      </c>
    </row>
    <row r="645" ht="15.75" customHeight="1">
      <c r="A645" s="10" t="str">
        <f t="shared" si="1"/>
        <v/>
      </c>
      <c r="B645" s="11" t="str">
        <f>IF(OR($D645 = "CLOSED", AND($D645 = "CANCELLED", IncludeCancelled), AND($D645 = "MISSED", IncludeMissed)), IF(FixedTarget, IF(S645 &gt;= FixedTargetR, FixedTargetR, -1), IF($R645 = "TARGET", Q645, IF($R645 = "BE", 0, IF($R645 = "STOP", -1, "")))), "")</f>
        <v/>
      </c>
      <c r="C645" s="25"/>
      <c r="D645" s="25"/>
      <c r="E645" s="25"/>
      <c r="F645" s="25"/>
      <c r="G645" s="25"/>
      <c r="H645" s="25"/>
      <c r="I645" s="23"/>
      <c r="J645" s="23"/>
      <c r="K645" s="27"/>
      <c r="L645" s="27"/>
      <c r="M645" s="25"/>
      <c r="N645" s="31"/>
      <c r="O645" s="10" t="str">
        <f t="shared" si="2"/>
        <v/>
      </c>
      <c r="P645" s="10" t="str">
        <f>IF(AND(LEN(M645), SessionWeekends = false, OR(WEEKDAY(M645) = 1, WEEKDAY(M645) = 7)), SessionWeekendsCode, IF(LEN(N645), VLOOKUP(N645, SessionTimes, 2), ""))</f>
        <v/>
      </c>
      <c r="Q645" s="28"/>
      <c r="R645" s="25"/>
      <c r="S645" s="30"/>
      <c r="T645" s="26"/>
      <c r="U645" s="29"/>
      <c r="V645" s="29"/>
      <c r="W645" s="25" t="b">
        <v>0</v>
      </c>
      <c r="X645" s="10" t="str">
        <f t="shared" si="3"/>
        <v/>
      </c>
    </row>
    <row r="646" ht="15.75" customHeight="1">
      <c r="A646" s="10" t="str">
        <f t="shared" si="1"/>
        <v/>
      </c>
      <c r="B646" s="11" t="str">
        <f>IF(OR($D646 = "CLOSED", AND($D646 = "CANCELLED", IncludeCancelled), AND($D646 = "MISSED", IncludeMissed)), IF(FixedTarget, IF(S646 &gt;= FixedTargetR, FixedTargetR, -1), IF($R646 = "TARGET", Q646, IF($R646 = "BE", 0, IF($R646 = "STOP", -1, "")))), "")</f>
        <v/>
      </c>
      <c r="C646" s="25"/>
      <c r="D646" s="25"/>
      <c r="E646" s="25"/>
      <c r="F646" s="25"/>
      <c r="G646" s="25"/>
      <c r="H646" s="25"/>
      <c r="I646" s="23"/>
      <c r="J646" s="23"/>
      <c r="K646" s="27"/>
      <c r="L646" s="27"/>
      <c r="M646" s="25"/>
      <c r="N646" s="31"/>
      <c r="O646" s="10" t="str">
        <f t="shared" si="2"/>
        <v/>
      </c>
      <c r="P646" s="10" t="str">
        <f>IF(AND(LEN(M646), SessionWeekends = false, OR(WEEKDAY(M646) = 1, WEEKDAY(M646) = 7)), SessionWeekendsCode, IF(LEN(N646), VLOOKUP(N646, SessionTimes, 2), ""))</f>
        <v/>
      </c>
      <c r="Q646" s="28"/>
      <c r="R646" s="25"/>
      <c r="S646" s="30"/>
      <c r="T646" s="26"/>
      <c r="U646" s="29"/>
      <c r="V646" s="29"/>
      <c r="W646" s="25" t="b">
        <v>0</v>
      </c>
      <c r="X646" s="10" t="str">
        <f t="shared" si="3"/>
        <v/>
      </c>
    </row>
    <row r="647" ht="15.75" customHeight="1">
      <c r="A647" s="10" t="str">
        <f t="shared" si="1"/>
        <v/>
      </c>
      <c r="B647" s="11" t="str">
        <f>IF(OR($D647 = "CLOSED", AND($D647 = "CANCELLED", IncludeCancelled), AND($D647 = "MISSED", IncludeMissed)), IF(FixedTarget, IF(S647 &gt;= FixedTargetR, FixedTargetR, -1), IF($R647 = "TARGET", Q647, IF($R647 = "BE", 0, IF($R647 = "STOP", -1, "")))), "")</f>
        <v/>
      </c>
      <c r="C647" s="25"/>
      <c r="D647" s="25"/>
      <c r="E647" s="25"/>
      <c r="F647" s="25"/>
      <c r="G647" s="25"/>
      <c r="H647" s="25"/>
      <c r="I647" s="23"/>
      <c r="J647" s="23"/>
      <c r="K647" s="27"/>
      <c r="L647" s="27"/>
      <c r="M647" s="25"/>
      <c r="N647" s="31"/>
      <c r="O647" s="10" t="str">
        <f t="shared" si="2"/>
        <v/>
      </c>
      <c r="P647" s="10" t="str">
        <f>IF(AND(LEN(M647), SessionWeekends = false, OR(WEEKDAY(M647) = 1, WEEKDAY(M647) = 7)), SessionWeekendsCode, IF(LEN(N647), VLOOKUP(N647, SessionTimes, 2), ""))</f>
        <v/>
      </c>
      <c r="Q647" s="28"/>
      <c r="R647" s="25"/>
      <c r="S647" s="30"/>
      <c r="T647" s="26"/>
      <c r="U647" s="29"/>
      <c r="V647" s="29"/>
      <c r="W647" s="25" t="b">
        <v>0</v>
      </c>
      <c r="X647" s="10" t="str">
        <f t="shared" si="3"/>
        <v/>
      </c>
    </row>
    <row r="648" ht="15.75" customHeight="1">
      <c r="A648" s="10" t="str">
        <f t="shared" si="1"/>
        <v/>
      </c>
      <c r="B648" s="11" t="str">
        <f>IF(OR($D648 = "CLOSED", AND($D648 = "CANCELLED", IncludeCancelled), AND($D648 = "MISSED", IncludeMissed)), IF(FixedTarget, IF(S648 &gt;= FixedTargetR, FixedTargetR, -1), IF($R648 = "TARGET", Q648, IF($R648 = "BE", 0, IF($R648 = "STOP", -1, "")))), "")</f>
        <v/>
      </c>
      <c r="C648" s="25"/>
      <c r="D648" s="25"/>
      <c r="E648" s="25"/>
      <c r="F648" s="25"/>
      <c r="G648" s="25"/>
      <c r="H648" s="25"/>
      <c r="I648" s="23"/>
      <c r="J648" s="23"/>
      <c r="K648" s="27"/>
      <c r="L648" s="27"/>
      <c r="M648" s="25"/>
      <c r="N648" s="31"/>
      <c r="O648" s="10" t="str">
        <f t="shared" si="2"/>
        <v/>
      </c>
      <c r="P648" s="10" t="str">
        <f>IF(AND(LEN(M648), SessionWeekends = false, OR(WEEKDAY(M648) = 1, WEEKDAY(M648) = 7)), SessionWeekendsCode, IF(LEN(N648), VLOOKUP(N648, SessionTimes, 2), ""))</f>
        <v/>
      </c>
      <c r="Q648" s="28"/>
      <c r="R648" s="25"/>
      <c r="S648" s="30"/>
      <c r="T648" s="26"/>
      <c r="U648" s="29"/>
      <c r="V648" s="29"/>
      <c r="W648" s="25" t="b">
        <v>0</v>
      </c>
      <c r="X648" s="10" t="str">
        <f t="shared" si="3"/>
        <v/>
      </c>
    </row>
    <row r="649" ht="15.75" customHeight="1">
      <c r="A649" s="10" t="str">
        <f t="shared" si="1"/>
        <v/>
      </c>
      <c r="B649" s="11" t="str">
        <f>IF(OR($D649 = "CLOSED", AND($D649 = "CANCELLED", IncludeCancelled), AND($D649 = "MISSED", IncludeMissed)), IF(FixedTarget, IF(S649 &gt;= FixedTargetR, FixedTargetR, -1), IF($R649 = "TARGET", Q649, IF($R649 = "BE", 0, IF($R649 = "STOP", -1, "")))), "")</f>
        <v/>
      </c>
      <c r="C649" s="25"/>
      <c r="D649" s="25"/>
      <c r="E649" s="25"/>
      <c r="F649" s="25"/>
      <c r="G649" s="25"/>
      <c r="H649" s="25"/>
      <c r="I649" s="23"/>
      <c r="J649" s="23"/>
      <c r="K649" s="27"/>
      <c r="L649" s="27"/>
      <c r="M649" s="25"/>
      <c r="N649" s="31"/>
      <c r="O649" s="10" t="str">
        <f t="shared" si="2"/>
        <v/>
      </c>
      <c r="P649" s="10" t="str">
        <f>IF(AND(LEN(M649), SessionWeekends = false, OR(WEEKDAY(M649) = 1, WEEKDAY(M649) = 7)), SessionWeekendsCode, IF(LEN(N649), VLOOKUP(N649, SessionTimes, 2), ""))</f>
        <v/>
      </c>
      <c r="Q649" s="28"/>
      <c r="R649" s="25"/>
      <c r="S649" s="30"/>
      <c r="T649" s="26"/>
      <c r="U649" s="29"/>
      <c r="V649" s="29"/>
      <c r="W649" s="25" t="b">
        <v>0</v>
      </c>
      <c r="X649" s="10" t="str">
        <f t="shared" si="3"/>
        <v/>
      </c>
    </row>
    <row r="650" ht="15.75" customHeight="1">
      <c r="A650" s="10" t="str">
        <f t="shared" si="1"/>
        <v/>
      </c>
      <c r="B650" s="11" t="str">
        <f>IF(OR($D650 = "CLOSED", AND($D650 = "CANCELLED", IncludeCancelled), AND($D650 = "MISSED", IncludeMissed)), IF(FixedTarget, IF(S650 &gt;= FixedTargetR, FixedTargetR, -1), IF($R650 = "TARGET", Q650, IF($R650 = "BE", 0, IF($R650 = "STOP", -1, "")))), "")</f>
        <v/>
      </c>
      <c r="C650" s="25"/>
      <c r="D650" s="25"/>
      <c r="E650" s="25"/>
      <c r="F650" s="25"/>
      <c r="G650" s="25"/>
      <c r="H650" s="25"/>
      <c r="I650" s="23"/>
      <c r="J650" s="23"/>
      <c r="K650" s="27"/>
      <c r="L650" s="27"/>
      <c r="M650" s="25"/>
      <c r="N650" s="31"/>
      <c r="O650" s="10" t="str">
        <f t="shared" si="2"/>
        <v/>
      </c>
      <c r="P650" s="10" t="str">
        <f>IF(AND(LEN(M650), SessionWeekends = false, OR(WEEKDAY(M650) = 1, WEEKDAY(M650) = 7)), SessionWeekendsCode, IF(LEN(N650), VLOOKUP(N650, SessionTimes, 2), ""))</f>
        <v/>
      </c>
      <c r="Q650" s="28"/>
      <c r="R650" s="25"/>
      <c r="S650" s="30"/>
      <c r="T650" s="26"/>
      <c r="U650" s="29"/>
      <c r="V650" s="29"/>
      <c r="W650" s="25" t="b">
        <v>0</v>
      </c>
      <c r="X650" s="10" t="str">
        <f t="shared" si="3"/>
        <v/>
      </c>
    </row>
    <row r="651" ht="15.75" customHeight="1">
      <c r="A651" s="10" t="str">
        <f t="shared" si="1"/>
        <v/>
      </c>
      <c r="B651" s="11" t="str">
        <f>IF(OR($D651 = "CLOSED", AND($D651 = "CANCELLED", IncludeCancelled), AND($D651 = "MISSED", IncludeMissed)), IF(FixedTarget, IF(S651 &gt;= FixedTargetR, FixedTargetR, -1), IF($R651 = "TARGET", Q651, IF($R651 = "BE", 0, IF($R651 = "STOP", -1, "")))), "")</f>
        <v/>
      </c>
      <c r="C651" s="25"/>
      <c r="D651" s="25"/>
      <c r="E651" s="25"/>
      <c r="F651" s="25"/>
      <c r="G651" s="25"/>
      <c r="H651" s="25"/>
      <c r="I651" s="23"/>
      <c r="J651" s="23"/>
      <c r="K651" s="27"/>
      <c r="L651" s="27"/>
      <c r="M651" s="25"/>
      <c r="N651" s="31"/>
      <c r="O651" s="10" t="str">
        <f t="shared" si="2"/>
        <v/>
      </c>
      <c r="P651" s="10" t="str">
        <f>IF(AND(LEN(M651), SessionWeekends = false, OR(WEEKDAY(M651) = 1, WEEKDAY(M651) = 7)), SessionWeekendsCode, IF(LEN(N651), VLOOKUP(N651, SessionTimes, 2), ""))</f>
        <v/>
      </c>
      <c r="Q651" s="28"/>
      <c r="R651" s="25"/>
      <c r="S651" s="30"/>
      <c r="T651" s="26"/>
      <c r="U651" s="29"/>
      <c r="V651" s="29"/>
      <c r="W651" s="25" t="b">
        <v>0</v>
      </c>
      <c r="X651" s="10" t="str">
        <f t="shared" si="3"/>
        <v/>
      </c>
    </row>
    <row r="652" ht="15.75" customHeight="1">
      <c r="A652" s="10" t="str">
        <f t="shared" si="1"/>
        <v/>
      </c>
      <c r="B652" s="11" t="str">
        <f>IF(OR($D652 = "CLOSED", AND($D652 = "CANCELLED", IncludeCancelled), AND($D652 = "MISSED", IncludeMissed)), IF(FixedTarget, IF(S652 &gt;= FixedTargetR, FixedTargetR, -1), IF($R652 = "TARGET", Q652, IF($R652 = "BE", 0, IF($R652 = "STOP", -1, "")))), "")</f>
        <v/>
      </c>
      <c r="C652" s="25"/>
      <c r="D652" s="25"/>
      <c r="E652" s="25"/>
      <c r="F652" s="25"/>
      <c r="G652" s="25"/>
      <c r="H652" s="25"/>
      <c r="I652" s="23"/>
      <c r="J652" s="23"/>
      <c r="K652" s="27"/>
      <c r="L652" s="27"/>
      <c r="M652" s="25"/>
      <c r="N652" s="31"/>
      <c r="O652" s="10" t="str">
        <f t="shared" si="2"/>
        <v/>
      </c>
      <c r="P652" s="10" t="str">
        <f>IF(AND(LEN(M652), SessionWeekends = false, OR(WEEKDAY(M652) = 1, WEEKDAY(M652) = 7)), SessionWeekendsCode, IF(LEN(N652), VLOOKUP(N652, SessionTimes, 2), ""))</f>
        <v/>
      </c>
      <c r="Q652" s="28"/>
      <c r="R652" s="25"/>
      <c r="S652" s="30"/>
      <c r="T652" s="26"/>
      <c r="U652" s="29"/>
      <c r="V652" s="29"/>
      <c r="W652" s="25" t="b">
        <v>0</v>
      </c>
      <c r="X652" s="10" t="str">
        <f t="shared" si="3"/>
        <v/>
      </c>
    </row>
    <row r="653" ht="15.75" customHeight="1">
      <c r="A653" s="10" t="str">
        <f t="shared" si="1"/>
        <v/>
      </c>
      <c r="B653" s="11" t="str">
        <f>IF(OR($D653 = "CLOSED", AND($D653 = "CANCELLED", IncludeCancelled), AND($D653 = "MISSED", IncludeMissed)), IF(FixedTarget, IF(S653 &gt;= FixedTargetR, FixedTargetR, -1), IF($R653 = "TARGET", Q653, IF($R653 = "BE", 0, IF($R653 = "STOP", -1, "")))), "")</f>
        <v/>
      </c>
      <c r="C653" s="25"/>
      <c r="D653" s="25"/>
      <c r="E653" s="25"/>
      <c r="F653" s="25"/>
      <c r="G653" s="25"/>
      <c r="H653" s="25"/>
      <c r="I653" s="23"/>
      <c r="J653" s="23"/>
      <c r="K653" s="27"/>
      <c r="L653" s="27"/>
      <c r="M653" s="25"/>
      <c r="N653" s="31"/>
      <c r="O653" s="10" t="str">
        <f t="shared" si="2"/>
        <v/>
      </c>
      <c r="P653" s="10" t="str">
        <f>IF(AND(LEN(M653), SessionWeekends = false, OR(WEEKDAY(M653) = 1, WEEKDAY(M653) = 7)), SessionWeekendsCode, IF(LEN(N653), VLOOKUP(N653, SessionTimes, 2), ""))</f>
        <v/>
      </c>
      <c r="Q653" s="28"/>
      <c r="R653" s="25"/>
      <c r="S653" s="30"/>
      <c r="T653" s="26"/>
      <c r="U653" s="29"/>
      <c r="V653" s="29"/>
      <c r="W653" s="25" t="b">
        <v>0</v>
      </c>
      <c r="X653" s="10" t="str">
        <f t="shared" si="3"/>
        <v/>
      </c>
    </row>
    <row r="654" ht="15.75" customHeight="1">
      <c r="A654" s="10" t="str">
        <f t="shared" si="1"/>
        <v/>
      </c>
      <c r="B654" s="11" t="str">
        <f>IF(OR($D654 = "CLOSED", AND($D654 = "CANCELLED", IncludeCancelled), AND($D654 = "MISSED", IncludeMissed)), IF(FixedTarget, IF(S654 &gt;= FixedTargetR, FixedTargetR, -1), IF($R654 = "TARGET", Q654, IF($R654 = "BE", 0, IF($R654 = "STOP", -1, "")))), "")</f>
        <v/>
      </c>
      <c r="C654" s="25"/>
      <c r="D654" s="25"/>
      <c r="E654" s="25"/>
      <c r="F654" s="25"/>
      <c r="G654" s="25"/>
      <c r="H654" s="25"/>
      <c r="I654" s="23"/>
      <c r="J654" s="23"/>
      <c r="K654" s="27"/>
      <c r="L654" s="27"/>
      <c r="M654" s="25"/>
      <c r="N654" s="31"/>
      <c r="O654" s="10" t="str">
        <f t="shared" si="2"/>
        <v/>
      </c>
      <c r="P654" s="10" t="str">
        <f>IF(AND(LEN(M654), SessionWeekends = false, OR(WEEKDAY(M654) = 1, WEEKDAY(M654) = 7)), SessionWeekendsCode, IF(LEN(N654), VLOOKUP(N654, SessionTimes, 2), ""))</f>
        <v/>
      </c>
      <c r="Q654" s="28"/>
      <c r="R654" s="25"/>
      <c r="S654" s="30"/>
      <c r="T654" s="26"/>
      <c r="U654" s="29"/>
      <c r="V654" s="29"/>
      <c r="W654" s="25" t="b">
        <v>0</v>
      </c>
      <c r="X654" s="10" t="str">
        <f t="shared" si="3"/>
        <v/>
      </c>
    </row>
    <row r="655" ht="15.75" customHeight="1">
      <c r="A655" s="10" t="str">
        <f t="shared" si="1"/>
        <v/>
      </c>
      <c r="B655" s="11" t="str">
        <f>IF(OR($D655 = "CLOSED", AND($D655 = "CANCELLED", IncludeCancelled), AND($D655 = "MISSED", IncludeMissed)), IF(FixedTarget, IF(S655 &gt;= FixedTargetR, FixedTargetR, -1), IF($R655 = "TARGET", Q655, IF($R655 = "BE", 0, IF($R655 = "STOP", -1, "")))), "")</f>
        <v/>
      </c>
      <c r="C655" s="25"/>
      <c r="D655" s="25"/>
      <c r="E655" s="25"/>
      <c r="F655" s="25"/>
      <c r="G655" s="25"/>
      <c r="H655" s="25"/>
      <c r="I655" s="23"/>
      <c r="J655" s="23"/>
      <c r="K655" s="27"/>
      <c r="L655" s="27"/>
      <c r="M655" s="25"/>
      <c r="N655" s="31"/>
      <c r="O655" s="10" t="str">
        <f t="shared" si="2"/>
        <v/>
      </c>
      <c r="P655" s="10" t="str">
        <f>IF(AND(LEN(M655), SessionWeekends = false, OR(WEEKDAY(M655) = 1, WEEKDAY(M655) = 7)), SessionWeekendsCode, IF(LEN(N655), VLOOKUP(N655, SessionTimes, 2), ""))</f>
        <v/>
      </c>
      <c r="Q655" s="28"/>
      <c r="R655" s="25"/>
      <c r="S655" s="30"/>
      <c r="T655" s="26"/>
      <c r="U655" s="29"/>
      <c r="V655" s="29"/>
      <c r="W655" s="25" t="b">
        <v>0</v>
      </c>
      <c r="X655" s="10" t="str">
        <f t="shared" si="3"/>
        <v/>
      </c>
    </row>
    <row r="656" ht="15.75" customHeight="1">
      <c r="A656" s="10" t="str">
        <f t="shared" si="1"/>
        <v/>
      </c>
      <c r="B656" s="11" t="str">
        <f>IF(OR($D656 = "CLOSED", AND($D656 = "CANCELLED", IncludeCancelled), AND($D656 = "MISSED", IncludeMissed)), IF(FixedTarget, IF(S656 &gt;= FixedTargetR, FixedTargetR, -1), IF($R656 = "TARGET", Q656, IF($R656 = "BE", 0, IF($R656 = "STOP", -1, "")))), "")</f>
        <v/>
      </c>
      <c r="C656" s="25"/>
      <c r="D656" s="25"/>
      <c r="E656" s="25"/>
      <c r="F656" s="25"/>
      <c r="G656" s="25"/>
      <c r="H656" s="25"/>
      <c r="I656" s="23"/>
      <c r="J656" s="23"/>
      <c r="K656" s="27"/>
      <c r="L656" s="27"/>
      <c r="M656" s="25"/>
      <c r="N656" s="31"/>
      <c r="O656" s="10" t="str">
        <f t="shared" si="2"/>
        <v/>
      </c>
      <c r="P656" s="10" t="str">
        <f>IF(AND(LEN(M656), SessionWeekends = false, OR(WEEKDAY(M656) = 1, WEEKDAY(M656) = 7)), SessionWeekendsCode, IF(LEN(N656), VLOOKUP(N656, SessionTimes, 2), ""))</f>
        <v/>
      </c>
      <c r="Q656" s="28"/>
      <c r="R656" s="25"/>
      <c r="S656" s="30"/>
      <c r="T656" s="26"/>
      <c r="U656" s="29"/>
      <c r="V656" s="29"/>
      <c r="W656" s="25" t="b">
        <v>0</v>
      </c>
      <c r="X656" s="10" t="str">
        <f t="shared" si="3"/>
        <v/>
      </c>
    </row>
    <row r="657" ht="15.75" customHeight="1">
      <c r="A657" s="10" t="str">
        <f t="shared" si="1"/>
        <v/>
      </c>
      <c r="B657" s="11" t="str">
        <f>IF(OR($D657 = "CLOSED", AND($D657 = "CANCELLED", IncludeCancelled), AND($D657 = "MISSED", IncludeMissed)), IF(FixedTarget, IF(S657 &gt;= FixedTargetR, FixedTargetR, -1), IF($R657 = "TARGET", Q657, IF($R657 = "BE", 0, IF($R657 = "STOP", -1, "")))), "")</f>
        <v/>
      </c>
      <c r="C657" s="25"/>
      <c r="D657" s="25"/>
      <c r="E657" s="25"/>
      <c r="F657" s="25"/>
      <c r="G657" s="25"/>
      <c r="H657" s="25"/>
      <c r="I657" s="23"/>
      <c r="J657" s="23"/>
      <c r="K657" s="27"/>
      <c r="L657" s="27"/>
      <c r="M657" s="25"/>
      <c r="N657" s="31"/>
      <c r="O657" s="10" t="str">
        <f t="shared" si="2"/>
        <v/>
      </c>
      <c r="P657" s="10" t="str">
        <f>IF(AND(LEN(M657), SessionWeekends = false, OR(WEEKDAY(M657) = 1, WEEKDAY(M657) = 7)), SessionWeekendsCode, IF(LEN(N657), VLOOKUP(N657, SessionTimes, 2), ""))</f>
        <v/>
      </c>
      <c r="Q657" s="28"/>
      <c r="R657" s="25"/>
      <c r="S657" s="30"/>
      <c r="T657" s="26"/>
      <c r="U657" s="29"/>
      <c r="V657" s="29"/>
      <c r="W657" s="25" t="b">
        <v>0</v>
      </c>
      <c r="X657" s="10" t="str">
        <f t="shared" si="3"/>
        <v/>
      </c>
    </row>
    <row r="658" ht="15.75" customHeight="1">
      <c r="A658" s="10" t="str">
        <f t="shared" si="1"/>
        <v/>
      </c>
      <c r="B658" s="11" t="str">
        <f>IF(OR($D658 = "CLOSED", AND($D658 = "CANCELLED", IncludeCancelled), AND($D658 = "MISSED", IncludeMissed)), IF(FixedTarget, IF(S658 &gt;= FixedTargetR, FixedTargetR, -1), IF($R658 = "TARGET", Q658, IF($R658 = "BE", 0, IF($R658 = "STOP", -1, "")))), "")</f>
        <v/>
      </c>
      <c r="C658" s="25"/>
      <c r="D658" s="25"/>
      <c r="E658" s="25"/>
      <c r="F658" s="25"/>
      <c r="G658" s="25"/>
      <c r="H658" s="25"/>
      <c r="I658" s="23"/>
      <c r="J658" s="23"/>
      <c r="K658" s="27"/>
      <c r="L658" s="27"/>
      <c r="M658" s="25"/>
      <c r="N658" s="31"/>
      <c r="O658" s="10" t="str">
        <f t="shared" si="2"/>
        <v/>
      </c>
      <c r="P658" s="10" t="str">
        <f>IF(AND(LEN(M658), SessionWeekends = false, OR(WEEKDAY(M658) = 1, WEEKDAY(M658) = 7)), SessionWeekendsCode, IF(LEN(N658), VLOOKUP(N658, SessionTimes, 2), ""))</f>
        <v/>
      </c>
      <c r="Q658" s="28"/>
      <c r="R658" s="25"/>
      <c r="S658" s="30"/>
      <c r="T658" s="26"/>
      <c r="U658" s="29"/>
      <c r="V658" s="29"/>
      <c r="W658" s="25" t="b">
        <v>0</v>
      </c>
      <c r="X658" s="10" t="str">
        <f t="shared" si="3"/>
        <v/>
      </c>
    </row>
    <row r="659" ht="15.75" customHeight="1">
      <c r="A659" s="10" t="str">
        <f t="shared" si="1"/>
        <v/>
      </c>
      <c r="B659" s="11" t="str">
        <f>IF(OR($D659 = "CLOSED", AND($D659 = "CANCELLED", IncludeCancelled), AND($D659 = "MISSED", IncludeMissed)), IF(FixedTarget, IF(S659 &gt;= FixedTargetR, FixedTargetR, -1), IF($R659 = "TARGET", Q659, IF($R659 = "BE", 0, IF($R659 = "STOP", -1, "")))), "")</f>
        <v/>
      </c>
      <c r="C659" s="25"/>
      <c r="D659" s="25"/>
      <c r="E659" s="25"/>
      <c r="F659" s="25"/>
      <c r="G659" s="25"/>
      <c r="H659" s="25"/>
      <c r="I659" s="23"/>
      <c r="J659" s="23"/>
      <c r="K659" s="27"/>
      <c r="L659" s="27"/>
      <c r="M659" s="25"/>
      <c r="N659" s="31"/>
      <c r="O659" s="10" t="str">
        <f t="shared" si="2"/>
        <v/>
      </c>
      <c r="P659" s="10" t="str">
        <f>IF(AND(LEN(M659), SessionWeekends = false, OR(WEEKDAY(M659) = 1, WEEKDAY(M659) = 7)), SessionWeekendsCode, IF(LEN(N659), VLOOKUP(N659, SessionTimes, 2), ""))</f>
        <v/>
      </c>
      <c r="Q659" s="28"/>
      <c r="R659" s="25"/>
      <c r="S659" s="30"/>
      <c r="T659" s="26"/>
      <c r="U659" s="29"/>
      <c r="V659" s="29"/>
      <c r="W659" s="25" t="b">
        <v>0</v>
      </c>
      <c r="X659" s="10" t="str">
        <f t="shared" si="3"/>
        <v/>
      </c>
    </row>
    <row r="660" ht="15.75" customHeight="1">
      <c r="A660" s="10" t="str">
        <f t="shared" si="1"/>
        <v/>
      </c>
      <c r="B660" s="11" t="str">
        <f>IF(OR($D660 = "CLOSED", AND($D660 = "CANCELLED", IncludeCancelled), AND($D660 = "MISSED", IncludeMissed)), IF(FixedTarget, IF(S660 &gt;= FixedTargetR, FixedTargetR, -1), IF($R660 = "TARGET", Q660, IF($R660 = "BE", 0, IF($R660 = "STOP", -1, "")))), "")</f>
        <v/>
      </c>
      <c r="C660" s="25"/>
      <c r="D660" s="25"/>
      <c r="E660" s="25"/>
      <c r="F660" s="25"/>
      <c r="G660" s="25"/>
      <c r="H660" s="25"/>
      <c r="I660" s="23"/>
      <c r="J660" s="23"/>
      <c r="K660" s="27"/>
      <c r="L660" s="27"/>
      <c r="M660" s="25"/>
      <c r="N660" s="31"/>
      <c r="O660" s="10" t="str">
        <f t="shared" si="2"/>
        <v/>
      </c>
      <c r="P660" s="10" t="str">
        <f>IF(AND(LEN(M660), SessionWeekends = false, OR(WEEKDAY(M660) = 1, WEEKDAY(M660) = 7)), SessionWeekendsCode, IF(LEN(N660), VLOOKUP(N660, SessionTimes, 2), ""))</f>
        <v/>
      </c>
      <c r="Q660" s="28"/>
      <c r="R660" s="25"/>
      <c r="S660" s="30"/>
      <c r="T660" s="26"/>
      <c r="U660" s="29"/>
      <c r="V660" s="29"/>
      <c r="W660" s="25" t="b">
        <v>0</v>
      </c>
      <c r="X660" s="10" t="str">
        <f t="shared" si="3"/>
        <v/>
      </c>
    </row>
    <row r="661" ht="15.75" customHeight="1">
      <c r="A661" s="10" t="str">
        <f t="shared" si="1"/>
        <v/>
      </c>
      <c r="B661" s="11" t="str">
        <f>IF(OR($D661 = "CLOSED", AND($D661 = "CANCELLED", IncludeCancelled), AND($D661 = "MISSED", IncludeMissed)), IF(FixedTarget, IF(S661 &gt;= FixedTargetR, FixedTargetR, -1), IF($R661 = "TARGET", Q661, IF($R661 = "BE", 0, IF($R661 = "STOP", -1, "")))), "")</f>
        <v/>
      </c>
      <c r="C661" s="25"/>
      <c r="D661" s="25"/>
      <c r="E661" s="25"/>
      <c r="F661" s="25"/>
      <c r="G661" s="25"/>
      <c r="H661" s="25"/>
      <c r="I661" s="23"/>
      <c r="J661" s="23"/>
      <c r="K661" s="27"/>
      <c r="L661" s="27"/>
      <c r="M661" s="25"/>
      <c r="N661" s="31"/>
      <c r="O661" s="10" t="str">
        <f t="shared" si="2"/>
        <v/>
      </c>
      <c r="P661" s="10" t="str">
        <f>IF(AND(LEN(M661), SessionWeekends = false, OR(WEEKDAY(M661) = 1, WEEKDAY(M661) = 7)), SessionWeekendsCode, IF(LEN(N661), VLOOKUP(N661, SessionTimes, 2), ""))</f>
        <v/>
      </c>
      <c r="Q661" s="28"/>
      <c r="R661" s="25"/>
      <c r="S661" s="30"/>
      <c r="T661" s="26"/>
      <c r="U661" s="29"/>
      <c r="V661" s="29"/>
      <c r="W661" s="25" t="b">
        <v>0</v>
      </c>
      <c r="X661" s="10" t="str">
        <f t="shared" si="3"/>
        <v/>
      </c>
    </row>
    <row r="662" ht="15.75" customHeight="1">
      <c r="A662" s="10" t="str">
        <f t="shared" si="1"/>
        <v/>
      </c>
      <c r="B662" s="11" t="str">
        <f>IF(OR($D662 = "CLOSED", AND($D662 = "CANCELLED", IncludeCancelled), AND($D662 = "MISSED", IncludeMissed)), IF(FixedTarget, IF(S662 &gt;= FixedTargetR, FixedTargetR, -1), IF($R662 = "TARGET", Q662, IF($R662 = "BE", 0, IF($R662 = "STOP", -1, "")))), "")</f>
        <v/>
      </c>
      <c r="C662" s="25"/>
      <c r="D662" s="25"/>
      <c r="E662" s="25"/>
      <c r="F662" s="25"/>
      <c r="G662" s="25"/>
      <c r="H662" s="25"/>
      <c r="I662" s="23"/>
      <c r="J662" s="23"/>
      <c r="K662" s="27"/>
      <c r="L662" s="27"/>
      <c r="M662" s="25"/>
      <c r="N662" s="31"/>
      <c r="O662" s="10" t="str">
        <f t="shared" si="2"/>
        <v/>
      </c>
      <c r="P662" s="10" t="str">
        <f>IF(AND(LEN(M662), SessionWeekends = false, OR(WEEKDAY(M662) = 1, WEEKDAY(M662) = 7)), SessionWeekendsCode, IF(LEN(N662), VLOOKUP(N662, SessionTimes, 2), ""))</f>
        <v/>
      </c>
      <c r="Q662" s="28"/>
      <c r="R662" s="25"/>
      <c r="S662" s="30"/>
      <c r="T662" s="26"/>
      <c r="U662" s="29"/>
      <c r="V662" s="29"/>
      <c r="W662" s="25" t="b">
        <v>0</v>
      </c>
      <c r="X662" s="10" t="str">
        <f t="shared" si="3"/>
        <v/>
      </c>
    </row>
    <row r="663" ht="15.75" customHeight="1">
      <c r="A663" s="10" t="str">
        <f t="shared" si="1"/>
        <v/>
      </c>
      <c r="B663" s="11" t="str">
        <f>IF(OR($D663 = "CLOSED", AND($D663 = "CANCELLED", IncludeCancelled), AND($D663 = "MISSED", IncludeMissed)), IF(FixedTarget, IF(S663 &gt;= FixedTargetR, FixedTargetR, -1), IF($R663 = "TARGET", Q663, IF($R663 = "BE", 0, IF($R663 = "STOP", -1, "")))), "")</f>
        <v/>
      </c>
      <c r="C663" s="25"/>
      <c r="D663" s="25"/>
      <c r="E663" s="25"/>
      <c r="F663" s="25"/>
      <c r="G663" s="25"/>
      <c r="H663" s="25"/>
      <c r="I663" s="23"/>
      <c r="J663" s="23"/>
      <c r="K663" s="27"/>
      <c r="L663" s="27"/>
      <c r="M663" s="25"/>
      <c r="N663" s="31"/>
      <c r="O663" s="10" t="str">
        <f t="shared" si="2"/>
        <v/>
      </c>
      <c r="P663" s="10" t="str">
        <f>IF(AND(LEN(M663), SessionWeekends = false, OR(WEEKDAY(M663) = 1, WEEKDAY(M663) = 7)), SessionWeekendsCode, IF(LEN(N663), VLOOKUP(N663, SessionTimes, 2), ""))</f>
        <v/>
      </c>
      <c r="Q663" s="28"/>
      <c r="R663" s="25"/>
      <c r="S663" s="30"/>
      <c r="T663" s="26"/>
      <c r="U663" s="29"/>
      <c r="V663" s="29"/>
      <c r="W663" s="25" t="b">
        <v>0</v>
      </c>
      <c r="X663" s="10" t="str">
        <f t="shared" si="3"/>
        <v/>
      </c>
    </row>
    <row r="664" ht="15.75" customHeight="1">
      <c r="A664" s="10" t="str">
        <f t="shared" si="1"/>
        <v/>
      </c>
      <c r="B664" s="11" t="str">
        <f>IF(OR($D664 = "CLOSED", AND($D664 = "CANCELLED", IncludeCancelled), AND($D664 = "MISSED", IncludeMissed)), IF(FixedTarget, IF(S664 &gt;= FixedTargetR, FixedTargetR, -1), IF($R664 = "TARGET", Q664, IF($R664 = "BE", 0, IF($R664 = "STOP", -1, "")))), "")</f>
        <v/>
      </c>
      <c r="C664" s="25"/>
      <c r="D664" s="25"/>
      <c r="E664" s="25"/>
      <c r="F664" s="25"/>
      <c r="G664" s="25"/>
      <c r="H664" s="25"/>
      <c r="I664" s="23"/>
      <c r="J664" s="23"/>
      <c r="K664" s="27"/>
      <c r="L664" s="27"/>
      <c r="M664" s="25"/>
      <c r="N664" s="31"/>
      <c r="O664" s="10" t="str">
        <f t="shared" si="2"/>
        <v/>
      </c>
      <c r="P664" s="10" t="str">
        <f>IF(AND(LEN(M664), SessionWeekends = false, OR(WEEKDAY(M664) = 1, WEEKDAY(M664) = 7)), SessionWeekendsCode, IF(LEN(N664), VLOOKUP(N664, SessionTimes, 2), ""))</f>
        <v/>
      </c>
      <c r="Q664" s="28"/>
      <c r="R664" s="25"/>
      <c r="S664" s="30"/>
      <c r="T664" s="26"/>
      <c r="U664" s="29"/>
      <c r="V664" s="29"/>
      <c r="W664" s="25" t="b">
        <v>0</v>
      </c>
      <c r="X664" s="10" t="str">
        <f t="shared" si="3"/>
        <v/>
      </c>
    </row>
    <row r="665" ht="15.75" customHeight="1">
      <c r="A665" s="10" t="str">
        <f t="shared" si="1"/>
        <v/>
      </c>
      <c r="B665" s="11" t="str">
        <f>IF(OR($D665 = "CLOSED", AND($D665 = "CANCELLED", IncludeCancelled), AND($D665 = "MISSED", IncludeMissed)), IF(FixedTarget, IF(S665 &gt;= FixedTargetR, FixedTargetR, -1), IF($R665 = "TARGET", Q665, IF($R665 = "BE", 0, IF($R665 = "STOP", -1, "")))), "")</f>
        <v/>
      </c>
      <c r="C665" s="25"/>
      <c r="D665" s="25"/>
      <c r="E665" s="25"/>
      <c r="F665" s="25"/>
      <c r="G665" s="25"/>
      <c r="H665" s="25"/>
      <c r="I665" s="23"/>
      <c r="J665" s="23"/>
      <c r="K665" s="27"/>
      <c r="L665" s="27"/>
      <c r="M665" s="25"/>
      <c r="N665" s="31"/>
      <c r="O665" s="10" t="str">
        <f t="shared" si="2"/>
        <v/>
      </c>
      <c r="P665" s="10" t="str">
        <f>IF(AND(LEN(M665), SessionWeekends = false, OR(WEEKDAY(M665) = 1, WEEKDAY(M665) = 7)), SessionWeekendsCode, IF(LEN(N665), VLOOKUP(N665, SessionTimes, 2), ""))</f>
        <v/>
      </c>
      <c r="Q665" s="28"/>
      <c r="R665" s="25"/>
      <c r="S665" s="30"/>
      <c r="T665" s="26"/>
      <c r="U665" s="29"/>
      <c r="V665" s="29"/>
      <c r="W665" s="25" t="b">
        <v>0</v>
      </c>
      <c r="X665" s="10" t="str">
        <f t="shared" si="3"/>
        <v/>
      </c>
    </row>
    <row r="666" ht="15.75" customHeight="1">
      <c r="A666" s="10" t="str">
        <f t="shared" si="1"/>
        <v/>
      </c>
      <c r="B666" s="11" t="str">
        <f>IF(OR($D666 = "CLOSED", AND($D666 = "CANCELLED", IncludeCancelled), AND($D666 = "MISSED", IncludeMissed)), IF(FixedTarget, IF(S666 &gt;= FixedTargetR, FixedTargetR, -1), IF($R666 = "TARGET", Q666, IF($R666 = "BE", 0, IF($R666 = "STOP", -1, "")))), "")</f>
        <v/>
      </c>
      <c r="C666" s="25"/>
      <c r="D666" s="25"/>
      <c r="E666" s="25"/>
      <c r="F666" s="25"/>
      <c r="G666" s="25"/>
      <c r="H666" s="25"/>
      <c r="I666" s="23"/>
      <c r="J666" s="23"/>
      <c r="K666" s="27"/>
      <c r="L666" s="27"/>
      <c r="M666" s="25"/>
      <c r="N666" s="31"/>
      <c r="O666" s="10" t="str">
        <f t="shared" si="2"/>
        <v/>
      </c>
      <c r="P666" s="10" t="str">
        <f>IF(AND(LEN(M666), SessionWeekends = false, OR(WEEKDAY(M666) = 1, WEEKDAY(M666) = 7)), SessionWeekendsCode, IF(LEN(N666), VLOOKUP(N666, SessionTimes, 2), ""))</f>
        <v/>
      </c>
      <c r="Q666" s="28"/>
      <c r="R666" s="25"/>
      <c r="S666" s="30"/>
      <c r="T666" s="26"/>
      <c r="U666" s="29"/>
      <c r="V666" s="29"/>
      <c r="W666" s="25" t="b">
        <v>0</v>
      </c>
      <c r="X666" s="10" t="str">
        <f t="shared" si="3"/>
        <v/>
      </c>
    </row>
    <row r="667" ht="15.75" customHeight="1">
      <c r="A667" s="10" t="str">
        <f t="shared" si="1"/>
        <v/>
      </c>
      <c r="B667" s="11" t="str">
        <f>IF(OR($D667 = "CLOSED", AND($D667 = "CANCELLED", IncludeCancelled), AND($D667 = "MISSED", IncludeMissed)), IF(FixedTarget, IF(S667 &gt;= FixedTargetR, FixedTargetR, -1), IF($R667 = "TARGET", Q667, IF($R667 = "BE", 0, IF($R667 = "STOP", -1, "")))), "")</f>
        <v/>
      </c>
      <c r="C667" s="25"/>
      <c r="D667" s="25"/>
      <c r="E667" s="25"/>
      <c r="F667" s="25"/>
      <c r="G667" s="25"/>
      <c r="H667" s="25"/>
      <c r="I667" s="23"/>
      <c r="J667" s="23"/>
      <c r="K667" s="27"/>
      <c r="L667" s="27"/>
      <c r="M667" s="25"/>
      <c r="N667" s="31"/>
      <c r="O667" s="10" t="str">
        <f t="shared" si="2"/>
        <v/>
      </c>
      <c r="P667" s="10" t="str">
        <f>IF(AND(LEN(M667), SessionWeekends = false, OR(WEEKDAY(M667) = 1, WEEKDAY(M667) = 7)), SessionWeekendsCode, IF(LEN(N667), VLOOKUP(N667, SessionTimes, 2), ""))</f>
        <v/>
      </c>
      <c r="Q667" s="28"/>
      <c r="R667" s="25"/>
      <c r="S667" s="30"/>
      <c r="T667" s="26"/>
      <c r="U667" s="29"/>
      <c r="V667" s="29"/>
      <c r="W667" s="25" t="b">
        <v>0</v>
      </c>
      <c r="X667" s="10" t="str">
        <f t="shared" si="3"/>
        <v/>
      </c>
    </row>
    <row r="668" ht="15.75" customHeight="1">
      <c r="A668" s="10" t="str">
        <f t="shared" si="1"/>
        <v/>
      </c>
      <c r="B668" s="11" t="str">
        <f>IF(OR($D668 = "CLOSED", AND($D668 = "CANCELLED", IncludeCancelled), AND($D668 = "MISSED", IncludeMissed)), IF(FixedTarget, IF(S668 &gt;= FixedTargetR, FixedTargetR, -1), IF($R668 = "TARGET", Q668, IF($R668 = "BE", 0, IF($R668 = "STOP", -1, "")))), "")</f>
        <v/>
      </c>
      <c r="C668" s="25"/>
      <c r="D668" s="25"/>
      <c r="E668" s="25"/>
      <c r="F668" s="25"/>
      <c r="G668" s="25"/>
      <c r="H668" s="25"/>
      <c r="I668" s="23"/>
      <c r="J668" s="23"/>
      <c r="K668" s="27"/>
      <c r="L668" s="27"/>
      <c r="M668" s="25"/>
      <c r="N668" s="31"/>
      <c r="O668" s="10" t="str">
        <f t="shared" si="2"/>
        <v/>
      </c>
      <c r="P668" s="10" t="str">
        <f>IF(AND(LEN(M668), SessionWeekends = false, OR(WEEKDAY(M668) = 1, WEEKDAY(M668) = 7)), SessionWeekendsCode, IF(LEN(N668), VLOOKUP(N668, SessionTimes, 2), ""))</f>
        <v/>
      </c>
      <c r="Q668" s="28"/>
      <c r="R668" s="25"/>
      <c r="S668" s="30"/>
      <c r="T668" s="26"/>
      <c r="U668" s="29"/>
      <c r="V668" s="29"/>
      <c r="W668" s="25" t="b">
        <v>0</v>
      </c>
      <c r="X668" s="10" t="str">
        <f t="shared" si="3"/>
        <v/>
      </c>
    </row>
    <row r="669" ht="15.75" customHeight="1">
      <c r="A669" s="10" t="str">
        <f t="shared" si="1"/>
        <v/>
      </c>
      <c r="B669" s="11" t="str">
        <f>IF(OR($D669 = "CLOSED", AND($D669 = "CANCELLED", IncludeCancelled), AND($D669 = "MISSED", IncludeMissed)), IF(FixedTarget, IF(S669 &gt;= FixedTargetR, FixedTargetR, -1), IF($R669 = "TARGET", Q669, IF($R669 = "BE", 0, IF($R669 = "STOP", -1, "")))), "")</f>
        <v/>
      </c>
      <c r="C669" s="25"/>
      <c r="D669" s="25"/>
      <c r="E669" s="25"/>
      <c r="F669" s="25"/>
      <c r="G669" s="25"/>
      <c r="H669" s="25"/>
      <c r="I669" s="23"/>
      <c r="J669" s="23"/>
      <c r="K669" s="27"/>
      <c r="L669" s="27"/>
      <c r="M669" s="25"/>
      <c r="N669" s="31"/>
      <c r="O669" s="10" t="str">
        <f t="shared" si="2"/>
        <v/>
      </c>
      <c r="P669" s="10" t="str">
        <f>IF(AND(LEN(M669), SessionWeekends = false, OR(WEEKDAY(M669) = 1, WEEKDAY(M669) = 7)), SessionWeekendsCode, IF(LEN(N669), VLOOKUP(N669, SessionTimes, 2), ""))</f>
        <v/>
      </c>
      <c r="Q669" s="28"/>
      <c r="R669" s="25"/>
      <c r="S669" s="30"/>
      <c r="T669" s="26"/>
      <c r="U669" s="29"/>
      <c r="V669" s="29"/>
      <c r="W669" s="25" t="b">
        <v>0</v>
      </c>
      <c r="X669" s="10" t="str">
        <f t="shared" si="3"/>
        <v/>
      </c>
    </row>
    <row r="670" ht="15.75" customHeight="1">
      <c r="A670" s="10" t="str">
        <f t="shared" si="1"/>
        <v/>
      </c>
      <c r="B670" s="11" t="str">
        <f>IF(OR($D670 = "CLOSED", AND($D670 = "CANCELLED", IncludeCancelled), AND($D670 = "MISSED", IncludeMissed)), IF(FixedTarget, IF(S670 &gt;= FixedTargetR, FixedTargetR, -1), IF($R670 = "TARGET", Q670, IF($R670 = "BE", 0, IF($R670 = "STOP", -1, "")))), "")</f>
        <v/>
      </c>
      <c r="C670" s="25"/>
      <c r="D670" s="25"/>
      <c r="E670" s="25"/>
      <c r="F670" s="25"/>
      <c r="G670" s="25"/>
      <c r="H670" s="25"/>
      <c r="I670" s="23"/>
      <c r="J670" s="23"/>
      <c r="K670" s="27"/>
      <c r="L670" s="27"/>
      <c r="M670" s="25"/>
      <c r="N670" s="31"/>
      <c r="O670" s="10" t="str">
        <f t="shared" si="2"/>
        <v/>
      </c>
      <c r="P670" s="10" t="str">
        <f>IF(AND(LEN(M670), SessionWeekends = false, OR(WEEKDAY(M670) = 1, WEEKDAY(M670) = 7)), SessionWeekendsCode, IF(LEN(N670), VLOOKUP(N670, SessionTimes, 2), ""))</f>
        <v/>
      </c>
      <c r="Q670" s="28"/>
      <c r="R670" s="25"/>
      <c r="S670" s="30"/>
      <c r="T670" s="26"/>
      <c r="U670" s="29"/>
      <c r="V670" s="29"/>
      <c r="W670" s="25" t="b">
        <v>0</v>
      </c>
      <c r="X670" s="10" t="str">
        <f t="shared" si="3"/>
        <v/>
      </c>
    </row>
    <row r="671" ht="15.75" customHeight="1">
      <c r="A671" s="10" t="str">
        <f t="shared" si="1"/>
        <v/>
      </c>
      <c r="B671" s="11" t="str">
        <f>IF(OR($D671 = "CLOSED", AND($D671 = "CANCELLED", IncludeCancelled), AND($D671 = "MISSED", IncludeMissed)), IF(FixedTarget, IF(S671 &gt;= FixedTargetR, FixedTargetR, -1), IF($R671 = "TARGET", Q671, IF($R671 = "BE", 0, IF($R671 = "STOP", -1, "")))), "")</f>
        <v/>
      </c>
      <c r="C671" s="25"/>
      <c r="D671" s="25"/>
      <c r="E671" s="25"/>
      <c r="F671" s="25"/>
      <c r="G671" s="25"/>
      <c r="H671" s="25"/>
      <c r="I671" s="23"/>
      <c r="J671" s="23"/>
      <c r="K671" s="27"/>
      <c r="L671" s="27"/>
      <c r="M671" s="25"/>
      <c r="N671" s="31"/>
      <c r="O671" s="10" t="str">
        <f t="shared" si="2"/>
        <v/>
      </c>
      <c r="P671" s="10" t="str">
        <f>IF(AND(LEN(M671), SessionWeekends = false, OR(WEEKDAY(M671) = 1, WEEKDAY(M671) = 7)), SessionWeekendsCode, IF(LEN(N671), VLOOKUP(N671, SessionTimes, 2), ""))</f>
        <v/>
      </c>
      <c r="Q671" s="28"/>
      <c r="R671" s="25"/>
      <c r="S671" s="30"/>
      <c r="T671" s="26"/>
      <c r="U671" s="29"/>
      <c r="V671" s="29"/>
      <c r="W671" s="25" t="b">
        <v>0</v>
      </c>
      <c r="X671" s="10" t="str">
        <f t="shared" si="3"/>
        <v/>
      </c>
    </row>
    <row r="672" ht="15.75" customHeight="1">
      <c r="A672" s="10" t="str">
        <f t="shared" si="1"/>
        <v/>
      </c>
      <c r="B672" s="11" t="str">
        <f>IF(OR($D672 = "CLOSED", AND($D672 = "CANCELLED", IncludeCancelled), AND($D672 = "MISSED", IncludeMissed)), IF(FixedTarget, IF(S672 &gt;= FixedTargetR, FixedTargetR, -1), IF($R672 = "TARGET", Q672, IF($R672 = "BE", 0, IF($R672 = "STOP", -1, "")))), "")</f>
        <v/>
      </c>
      <c r="C672" s="25"/>
      <c r="D672" s="25"/>
      <c r="E672" s="25"/>
      <c r="F672" s="25"/>
      <c r="G672" s="25"/>
      <c r="H672" s="25"/>
      <c r="I672" s="23"/>
      <c r="J672" s="23"/>
      <c r="K672" s="27"/>
      <c r="L672" s="27"/>
      <c r="M672" s="25"/>
      <c r="N672" s="31"/>
      <c r="O672" s="10" t="str">
        <f t="shared" si="2"/>
        <v/>
      </c>
      <c r="P672" s="10" t="str">
        <f>IF(AND(LEN(M672), SessionWeekends = false, OR(WEEKDAY(M672) = 1, WEEKDAY(M672) = 7)), SessionWeekendsCode, IF(LEN(N672), VLOOKUP(N672, SessionTimes, 2), ""))</f>
        <v/>
      </c>
      <c r="Q672" s="28"/>
      <c r="R672" s="25"/>
      <c r="S672" s="30"/>
      <c r="T672" s="26"/>
      <c r="U672" s="29"/>
      <c r="V672" s="29"/>
      <c r="W672" s="25" t="b">
        <v>0</v>
      </c>
      <c r="X672" s="10" t="str">
        <f t="shared" si="3"/>
        <v/>
      </c>
    </row>
    <row r="673" ht="15.75" customHeight="1">
      <c r="A673" s="10" t="str">
        <f t="shared" si="1"/>
        <v/>
      </c>
      <c r="B673" s="11" t="str">
        <f>IF(OR($D673 = "CLOSED", AND($D673 = "CANCELLED", IncludeCancelled), AND($D673 = "MISSED", IncludeMissed)), IF(FixedTarget, IF(S673 &gt;= FixedTargetR, FixedTargetR, -1), IF($R673 = "TARGET", Q673, IF($R673 = "BE", 0, IF($R673 = "STOP", -1, "")))), "")</f>
        <v/>
      </c>
      <c r="C673" s="25"/>
      <c r="D673" s="25"/>
      <c r="E673" s="25"/>
      <c r="F673" s="25"/>
      <c r="G673" s="25"/>
      <c r="H673" s="25"/>
      <c r="I673" s="23"/>
      <c r="J673" s="23"/>
      <c r="K673" s="27"/>
      <c r="L673" s="27"/>
      <c r="M673" s="25"/>
      <c r="N673" s="31"/>
      <c r="O673" s="10" t="str">
        <f t="shared" si="2"/>
        <v/>
      </c>
      <c r="P673" s="10" t="str">
        <f>IF(AND(LEN(M673), SessionWeekends = false, OR(WEEKDAY(M673) = 1, WEEKDAY(M673) = 7)), SessionWeekendsCode, IF(LEN(N673), VLOOKUP(N673, SessionTimes, 2), ""))</f>
        <v/>
      </c>
      <c r="Q673" s="28"/>
      <c r="R673" s="25"/>
      <c r="S673" s="30"/>
      <c r="T673" s="26"/>
      <c r="U673" s="29"/>
      <c r="V673" s="29"/>
      <c r="W673" s="25" t="b">
        <v>0</v>
      </c>
      <c r="X673" s="10" t="str">
        <f t="shared" si="3"/>
        <v/>
      </c>
    </row>
    <row r="674" ht="15.75" customHeight="1">
      <c r="A674" s="10" t="str">
        <f t="shared" si="1"/>
        <v/>
      </c>
      <c r="B674" s="11" t="str">
        <f>IF(OR($D674 = "CLOSED", AND($D674 = "CANCELLED", IncludeCancelled), AND($D674 = "MISSED", IncludeMissed)), IF(FixedTarget, IF(S674 &gt;= FixedTargetR, FixedTargetR, -1), IF($R674 = "TARGET", Q674, IF($R674 = "BE", 0, IF($R674 = "STOP", -1, "")))), "")</f>
        <v/>
      </c>
      <c r="C674" s="25"/>
      <c r="D674" s="25"/>
      <c r="E674" s="25"/>
      <c r="F674" s="25"/>
      <c r="G674" s="25"/>
      <c r="H674" s="25"/>
      <c r="I674" s="23"/>
      <c r="J674" s="23"/>
      <c r="K674" s="27"/>
      <c r="L674" s="27"/>
      <c r="M674" s="25"/>
      <c r="N674" s="31"/>
      <c r="O674" s="10" t="str">
        <f t="shared" si="2"/>
        <v/>
      </c>
      <c r="P674" s="10" t="str">
        <f>IF(AND(LEN(M674), SessionWeekends = false, OR(WEEKDAY(M674) = 1, WEEKDAY(M674) = 7)), SessionWeekendsCode, IF(LEN(N674), VLOOKUP(N674, SessionTimes, 2), ""))</f>
        <v/>
      </c>
      <c r="Q674" s="28"/>
      <c r="R674" s="25"/>
      <c r="S674" s="30"/>
      <c r="T674" s="26"/>
      <c r="U674" s="29"/>
      <c r="V674" s="29"/>
      <c r="W674" s="25" t="b">
        <v>0</v>
      </c>
      <c r="X674" s="10" t="str">
        <f t="shared" si="3"/>
        <v/>
      </c>
    </row>
    <row r="675" ht="15.75" customHeight="1">
      <c r="A675" s="10" t="str">
        <f t="shared" si="1"/>
        <v/>
      </c>
      <c r="B675" s="11" t="str">
        <f>IF(OR($D675 = "CLOSED", AND($D675 = "CANCELLED", IncludeCancelled), AND($D675 = "MISSED", IncludeMissed)), IF(FixedTarget, IF(S675 &gt;= FixedTargetR, FixedTargetR, -1), IF($R675 = "TARGET", Q675, IF($R675 = "BE", 0, IF($R675 = "STOP", -1, "")))), "")</f>
        <v/>
      </c>
      <c r="C675" s="25"/>
      <c r="D675" s="25"/>
      <c r="E675" s="25"/>
      <c r="F675" s="25"/>
      <c r="G675" s="25"/>
      <c r="H675" s="25"/>
      <c r="I675" s="23"/>
      <c r="J675" s="23"/>
      <c r="K675" s="27"/>
      <c r="L675" s="27"/>
      <c r="M675" s="25"/>
      <c r="N675" s="31"/>
      <c r="O675" s="10" t="str">
        <f t="shared" si="2"/>
        <v/>
      </c>
      <c r="P675" s="10" t="str">
        <f>IF(AND(LEN(M675), SessionWeekends = false, OR(WEEKDAY(M675) = 1, WEEKDAY(M675) = 7)), SessionWeekendsCode, IF(LEN(N675), VLOOKUP(N675, SessionTimes, 2), ""))</f>
        <v/>
      </c>
      <c r="Q675" s="28"/>
      <c r="R675" s="25"/>
      <c r="S675" s="30"/>
      <c r="T675" s="26"/>
      <c r="U675" s="29"/>
      <c r="V675" s="29"/>
      <c r="W675" s="25" t="b">
        <v>0</v>
      </c>
      <c r="X675" s="10" t="str">
        <f t="shared" si="3"/>
        <v/>
      </c>
    </row>
    <row r="676" ht="15.75" customHeight="1">
      <c r="A676" s="10" t="str">
        <f t="shared" si="1"/>
        <v/>
      </c>
      <c r="B676" s="11" t="str">
        <f>IF(OR($D676 = "CLOSED", AND($D676 = "CANCELLED", IncludeCancelled), AND($D676 = "MISSED", IncludeMissed)), IF(FixedTarget, IF(S676 &gt;= FixedTargetR, FixedTargetR, -1), IF($R676 = "TARGET", Q676, IF($R676 = "BE", 0, IF($R676 = "STOP", -1, "")))), "")</f>
        <v/>
      </c>
      <c r="C676" s="25"/>
      <c r="D676" s="25"/>
      <c r="E676" s="25"/>
      <c r="F676" s="25"/>
      <c r="G676" s="25"/>
      <c r="H676" s="25"/>
      <c r="I676" s="23"/>
      <c r="J676" s="23"/>
      <c r="K676" s="27"/>
      <c r="L676" s="27"/>
      <c r="M676" s="25"/>
      <c r="N676" s="31"/>
      <c r="O676" s="10" t="str">
        <f t="shared" si="2"/>
        <v/>
      </c>
      <c r="P676" s="10" t="str">
        <f>IF(AND(LEN(M676), SessionWeekends = false, OR(WEEKDAY(M676) = 1, WEEKDAY(M676) = 7)), SessionWeekendsCode, IF(LEN(N676), VLOOKUP(N676, SessionTimes, 2), ""))</f>
        <v/>
      </c>
      <c r="Q676" s="28"/>
      <c r="R676" s="25"/>
      <c r="S676" s="30"/>
      <c r="T676" s="26"/>
      <c r="U676" s="29"/>
      <c r="V676" s="29"/>
      <c r="W676" s="25" t="b">
        <v>0</v>
      </c>
      <c r="X676" s="10" t="str">
        <f t="shared" si="3"/>
        <v/>
      </c>
    </row>
    <row r="677" ht="15.75" customHeight="1">
      <c r="A677" s="10" t="str">
        <f t="shared" si="1"/>
        <v/>
      </c>
      <c r="B677" s="11" t="str">
        <f>IF(OR($D677 = "CLOSED", AND($D677 = "CANCELLED", IncludeCancelled), AND($D677 = "MISSED", IncludeMissed)), IF(FixedTarget, IF(S677 &gt;= FixedTargetR, FixedTargetR, -1), IF($R677 = "TARGET", Q677, IF($R677 = "BE", 0, IF($R677 = "STOP", -1, "")))), "")</f>
        <v/>
      </c>
      <c r="C677" s="25"/>
      <c r="D677" s="25"/>
      <c r="E677" s="25"/>
      <c r="F677" s="25"/>
      <c r="G677" s="25"/>
      <c r="H677" s="25"/>
      <c r="I677" s="23"/>
      <c r="J677" s="23"/>
      <c r="K677" s="27"/>
      <c r="L677" s="27"/>
      <c r="M677" s="25"/>
      <c r="N677" s="31"/>
      <c r="O677" s="10" t="str">
        <f t="shared" si="2"/>
        <v/>
      </c>
      <c r="P677" s="10" t="str">
        <f>IF(AND(LEN(M677), SessionWeekends = false, OR(WEEKDAY(M677) = 1, WEEKDAY(M677) = 7)), SessionWeekendsCode, IF(LEN(N677), VLOOKUP(N677, SessionTimes, 2), ""))</f>
        <v/>
      </c>
      <c r="Q677" s="28"/>
      <c r="R677" s="25"/>
      <c r="S677" s="30"/>
      <c r="T677" s="26"/>
      <c r="U677" s="29"/>
      <c r="V677" s="29"/>
      <c r="W677" s="25" t="b">
        <v>0</v>
      </c>
      <c r="X677" s="10" t="str">
        <f t="shared" si="3"/>
        <v/>
      </c>
    </row>
    <row r="678" ht="15.75" customHeight="1">
      <c r="A678" s="10" t="str">
        <f t="shared" si="1"/>
        <v/>
      </c>
      <c r="B678" s="11" t="str">
        <f>IF(OR($D678 = "CLOSED", AND($D678 = "CANCELLED", IncludeCancelled), AND($D678 = "MISSED", IncludeMissed)), IF(FixedTarget, IF(S678 &gt;= FixedTargetR, FixedTargetR, -1), IF($R678 = "TARGET", Q678, IF($R678 = "BE", 0, IF($R678 = "STOP", -1, "")))), "")</f>
        <v/>
      </c>
      <c r="C678" s="25"/>
      <c r="D678" s="25"/>
      <c r="E678" s="25"/>
      <c r="F678" s="25"/>
      <c r="G678" s="25"/>
      <c r="H678" s="25"/>
      <c r="I678" s="23"/>
      <c r="J678" s="23"/>
      <c r="K678" s="27"/>
      <c r="L678" s="27"/>
      <c r="M678" s="25"/>
      <c r="N678" s="31"/>
      <c r="O678" s="10" t="str">
        <f t="shared" si="2"/>
        <v/>
      </c>
      <c r="P678" s="10" t="str">
        <f>IF(AND(LEN(M678), SessionWeekends = false, OR(WEEKDAY(M678) = 1, WEEKDAY(M678) = 7)), SessionWeekendsCode, IF(LEN(N678), VLOOKUP(N678, SessionTimes, 2), ""))</f>
        <v/>
      </c>
      <c r="Q678" s="28"/>
      <c r="R678" s="25"/>
      <c r="S678" s="30"/>
      <c r="T678" s="26"/>
      <c r="U678" s="29"/>
      <c r="V678" s="29"/>
      <c r="W678" s="25" t="b">
        <v>0</v>
      </c>
      <c r="X678" s="10" t="str">
        <f t="shared" si="3"/>
        <v/>
      </c>
    </row>
    <row r="679" ht="15.75" customHeight="1">
      <c r="A679" s="10" t="str">
        <f t="shared" si="1"/>
        <v/>
      </c>
      <c r="B679" s="11" t="str">
        <f>IF(OR($D679 = "CLOSED", AND($D679 = "CANCELLED", IncludeCancelled), AND($D679 = "MISSED", IncludeMissed)), IF(FixedTarget, IF(S679 &gt;= FixedTargetR, FixedTargetR, -1), IF($R679 = "TARGET", Q679, IF($R679 = "BE", 0, IF($R679 = "STOP", -1, "")))), "")</f>
        <v/>
      </c>
      <c r="C679" s="25"/>
      <c r="D679" s="25"/>
      <c r="E679" s="25"/>
      <c r="F679" s="25"/>
      <c r="G679" s="25"/>
      <c r="H679" s="25"/>
      <c r="I679" s="23"/>
      <c r="J679" s="23"/>
      <c r="K679" s="27"/>
      <c r="L679" s="27"/>
      <c r="M679" s="25"/>
      <c r="N679" s="31"/>
      <c r="O679" s="10" t="str">
        <f t="shared" si="2"/>
        <v/>
      </c>
      <c r="P679" s="10" t="str">
        <f>IF(AND(LEN(M679), SessionWeekends = false, OR(WEEKDAY(M679) = 1, WEEKDAY(M679) = 7)), SessionWeekendsCode, IF(LEN(N679), VLOOKUP(N679, SessionTimes, 2), ""))</f>
        <v/>
      </c>
      <c r="Q679" s="28"/>
      <c r="R679" s="25"/>
      <c r="S679" s="30"/>
      <c r="T679" s="26"/>
      <c r="U679" s="29"/>
      <c r="V679" s="29"/>
      <c r="W679" s="25" t="b">
        <v>0</v>
      </c>
      <c r="X679" s="10" t="str">
        <f t="shared" si="3"/>
        <v/>
      </c>
    </row>
    <row r="680" ht="15.75" customHeight="1">
      <c r="A680" s="10" t="str">
        <f t="shared" si="1"/>
        <v/>
      </c>
      <c r="B680" s="11" t="str">
        <f>IF(OR($D680 = "CLOSED", AND($D680 = "CANCELLED", IncludeCancelled), AND($D680 = "MISSED", IncludeMissed)), IF(FixedTarget, IF(S680 &gt;= FixedTargetR, FixedTargetR, -1), IF($R680 = "TARGET", Q680, IF($R680 = "BE", 0, IF($R680 = "STOP", -1, "")))), "")</f>
        <v/>
      </c>
      <c r="C680" s="25"/>
      <c r="D680" s="25"/>
      <c r="E680" s="25"/>
      <c r="F680" s="25"/>
      <c r="G680" s="25"/>
      <c r="H680" s="25"/>
      <c r="I680" s="23"/>
      <c r="J680" s="23"/>
      <c r="K680" s="27"/>
      <c r="L680" s="27"/>
      <c r="M680" s="25"/>
      <c r="N680" s="31"/>
      <c r="O680" s="10" t="str">
        <f t="shared" si="2"/>
        <v/>
      </c>
      <c r="P680" s="10" t="str">
        <f>IF(AND(LEN(M680), SessionWeekends = false, OR(WEEKDAY(M680) = 1, WEEKDAY(M680) = 7)), SessionWeekendsCode, IF(LEN(N680), VLOOKUP(N680, SessionTimes, 2), ""))</f>
        <v/>
      </c>
      <c r="Q680" s="28"/>
      <c r="R680" s="25"/>
      <c r="S680" s="30"/>
      <c r="T680" s="26"/>
      <c r="U680" s="29"/>
      <c r="V680" s="29"/>
      <c r="W680" s="25" t="b">
        <v>0</v>
      </c>
      <c r="X680" s="10" t="str">
        <f t="shared" si="3"/>
        <v/>
      </c>
    </row>
    <row r="681" ht="15.75" customHeight="1">
      <c r="A681" s="10" t="str">
        <f t="shared" si="1"/>
        <v/>
      </c>
      <c r="B681" s="11" t="str">
        <f>IF(OR($D681 = "CLOSED", AND($D681 = "CANCELLED", IncludeCancelled), AND($D681 = "MISSED", IncludeMissed)), IF(FixedTarget, IF(S681 &gt;= FixedTargetR, FixedTargetR, -1), IF($R681 = "TARGET", Q681, IF($R681 = "BE", 0, IF($R681 = "STOP", -1, "")))), "")</f>
        <v/>
      </c>
      <c r="C681" s="25"/>
      <c r="D681" s="25"/>
      <c r="E681" s="25"/>
      <c r="F681" s="25"/>
      <c r="G681" s="25"/>
      <c r="H681" s="25"/>
      <c r="I681" s="23"/>
      <c r="J681" s="23"/>
      <c r="K681" s="27"/>
      <c r="L681" s="27"/>
      <c r="M681" s="25"/>
      <c r="N681" s="31"/>
      <c r="O681" s="10" t="str">
        <f t="shared" si="2"/>
        <v/>
      </c>
      <c r="P681" s="10" t="str">
        <f>IF(AND(LEN(M681), SessionWeekends = false, OR(WEEKDAY(M681) = 1, WEEKDAY(M681) = 7)), SessionWeekendsCode, IF(LEN(N681), VLOOKUP(N681, SessionTimes, 2), ""))</f>
        <v/>
      </c>
      <c r="Q681" s="28"/>
      <c r="R681" s="25"/>
      <c r="S681" s="30"/>
      <c r="T681" s="26"/>
      <c r="U681" s="29"/>
      <c r="V681" s="29"/>
      <c r="W681" s="25" t="b">
        <v>0</v>
      </c>
      <c r="X681" s="10" t="str">
        <f t="shared" si="3"/>
        <v/>
      </c>
    </row>
    <row r="682" ht="15.75" customHeight="1">
      <c r="A682" s="10" t="str">
        <f t="shared" si="1"/>
        <v/>
      </c>
      <c r="B682" s="11" t="str">
        <f>IF(OR($D682 = "CLOSED", AND($D682 = "CANCELLED", IncludeCancelled), AND($D682 = "MISSED", IncludeMissed)), IF(FixedTarget, IF(S682 &gt;= FixedTargetR, FixedTargetR, -1), IF($R682 = "TARGET", Q682, IF($R682 = "BE", 0, IF($R682 = "STOP", -1, "")))), "")</f>
        <v/>
      </c>
      <c r="C682" s="25"/>
      <c r="D682" s="25"/>
      <c r="E682" s="25"/>
      <c r="F682" s="25"/>
      <c r="G682" s="25"/>
      <c r="H682" s="25"/>
      <c r="I682" s="23"/>
      <c r="J682" s="23"/>
      <c r="K682" s="27"/>
      <c r="L682" s="27"/>
      <c r="M682" s="25"/>
      <c r="N682" s="31"/>
      <c r="O682" s="10" t="str">
        <f t="shared" si="2"/>
        <v/>
      </c>
      <c r="P682" s="10" t="str">
        <f>IF(AND(LEN(M682), SessionWeekends = false, OR(WEEKDAY(M682) = 1, WEEKDAY(M682) = 7)), SessionWeekendsCode, IF(LEN(N682), VLOOKUP(N682, SessionTimes, 2), ""))</f>
        <v/>
      </c>
      <c r="Q682" s="28"/>
      <c r="R682" s="25"/>
      <c r="S682" s="30"/>
      <c r="T682" s="26"/>
      <c r="U682" s="29"/>
      <c r="V682" s="29"/>
      <c r="W682" s="25" t="b">
        <v>0</v>
      </c>
      <c r="X682" s="10" t="str">
        <f t="shared" si="3"/>
        <v/>
      </c>
    </row>
    <row r="683" ht="15.75" customHeight="1">
      <c r="A683" s="10" t="str">
        <f t="shared" si="1"/>
        <v/>
      </c>
      <c r="B683" s="11" t="str">
        <f>IF(OR($D683 = "CLOSED", AND($D683 = "CANCELLED", IncludeCancelled), AND($D683 = "MISSED", IncludeMissed)), IF(FixedTarget, IF(S683 &gt;= FixedTargetR, FixedTargetR, -1), IF($R683 = "TARGET", Q683, IF($R683 = "BE", 0, IF($R683 = "STOP", -1, "")))), "")</f>
        <v/>
      </c>
      <c r="C683" s="25"/>
      <c r="D683" s="25"/>
      <c r="E683" s="25"/>
      <c r="F683" s="25"/>
      <c r="G683" s="25"/>
      <c r="H683" s="25"/>
      <c r="I683" s="23"/>
      <c r="J683" s="23"/>
      <c r="K683" s="27"/>
      <c r="L683" s="27"/>
      <c r="M683" s="25"/>
      <c r="N683" s="31"/>
      <c r="O683" s="10" t="str">
        <f t="shared" si="2"/>
        <v/>
      </c>
      <c r="P683" s="10" t="str">
        <f>IF(AND(LEN(M683), SessionWeekends = false, OR(WEEKDAY(M683) = 1, WEEKDAY(M683) = 7)), SessionWeekendsCode, IF(LEN(N683), VLOOKUP(N683, SessionTimes, 2), ""))</f>
        <v/>
      </c>
      <c r="Q683" s="28"/>
      <c r="R683" s="25"/>
      <c r="S683" s="30"/>
      <c r="T683" s="26"/>
      <c r="U683" s="29"/>
      <c r="V683" s="29"/>
      <c r="W683" s="25" t="b">
        <v>0</v>
      </c>
      <c r="X683" s="10" t="str">
        <f t="shared" si="3"/>
        <v/>
      </c>
    </row>
    <row r="684" ht="15.75" customHeight="1">
      <c r="A684" s="10" t="str">
        <f t="shared" si="1"/>
        <v/>
      </c>
      <c r="B684" s="11" t="str">
        <f>IF(OR($D684 = "CLOSED", AND($D684 = "CANCELLED", IncludeCancelled), AND($D684 = "MISSED", IncludeMissed)), IF(FixedTarget, IF(S684 &gt;= FixedTargetR, FixedTargetR, -1), IF($R684 = "TARGET", Q684, IF($R684 = "BE", 0, IF($R684 = "STOP", -1, "")))), "")</f>
        <v/>
      </c>
      <c r="C684" s="25"/>
      <c r="D684" s="25"/>
      <c r="E684" s="25"/>
      <c r="F684" s="25"/>
      <c r="G684" s="25"/>
      <c r="H684" s="25"/>
      <c r="I684" s="23"/>
      <c r="J684" s="23"/>
      <c r="K684" s="27"/>
      <c r="L684" s="27"/>
      <c r="M684" s="25"/>
      <c r="N684" s="31"/>
      <c r="O684" s="10" t="str">
        <f t="shared" si="2"/>
        <v/>
      </c>
      <c r="P684" s="10" t="str">
        <f>IF(AND(LEN(M684), SessionWeekends = false, OR(WEEKDAY(M684) = 1, WEEKDAY(M684) = 7)), SessionWeekendsCode, IF(LEN(N684), VLOOKUP(N684, SessionTimes, 2), ""))</f>
        <v/>
      </c>
      <c r="Q684" s="28"/>
      <c r="R684" s="25"/>
      <c r="S684" s="30"/>
      <c r="T684" s="26"/>
      <c r="U684" s="29"/>
      <c r="V684" s="29"/>
      <c r="W684" s="25" t="b">
        <v>0</v>
      </c>
      <c r="X684" s="10" t="str">
        <f t="shared" si="3"/>
        <v/>
      </c>
    </row>
    <row r="685" ht="15.75" customHeight="1">
      <c r="A685" s="10" t="str">
        <f t="shared" si="1"/>
        <v/>
      </c>
      <c r="B685" s="11" t="str">
        <f>IF(OR($D685 = "CLOSED", AND($D685 = "CANCELLED", IncludeCancelled), AND($D685 = "MISSED", IncludeMissed)), IF(FixedTarget, IF(S685 &gt;= FixedTargetR, FixedTargetR, -1), IF($R685 = "TARGET", Q685, IF($R685 = "BE", 0, IF($R685 = "STOP", -1, "")))), "")</f>
        <v/>
      </c>
      <c r="C685" s="25"/>
      <c r="D685" s="25"/>
      <c r="E685" s="25"/>
      <c r="F685" s="25"/>
      <c r="G685" s="25"/>
      <c r="H685" s="25"/>
      <c r="I685" s="23"/>
      <c r="J685" s="23"/>
      <c r="K685" s="27"/>
      <c r="L685" s="27"/>
      <c r="M685" s="25"/>
      <c r="N685" s="31"/>
      <c r="O685" s="10" t="str">
        <f t="shared" si="2"/>
        <v/>
      </c>
      <c r="P685" s="10" t="str">
        <f>IF(AND(LEN(M685), SessionWeekends = false, OR(WEEKDAY(M685) = 1, WEEKDAY(M685) = 7)), SessionWeekendsCode, IF(LEN(N685), VLOOKUP(N685, SessionTimes, 2), ""))</f>
        <v/>
      </c>
      <c r="Q685" s="28"/>
      <c r="R685" s="25"/>
      <c r="S685" s="30"/>
      <c r="T685" s="26"/>
      <c r="U685" s="29"/>
      <c r="V685" s="29"/>
      <c r="W685" s="25" t="b">
        <v>0</v>
      </c>
      <c r="X685" s="10" t="str">
        <f t="shared" si="3"/>
        <v/>
      </c>
    </row>
    <row r="686" ht="15.75" customHeight="1">
      <c r="A686" s="10" t="str">
        <f t="shared" si="1"/>
        <v/>
      </c>
      <c r="B686" s="11" t="str">
        <f>IF(OR($D686 = "CLOSED", AND($D686 = "CANCELLED", IncludeCancelled), AND($D686 = "MISSED", IncludeMissed)), IF(FixedTarget, IF(S686 &gt;= FixedTargetR, FixedTargetR, -1), IF($R686 = "TARGET", Q686, IF($R686 = "BE", 0, IF($R686 = "STOP", -1, "")))), "")</f>
        <v/>
      </c>
      <c r="C686" s="25"/>
      <c r="D686" s="25"/>
      <c r="E686" s="25"/>
      <c r="F686" s="25"/>
      <c r="G686" s="25"/>
      <c r="H686" s="25"/>
      <c r="I686" s="23"/>
      <c r="J686" s="23"/>
      <c r="K686" s="27"/>
      <c r="L686" s="27"/>
      <c r="M686" s="25"/>
      <c r="N686" s="31"/>
      <c r="O686" s="10" t="str">
        <f t="shared" si="2"/>
        <v/>
      </c>
      <c r="P686" s="10" t="str">
        <f>IF(AND(LEN(M686), SessionWeekends = false, OR(WEEKDAY(M686) = 1, WEEKDAY(M686) = 7)), SessionWeekendsCode, IF(LEN(N686), VLOOKUP(N686, SessionTimes, 2), ""))</f>
        <v/>
      </c>
      <c r="Q686" s="28"/>
      <c r="R686" s="25"/>
      <c r="S686" s="30"/>
      <c r="T686" s="26"/>
      <c r="U686" s="29"/>
      <c r="V686" s="29"/>
      <c r="W686" s="25" t="b">
        <v>0</v>
      </c>
      <c r="X686" s="10" t="str">
        <f t="shared" si="3"/>
        <v/>
      </c>
    </row>
    <row r="687" ht="15.75" customHeight="1">
      <c r="A687" s="10" t="str">
        <f t="shared" si="1"/>
        <v/>
      </c>
      <c r="B687" s="11" t="str">
        <f>IF(OR($D687 = "CLOSED", AND($D687 = "CANCELLED", IncludeCancelled), AND($D687 = "MISSED", IncludeMissed)), IF(FixedTarget, IF(S687 &gt;= FixedTargetR, FixedTargetR, -1), IF($R687 = "TARGET", Q687, IF($R687 = "BE", 0, IF($R687 = "STOP", -1, "")))), "")</f>
        <v/>
      </c>
      <c r="C687" s="25"/>
      <c r="D687" s="25"/>
      <c r="E687" s="25"/>
      <c r="F687" s="25"/>
      <c r="G687" s="25"/>
      <c r="H687" s="25"/>
      <c r="I687" s="23"/>
      <c r="J687" s="23"/>
      <c r="K687" s="27"/>
      <c r="L687" s="27"/>
      <c r="M687" s="25"/>
      <c r="N687" s="31"/>
      <c r="O687" s="10" t="str">
        <f t="shared" si="2"/>
        <v/>
      </c>
      <c r="P687" s="10" t="str">
        <f>IF(AND(LEN(M687), SessionWeekends = false, OR(WEEKDAY(M687) = 1, WEEKDAY(M687) = 7)), SessionWeekendsCode, IF(LEN(N687), VLOOKUP(N687, SessionTimes, 2), ""))</f>
        <v/>
      </c>
      <c r="Q687" s="28"/>
      <c r="R687" s="25"/>
      <c r="S687" s="30"/>
      <c r="T687" s="26"/>
      <c r="U687" s="29"/>
      <c r="V687" s="29"/>
      <c r="W687" s="25" t="b">
        <v>0</v>
      </c>
      <c r="X687" s="10" t="str">
        <f t="shared" si="3"/>
        <v/>
      </c>
    </row>
    <row r="688" ht="15.75" customHeight="1">
      <c r="A688" s="10" t="str">
        <f t="shared" si="1"/>
        <v/>
      </c>
      <c r="B688" s="11" t="str">
        <f>IF(OR($D688 = "CLOSED", AND($D688 = "CANCELLED", IncludeCancelled), AND($D688 = "MISSED", IncludeMissed)), IF(FixedTarget, IF(S688 &gt;= FixedTargetR, FixedTargetR, -1), IF($R688 = "TARGET", Q688, IF($R688 = "BE", 0, IF($R688 = "STOP", -1, "")))), "")</f>
        <v/>
      </c>
      <c r="C688" s="25"/>
      <c r="D688" s="25"/>
      <c r="E688" s="25"/>
      <c r="F688" s="25"/>
      <c r="G688" s="25"/>
      <c r="H688" s="25"/>
      <c r="I688" s="23"/>
      <c r="J688" s="23"/>
      <c r="K688" s="27"/>
      <c r="L688" s="27"/>
      <c r="M688" s="25"/>
      <c r="N688" s="31"/>
      <c r="O688" s="10" t="str">
        <f t="shared" si="2"/>
        <v/>
      </c>
      <c r="P688" s="10" t="str">
        <f>IF(AND(LEN(M688), SessionWeekends = false, OR(WEEKDAY(M688) = 1, WEEKDAY(M688) = 7)), SessionWeekendsCode, IF(LEN(N688), VLOOKUP(N688, SessionTimes, 2), ""))</f>
        <v/>
      </c>
      <c r="Q688" s="28"/>
      <c r="R688" s="25"/>
      <c r="S688" s="30"/>
      <c r="T688" s="26"/>
      <c r="U688" s="29"/>
      <c r="V688" s="29"/>
      <c r="W688" s="25" t="b">
        <v>0</v>
      </c>
      <c r="X688" s="10" t="str">
        <f t="shared" si="3"/>
        <v/>
      </c>
    </row>
    <row r="689" ht="15.75" customHeight="1">
      <c r="A689" s="10" t="str">
        <f t="shared" si="1"/>
        <v/>
      </c>
      <c r="B689" s="11" t="str">
        <f>IF(OR($D689 = "CLOSED", AND($D689 = "CANCELLED", IncludeCancelled), AND($D689 = "MISSED", IncludeMissed)), IF(FixedTarget, IF(S689 &gt;= FixedTargetR, FixedTargetR, -1), IF($R689 = "TARGET", Q689, IF($R689 = "BE", 0, IF($R689 = "STOP", -1, "")))), "")</f>
        <v/>
      </c>
      <c r="C689" s="25"/>
      <c r="D689" s="25"/>
      <c r="E689" s="25"/>
      <c r="F689" s="25"/>
      <c r="G689" s="25"/>
      <c r="H689" s="25"/>
      <c r="I689" s="23"/>
      <c r="J689" s="23"/>
      <c r="K689" s="27"/>
      <c r="L689" s="27"/>
      <c r="M689" s="25"/>
      <c r="N689" s="31"/>
      <c r="O689" s="10" t="str">
        <f t="shared" si="2"/>
        <v/>
      </c>
      <c r="P689" s="10" t="str">
        <f>IF(AND(LEN(M689), SessionWeekends = false, OR(WEEKDAY(M689) = 1, WEEKDAY(M689) = 7)), SessionWeekendsCode, IF(LEN(N689), VLOOKUP(N689, SessionTimes, 2), ""))</f>
        <v/>
      </c>
      <c r="Q689" s="28"/>
      <c r="R689" s="25"/>
      <c r="S689" s="30"/>
      <c r="T689" s="26"/>
      <c r="U689" s="29"/>
      <c r="V689" s="29"/>
      <c r="W689" s="25" t="b">
        <v>0</v>
      </c>
      <c r="X689" s="10" t="str">
        <f t="shared" si="3"/>
        <v/>
      </c>
    </row>
    <row r="690" ht="15.75" customHeight="1">
      <c r="A690" s="10" t="str">
        <f t="shared" si="1"/>
        <v/>
      </c>
      <c r="B690" s="11" t="str">
        <f>IF(OR($D690 = "CLOSED", AND($D690 = "CANCELLED", IncludeCancelled), AND($D690 = "MISSED", IncludeMissed)), IF(FixedTarget, IF(S690 &gt;= FixedTargetR, FixedTargetR, -1), IF($R690 = "TARGET", Q690, IF($R690 = "BE", 0, IF($R690 = "STOP", -1, "")))), "")</f>
        <v/>
      </c>
      <c r="C690" s="25"/>
      <c r="D690" s="25"/>
      <c r="E690" s="25"/>
      <c r="F690" s="25"/>
      <c r="G690" s="25"/>
      <c r="H690" s="25"/>
      <c r="I690" s="23"/>
      <c r="J690" s="23"/>
      <c r="K690" s="27"/>
      <c r="L690" s="27"/>
      <c r="M690" s="25"/>
      <c r="N690" s="31"/>
      <c r="O690" s="10" t="str">
        <f t="shared" si="2"/>
        <v/>
      </c>
      <c r="P690" s="10" t="str">
        <f>IF(AND(LEN(M690), SessionWeekends = false, OR(WEEKDAY(M690) = 1, WEEKDAY(M690) = 7)), SessionWeekendsCode, IF(LEN(N690), VLOOKUP(N690, SessionTimes, 2), ""))</f>
        <v/>
      </c>
      <c r="Q690" s="28"/>
      <c r="R690" s="25"/>
      <c r="S690" s="30"/>
      <c r="T690" s="26"/>
      <c r="U690" s="29"/>
      <c r="V690" s="29"/>
      <c r="W690" s="25" t="b">
        <v>0</v>
      </c>
      <c r="X690" s="10" t="str">
        <f t="shared" si="3"/>
        <v/>
      </c>
    </row>
    <row r="691" ht="15.75" customHeight="1">
      <c r="A691" s="10" t="str">
        <f t="shared" si="1"/>
        <v/>
      </c>
      <c r="B691" s="11" t="str">
        <f>IF(OR($D691 = "CLOSED", AND($D691 = "CANCELLED", IncludeCancelled), AND($D691 = "MISSED", IncludeMissed)), IF(FixedTarget, IF(S691 &gt;= FixedTargetR, FixedTargetR, -1), IF($R691 = "TARGET", Q691, IF($R691 = "BE", 0, IF($R691 = "STOP", -1, "")))), "")</f>
        <v/>
      </c>
      <c r="C691" s="25"/>
      <c r="D691" s="25"/>
      <c r="E691" s="25"/>
      <c r="F691" s="25"/>
      <c r="G691" s="25"/>
      <c r="H691" s="25"/>
      <c r="I691" s="23"/>
      <c r="J691" s="23"/>
      <c r="K691" s="27"/>
      <c r="L691" s="27"/>
      <c r="M691" s="25"/>
      <c r="N691" s="31"/>
      <c r="O691" s="10" t="str">
        <f t="shared" si="2"/>
        <v/>
      </c>
      <c r="P691" s="10" t="str">
        <f>IF(AND(LEN(M691), SessionWeekends = false, OR(WEEKDAY(M691) = 1, WEEKDAY(M691) = 7)), SessionWeekendsCode, IF(LEN(N691), VLOOKUP(N691, SessionTimes, 2), ""))</f>
        <v/>
      </c>
      <c r="Q691" s="28"/>
      <c r="R691" s="25"/>
      <c r="S691" s="30"/>
      <c r="T691" s="26"/>
      <c r="U691" s="29"/>
      <c r="V691" s="29"/>
      <c r="W691" s="25" t="b">
        <v>0</v>
      </c>
      <c r="X691" s="10" t="str">
        <f t="shared" si="3"/>
        <v/>
      </c>
    </row>
    <row r="692" ht="15.75" customHeight="1">
      <c r="A692" s="10" t="str">
        <f t="shared" si="1"/>
        <v/>
      </c>
      <c r="B692" s="11" t="str">
        <f>IF(OR($D692 = "CLOSED", AND($D692 = "CANCELLED", IncludeCancelled), AND($D692 = "MISSED", IncludeMissed)), IF(FixedTarget, IF(S692 &gt;= FixedTargetR, FixedTargetR, -1), IF($R692 = "TARGET", Q692, IF($R692 = "BE", 0, IF($R692 = "STOP", -1, "")))), "")</f>
        <v/>
      </c>
      <c r="C692" s="25"/>
      <c r="D692" s="25"/>
      <c r="E692" s="25"/>
      <c r="F692" s="25"/>
      <c r="G692" s="25"/>
      <c r="H692" s="25"/>
      <c r="I692" s="23"/>
      <c r="J692" s="23"/>
      <c r="K692" s="27"/>
      <c r="L692" s="27"/>
      <c r="M692" s="25"/>
      <c r="N692" s="31"/>
      <c r="O692" s="10" t="str">
        <f t="shared" si="2"/>
        <v/>
      </c>
      <c r="P692" s="10" t="str">
        <f>IF(AND(LEN(M692), SessionWeekends = false, OR(WEEKDAY(M692) = 1, WEEKDAY(M692) = 7)), SessionWeekendsCode, IF(LEN(N692), VLOOKUP(N692, SessionTimes, 2), ""))</f>
        <v/>
      </c>
      <c r="Q692" s="28"/>
      <c r="R692" s="25"/>
      <c r="S692" s="30"/>
      <c r="T692" s="26"/>
      <c r="U692" s="29"/>
      <c r="V692" s="29"/>
      <c r="W692" s="25" t="b">
        <v>0</v>
      </c>
      <c r="X692" s="10" t="str">
        <f t="shared" si="3"/>
        <v/>
      </c>
    </row>
    <row r="693" ht="15.75" customHeight="1">
      <c r="A693" s="10" t="str">
        <f t="shared" si="1"/>
        <v/>
      </c>
      <c r="B693" s="11" t="str">
        <f>IF(OR($D693 = "CLOSED", AND($D693 = "CANCELLED", IncludeCancelled), AND($D693 = "MISSED", IncludeMissed)), IF(FixedTarget, IF(S693 &gt;= FixedTargetR, FixedTargetR, -1), IF($R693 = "TARGET", Q693, IF($R693 = "BE", 0, IF($R693 = "STOP", -1, "")))), "")</f>
        <v/>
      </c>
      <c r="C693" s="25"/>
      <c r="D693" s="25"/>
      <c r="E693" s="25"/>
      <c r="F693" s="25"/>
      <c r="G693" s="25"/>
      <c r="H693" s="25"/>
      <c r="I693" s="23"/>
      <c r="J693" s="23"/>
      <c r="K693" s="27"/>
      <c r="L693" s="27"/>
      <c r="M693" s="25"/>
      <c r="N693" s="31"/>
      <c r="O693" s="10" t="str">
        <f t="shared" si="2"/>
        <v/>
      </c>
      <c r="P693" s="10" t="str">
        <f>IF(AND(LEN(M693), SessionWeekends = false, OR(WEEKDAY(M693) = 1, WEEKDAY(M693) = 7)), SessionWeekendsCode, IF(LEN(N693), VLOOKUP(N693, SessionTimes, 2), ""))</f>
        <v/>
      </c>
      <c r="Q693" s="28"/>
      <c r="R693" s="25"/>
      <c r="S693" s="30"/>
      <c r="T693" s="26"/>
      <c r="U693" s="29"/>
      <c r="V693" s="29"/>
      <c r="W693" s="25" t="b">
        <v>0</v>
      </c>
      <c r="X693" s="10" t="str">
        <f t="shared" si="3"/>
        <v/>
      </c>
    </row>
    <row r="694" ht="15.75" customHeight="1">
      <c r="A694" s="10" t="str">
        <f t="shared" si="1"/>
        <v/>
      </c>
      <c r="B694" s="11" t="str">
        <f>IF(OR($D694 = "CLOSED", AND($D694 = "CANCELLED", IncludeCancelled), AND($D694 = "MISSED", IncludeMissed)), IF(FixedTarget, IF(S694 &gt;= FixedTargetR, FixedTargetR, -1), IF($R694 = "TARGET", Q694, IF($R694 = "BE", 0, IF($R694 = "STOP", -1, "")))), "")</f>
        <v/>
      </c>
      <c r="C694" s="25"/>
      <c r="D694" s="25"/>
      <c r="E694" s="25"/>
      <c r="F694" s="25"/>
      <c r="G694" s="25"/>
      <c r="H694" s="25"/>
      <c r="I694" s="23"/>
      <c r="J694" s="23"/>
      <c r="K694" s="27"/>
      <c r="L694" s="27"/>
      <c r="M694" s="25"/>
      <c r="N694" s="31"/>
      <c r="O694" s="10" t="str">
        <f t="shared" si="2"/>
        <v/>
      </c>
      <c r="P694" s="10" t="str">
        <f>IF(AND(LEN(M694), SessionWeekends = false, OR(WEEKDAY(M694) = 1, WEEKDAY(M694) = 7)), SessionWeekendsCode, IF(LEN(N694), VLOOKUP(N694, SessionTimes, 2), ""))</f>
        <v/>
      </c>
      <c r="Q694" s="28"/>
      <c r="R694" s="25"/>
      <c r="S694" s="30"/>
      <c r="T694" s="26"/>
      <c r="U694" s="29"/>
      <c r="V694" s="29"/>
      <c r="W694" s="25" t="b">
        <v>0</v>
      </c>
      <c r="X694" s="10" t="str">
        <f t="shared" si="3"/>
        <v/>
      </c>
    </row>
    <row r="695" ht="15.75" customHeight="1">
      <c r="A695" s="10" t="str">
        <f t="shared" si="1"/>
        <v/>
      </c>
      <c r="B695" s="11" t="str">
        <f>IF(OR($D695 = "CLOSED", AND($D695 = "CANCELLED", IncludeCancelled), AND($D695 = "MISSED", IncludeMissed)), IF(FixedTarget, IF(S695 &gt;= FixedTargetR, FixedTargetR, -1), IF($R695 = "TARGET", Q695, IF($R695 = "BE", 0, IF($R695 = "STOP", -1, "")))), "")</f>
        <v/>
      </c>
      <c r="C695" s="25"/>
      <c r="D695" s="25"/>
      <c r="E695" s="25"/>
      <c r="F695" s="25"/>
      <c r="G695" s="25"/>
      <c r="H695" s="25"/>
      <c r="I695" s="23"/>
      <c r="J695" s="23"/>
      <c r="K695" s="27"/>
      <c r="L695" s="27"/>
      <c r="M695" s="25"/>
      <c r="N695" s="31"/>
      <c r="O695" s="10" t="str">
        <f t="shared" si="2"/>
        <v/>
      </c>
      <c r="P695" s="10" t="str">
        <f>IF(AND(LEN(M695), SessionWeekends = false, OR(WEEKDAY(M695) = 1, WEEKDAY(M695) = 7)), SessionWeekendsCode, IF(LEN(N695), VLOOKUP(N695, SessionTimes, 2), ""))</f>
        <v/>
      </c>
      <c r="Q695" s="28"/>
      <c r="R695" s="25"/>
      <c r="S695" s="30"/>
      <c r="T695" s="26"/>
      <c r="U695" s="29"/>
      <c r="V695" s="29"/>
      <c r="W695" s="25" t="b">
        <v>0</v>
      </c>
      <c r="X695" s="10" t="str">
        <f t="shared" si="3"/>
        <v/>
      </c>
    </row>
    <row r="696" ht="15.75" customHeight="1">
      <c r="A696" s="10" t="str">
        <f t="shared" si="1"/>
        <v/>
      </c>
      <c r="B696" s="11" t="str">
        <f>IF(OR($D696 = "CLOSED", AND($D696 = "CANCELLED", IncludeCancelled), AND($D696 = "MISSED", IncludeMissed)), IF(FixedTarget, IF(S696 &gt;= FixedTargetR, FixedTargetR, -1), IF($R696 = "TARGET", Q696, IF($R696 = "BE", 0, IF($R696 = "STOP", -1, "")))), "")</f>
        <v/>
      </c>
      <c r="C696" s="25"/>
      <c r="D696" s="25"/>
      <c r="E696" s="25"/>
      <c r="F696" s="25"/>
      <c r="G696" s="25"/>
      <c r="H696" s="25"/>
      <c r="I696" s="23"/>
      <c r="J696" s="23"/>
      <c r="K696" s="27"/>
      <c r="L696" s="27"/>
      <c r="M696" s="25"/>
      <c r="N696" s="31"/>
      <c r="O696" s="10" t="str">
        <f t="shared" si="2"/>
        <v/>
      </c>
      <c r="P696" s="10" t="str">
        <f>IF(AND(LEN(M696), SessionWeekends = false, OR(WEEKDAY(M696) = 1, WEEKDAY(M696) = 7)), SessionWeekendsCode, IF(LEN(N696), VLOOKUP(N696, SessionTimes, 2), ""))</f>
        <v/>
      </c>
      <c r="Q696" s="28"/>
      <c r="R696" s="25"/>
      <c r="S696" s="30"/>
      <c r="T696" s="26"/>
      <c r="U696" s="29"/>
      <c r="V696" s="29"/>
      <c r="W696" s="25" t="b">
        <v>0</v>
      </c>
      <c r="X696" s="10" t="str">
        <f t="shared" si="3"/>
        <v/>
      </c>
    </row>
    <row r="697" ht="15.75" customHeight="1">
      <c r="A697" s="10" t="str">
        <f t="shared" si="1"/>
        <v/>
      </c>
      <c r="B697" s="11" t="str">
        <f>IF(OR($D697 = "CLOSED", AND($D697 = "CANCELLED", IncludeCancelled), AND($D697 = "MISSED", IncludeMissed)), IF(FixedTarget, IF(S697 &gt;= FixedTargetR, FixedTargetR, -1), IF($R697 = "TARGET", Q697, IF($R697 = "BE", 0, IF($R697 = "STOP", -1, "")))), "")</f>
        <v/>
      </c>
      <c r="C697" s="25"/>
      <c r="D697" s="25"/>
      <c r="E697" s="25"/>
      <c r="F697" s="25"/>
      <c r="G697" s="25"/>
      <c r="H697" s="25"/>
      <c r="I697" s="23"/>
      <c r="J697" s="23"/>
      <c r="K697" s="27"/>
      <c r="L697" s="27"/>
      <c r="M697" s="25"/>
      <c r="N697" s="31"/>
      <c r="O697" s="10" t="str">
        <f t="shared" si="2"/>
        <v/>
      </c>
      <c r="P697" s="10" t="str">
        <f>IF(AND(LEN(M697), SessionWeekends = false, OR(WEEKDAY(M697) = 1, WEEKDAY(M697) = 7)), SessionWeekendsCode, IF(LEN(N697), VLOOKUP(N697, SessionTimes, 2), ""))</f>
        <v/>
      </c>
      <c r="Q697" s="28"/>
      <c r="R697" s="25"/>
      <c r="S697" s="30"/>
      <c r="T697" s="26"/>
      <c r="U697" s="29"/>
      <c r="V697" s="29"/>
      <c r="W697" s="25" t="b">
        <v>0</v>
      </c>
      <c r="X697" s="10" t="str">
        <f t="shared" si="3"/>
        <v/>
      </c>
    </row>
    <row r="698" ht="15.75" customHeight="1">
      <c r="A698" s="10" t="str">
        <f t="shared" si="1"/>
        <v/>
      </c>
      <c r="B698" s="11" t="str">
        <f>IF(OR($D698 = "CLOSED", AND($D698 = "CANCELLED", IncludeCancelled), AND($D698 = "MISSED", IncludeMissed)), IF(FixedTarget, IF(S698 &gt;= FixedTargetR, FixedTargetR, -1), IF($R698 = "TARGET", Q698, IF($R698 = "BE", 0, IF($R698 = "STOP", -1, "")))), "")</f>
        <v/>
      </c>
      <c r="C698" s="25"/>
      <c r="D698" s="25"/>
      <c r="E698" s="25"/>
      <c r="F698" s="25"/>
      <c r="G698" s="25"/>
      <c r="H698" s="25"/>
      <c r="I698" s="23"/>
      <c r="J698" s="23"/>
      <c r="K698" s="27"/>
      <c r="L698" s="27"/>
      <c r="M698" s="25"/>
      <c r="N698" s="31"/>
      <c r="O698" s="10" t="str">
        <f t="shared" si="2"/>
        <v/>
      </c>
      <c r="P698" s="10" t="str">
        <f>IF(AND(LEN(M698), SessionWeekends = false, OR(WEEKDAY(M698) = 1, WEEKDAY(M698) = 7)), SessionWeekendsCode, IF(LEN(N698), VLOOKUP(N698, SessionTimes, 2), ""))</f>
        <v/>
      </c>
      <c r="Q698" s="28"/>
      <c r="R698" s="25"/>
      <c r="S698" s="30"/>
      <c r="T698" s="26"/>
      <c r="U698" s="29"/>
      <c r="V698" s="29"/>
      <c r="W698" s="25" t="b">
        <v>0</v>
      </c>
      <c r="X698" s="10" t="str">
        <f t="shared" si="3"/>
        <v/>
      </c>
    </row>
    <row r="699" ht="15.75" customHeight="1">
      <c r="A699" s="10" t="str">
        <f t="shared" si="1"/>
        <v/>
      </c>
      <c r="B699" s="11" t="str">
        <f>IF(OR($D699 = "CLOSED", AND($D699 = "CANCELLED", IncludeCancelled), AND($D699 = "MISSED", IncludeMissed)), IF(FixedTarget, IF(S699 &gt;= FixedTargetR, FixedTargetR, -1), IF($R699 = "TARGET", Q699, IF($R699 = "BE", 0, IF($R699 = "STOP", -1, "")))), "")</f>
        <v/>
      </c>
      <c r="C699" s="25"/>
      <c r="D699" s="25"/>
      <c r="E699" s="25"/>
      <c r="F699" s="25"/>
      <c r="G699" s="25"/>
      <c r="H699" s="25"/>
      <c r="I699" s="23"/>
      <c r="J699" s="23"/>
      <c r="K699" s="27"/>
      <c r="L699" s="27"/>
      <c r="M699" s="25"/>
      <c r="N699" s="31"/>
      <c r="O699" s="10" t="str">
        <f t="shared" si="2"/>
        <v/>
      </c>
      <c r="P699" s="10" t="str">
        <f>IF(AND(LEN(M699), SessionWeekends = false, OR(WEEKDAY(M699) = 1, WEEKDAY(M699) = 7)), SessionWeekendsCode, IF(LEN(N699), VLOOKUP(N699, SessionTimes, 2), ""))</f>
        <v/>
      </c>
      <c r="Q699" s="28"/>
      <c r="R699" s="25"/>
      <c r="S699" s="30"/>
      <c r="T699" s="26"/>
      <c r="U699" s="29"/>
      <c r="V699" s="29"/>
      <c r="W699" s="25" t="b">
        <v>0</v>
      </c>
      <c r="X699" s="10" t="str">
        <f t="shared" si="3"/>
        <v/>
      </c>
    </row>
    <row r="700" ht="15.75" customHeight="1">
      <c r="A700" s="10" t="str">
        <f t="shared" si="1"/>
        <v/>
      </c>
      <c r="B700" s="11" t="str">
        <f>IF(OR($D700 = "CLOSED", AND($D700 = "CANCELLED", IncludeCancelled), AND($D700 = "MISSED", IncludeMissed)), IF(FixedTarget, IF(S700 &gt;= FixedTargetR, FixedTargetR, -1), IF($R700 = "TARGET", Q700, IF($R700 = "BE", 0, IF($R700 = "STOP", -1, "")))), "")</f>
        <v/>
      </c>
      <c r="C700" s="25"/>
      <c r="D700" s="25"/>
      <c r="E700" s="25"/>
      <c r="F700" s="25"/>
      <c r="G700" s="25"/>
      <c r="H700" s="25"/>
      <c r="I700" s="23"/>
      <c r="J700" s="23"/>
      <c r="K700" s="27"/>
      <c r="L700" s="27"/>
      <c r="M700" s="25"/>
      <c r="N700" s="31"/>
      <c r="O700" s="10" t="str">
        <f t="shared" si="2"/>
        <v/>
      </c>
      <c r="P700" s="10" t="str">
        <f>IF(AND(LEN(M700), SessionWeekends = false, OR(WEEKDAY(M700) = 1, WEEKDAY(M700) = 7)), SessionWeekendsCode, IF(LEN(N700), VLOOKUP(N700, SessionTimes, 2), ""))</f>
        <v/>
      </c>
      <c r="Q700" s="28"/>
      <c r="R700" s="25"/>
      <c r="S700" s="30"/>
      <c r="T700" s="26"/>
      <c r="U700" s="29"/>
      <c r="V700" s="29"/>
      <c r="W700" s="25" t="b">
        <v>0</v>
      </c>
      <c r="X700" s="10" t="str">
        <f t="shared" si="3"/>
        <v/>
      </c>
    </row>
    <row r="701" ht="15.75" customHeight="1">
      <c r="A701" s="10" t="str">
        <f t="shared" si="1"/>
        <v/>
      </c>
      <c r="B701" s="11" t="str">
        <f>IF(OR($D701 = "CLOSED", AND($D701 = "CANCELLED", IncludeCancelled), AND($D701 = "MISSED", IncludeMissed)), IF(FixedTarget, IF(S701 &gt;= FixedTargetR, FixedTargetR, -1), IF($R701 = "TARGET", Q701, IF($R701 = "BE", 0, IF($R701 = "STOP", -1, "")))), "")</f>
        <v/>
      </c>
      <c r="C701" s="25"/>
      <c r="D701" s="25"/>
      <c r="E701" s="25"/>
      <c r="F701" s="25"/>
      <c r="G701" s="25"/>
      <c r="H701" s="25"/>
      <c r="I701" s="23"/>
      <c r="J701" s="23"/>
      <c r="K701" s="27"/>
      <c r="L701" s="27"/>
      <c r="M701" s="25"/>
      <c r="N701" s="31"/>
      <c r="O701" s="10" t="str">
        <f t="shared" si="2"/>
        <v/>
      </c>
      <c r="P701" s="10" t="str">
        <f>IF(AND(LEN(M701), SessionWeekends = false, OR(WEEKDAY(M701) = 1, WEEKDAY(M701) = 7)), SessionWeekendsCode, IF(LEN(N701), VLOOKUP(N701, SessionTimes, 2), ""))</f>
        <v/>
      </c>
      <c r="Q701" s="28"/>
      <c r="R701" s="25"/>
      <c r="S701" s="30"/>
      <c r="T701" s="26"/>
      <c r="U701" s="29"/>
      <c r="V701" s="29"/>
      <c r="W701" s="25" t="b">
        <v>0</v>
      </c>
      <c r="X701" s="10" t="str">
        <f t="shared" si="3"/>
        <v/>
      </c>
    </row>
    <row r="702" ht="15.75" customHeight="1">
      <c r="A702" s="10" t="str">
        <f t="shared" si="1"/>
        <v/>
      </c>
      <c r="B702" s="11" t="str">
        <f>IF(OR($D702 = "CLOSED", AND($D702 = "CANCELLED", IncludeCancelled), AND($D702 = "MISSED", IncludeMissed)), IF(FixedTarget, IF(S702 &gt;= FixedTargetR, FixedTargetR, -1), IF($R702 = "TARGET", Q702, IF($R702 = "BE", 0, IF($R702 = "STOP", -1, "")))), "")</f>
        <v/>
      </c>
      <c r="C702" s="25"/>
      <c r="D702" s="25"/>
      <c r="E702" s="25"/>
      <c r="F702" s="25"/>
      <c r="G702" s="25"/>
      <c r="H702" s="25"/>
      <c r="I702" s="23"/>
      <c r="J702" s="23"/>
      <c r="K702" s="27"/>
      <c r="L702" s="27"/>
      <c r="M702" s="25"/>
      <c r="N702" s="31"/>
      <c r="O702" s="10" t="str">
        <f t="shared" si="2"/>
        <v/>
      </c>
      <c r="P702" s="10" t="str">
        <f>IF(AND(LEN(M702), SessionWeekends = false, OR(WEEKDAY(M702) = 1, WEEKDAY(M702) = 7)), SessionWeekendsCode, IF(LEN(N702), VLOOKUP(N702, SessionTimes, 2), ""))</f>
        <v/>
      </c>
      <c r="Q702" s="28"/>
      <c r="R702" s="25"/>
      <c r="S702" s="30"/>
      <c r="T702" s="26"/>
      <c r="U702" s="29"/>
      <c r="V702" s="29"/>
      <c r="W702" s="25" t="b">
        <v>0</v>
      </c>
      <c r="X702" s="10" t="str">
        <f t="shared" si="3"/>
        <v/>
      </c>
    </row>
    <row r="703" ht="15.75" customHeight="1">
      <c r="A703" s="10" t="str">
        <f t="shared" si="1"/>
        <v/>
      </c>
      <c r="B703" s="11" t="str">
        <f>IF(OR($D703 = "CLOSED", AND($D703 = "CANCELLED", IncludeCancelled), AND($D703 = "MISSED", IncludeMissed)), IF(FixedTarget, IF(S703 &gt;= FixedTargetR, FixedTargetR, -1), IF($R703 = "TARGET", Q703, IF($R703 = "BE", 0, IF($R703 = "STOP", -1, "")))), "")</f>
        <v/>
      </c>
      <c r="C703" s="25"/>
      <c r="D703" s="25"/>
      <c r="E703" s="25"/>
      <c r="F703" s="25"/>
      <c r="G703" s="25"/>
      <c r="H703" s="25"/>
      <c r="I703" s="23"/>
      <c r="J703" s="23"/>
      <c r="K703" s="27"/>
      <c r="L703" s="27"/>
      <c r="M703" s="25"/>
      <c r="N703" s="31"/>
      <c r="O703" s="10" t="str">
        <f t="shared" si="2"/>
        <v/>
      </c>
      <c r="P703" s="10" t="str">
        <f>IF(AND(LEN(M703), SessionWeekends = false, OR(WEEKDAY(M703) = 1, WEEKDAY(M703) = 7)), SessionWeekendsCode, IF(LEN(N703), VLOOKUP(N703, SessionTimes, 2), ""))</f>
        <v/>
      </c>
      <c r="Q703" s="28"/>
      <c r="R703" s="25"/>
      <c r="S703" s="30"/>
      <c r="T703" s="26"/>
      <c r="U703" s="29"/>
      <c r="V703" s="29"/>
      <c r="W703" s="25" t="b">
        <v>0</v>
      </c>
      <c r="X703" s="10" t="str">
        <f t="shared" si="3"/>
        <v/>
      </c>
    </row>
    <row r="704" ht="15.75" customHeight="1">
      <c r="A704" s="10" t="str">
        <f t="shared" si="1"/>
        <v/>
      </c>
      <c r="B704" s="11" t="str">
        <f>IF(OR($D704 = "CLOSED", AND($D704 = "CANCELLED", IncludeCancelled), AND($D704 = "MISSED", IncludeMissed)), IF(FixedTarget, IF(S704 &gt;= FixedTargetR, FixedTargetR, -1), IF($R704 = "TARGET", Q704, IF($R704 = "BE", 0, IF($R704 = "STOP", -1, "")))), "")</f>
        <v/>
      </c>
      <c r="C704" s="25"/>
      <c r="D704" s="25"/>
      <c r="E704" s="25"/>
      <c r="F704" s="25"/>
      <c r="G704" s="25"/>
      <c r="H704" s="25"/>
      <c r="I704" s="23"/>
      <c r="J704" s="23"/>
      <c r="K704" s="27"/>
      <c r="L704" s="27"/>
      <c r="M704" s="25"/>
      <c r="N704" s="31"/>
      <c r="O704" s="10" t="str">
        <f t="shared" si="2"/>
        <v/>
      </c>
      <c r="P704" s="10" t="str">
        <f>IF(AND(LEN(M704), SessionWeekends = false, OR(WEEKDAY(M704) = 1, WEEKDAY(M704) = 7)), SessionWeekendsCode, IF(LEN(N704), VLOOKUP(N704, SessionTimes, 2), ""))</f>
        <v/>
      </c>
      <c r="Q704" s="28"/>
      <c r="R704" s="25"/>
      <c r="S704" s="30"/>
      <c r="T704" s="26"/>
      <c r="U704" s="29"/>
      <c r="V704" s="29"/>
      <c r="W704" s="25" t="b">
        <v>0</v>
      </c>
      <c r="X704" s="10" t="str">
        <f t="shared" si="3"/>
        <v/>
      </c>
    </row>
    <row r="705" ht="15.75" customHeight="1">
      <c r="A705" s="10" t="str">
        <f t="shared" si="1"/>
        <v/>
      </c>
      <c r="B705" s="11" t="str">
        <f>IF(OR($D705 = "CLOSED", AND($D705 = "CANCELLED", IncludeCancelled), AND($D705 = "MISSED", IncludeMissed)), IF(FixedTarget, IF(S705 &gt;= FixedTargetR, FixedTargetR, -1), IF($R705 = "TARGET", Q705, IF($R705 = "BE", 0, IF($R705 = "STOP", -1, "")))), "")</f>
        <v/>
      </c>
      <c r="C705" s="25"/>
      <c r="D705" s="25"/>
      <c r="E705" s="25"/>
      <c r="F705" s="25"/>
      <c r="G705" s="25"/>
      <c r="H705" s="25"/>
      <c r="I705" s="23"/>
      <c r="J705" s="23"/>
      <c r="K705" s="27"/>
      <c r="L705" s="27"/>
      <c r="M705" s="25"/>
      <c r="N705" s="31"/>
      <c r="O705" s="10" t="str">
        <f t="shared" si="2"/>
        <v/>
      </c>
      <c r="P705" s="10" t="str">
        <f>IF(AND(LEN(M705), SessionWeekends = false, OR(WEEKDAY(M705) = 1, WEEKDAY(M705) = 7)), SessionWeekendsCode, IF(LEN(N705), VLOOKUP(N705, SessionTimes, 2), ""))</f>
        <v/>
      </c>
      <c r="Q705" s="28"/>
      <c r="R705" s="25"/>
      <c r="S705" s="30"/>
      <c r="T705" s="26"/>
      <c r="U705" s="29"/>
      <c r="V705" s="29"/>
      <c r="W705" s="25" t="b">
        <v>0</v>
      </c>
      <c r="X705" s="10" t="str">
        <f t="shared" si="3"/>
        <v/>
      </c>
    </row>
    <row r="706" ht="15.75" customHeight="1">
      <c r="A706" s="10" t="str">
        <f t="shared" si="1"/>
        <v/>
      </c>
      <c r="B706" s="11" t="str">
        <f>IF(OR($D706 = "CLOSED", AND($D706 = "CANCELLED", IncludeCancelled), AND($D706 = "MISSED", IncludeMissed)), IF(FixedTarget, IF(S706 &gt;= FixedTargetR, FixedTargetR, -1), IF($R706 = "TARGET", Q706, IF($R706 = "BE", 0, IF($R706 = "STOP", -1, "")))), "")</f>
        <v/>
      </c>
      <c r="C706" s="25"/>
      <c r="D706" s="25"/>
      <c r="E706" s="25"/>
      <c r="F706" s="25"/>
      <c r="G706" s="25"/>
      <c r="H706" s="25"/>
      <c r="I706" s="23"/>
      <c r="J706" s="23"/>
      <c r="K706" s="27"/>
      <c r="L706" s="27"/>
      <c r="M706" s="25"/>
      <c r="N706" s="31"/>
      <c r="O706" s="10" t="str">
        <f t="shared" si="2"/>
        <v/>
      </c>
      <c r="P706" s="10" t="str">
        <f>IF(AND(LEN(M706), SessionWeekends = false, OR(WEEKDAY(M706) = 1, WEEKDAY(M706) = 7)), SessionWeekendsCode, IF(LEN(N706), VLOOKUP(N706, SessionTimes, 2), ""))</f>
        <v/>
      </c>
      <c r="Q706" s="28"/>
      <c r="R706" s="25"/>
      <c r="S706" s="30"/>
      <c r="T706" s="26"/>
      <c r="U706" s="29"/>
      <c r="V706" s="29"/>
      <c r="W706" s="25" t="b">
        <v>0</v>
      </c>
      <c r="X706" s="10" t="str">
        <f t="shared" si="3"/>
        <v/>
      </c>
    </row>
    <row r="707" ht="15.75" customHeight="1">
      <c r="A707" s="10" t="str">
        <f t="shared" si="1"/>
        <v/>
      </c>
      <c r="B707" s="11" t="str">
        <f>IF(OR($D707 = "CLOSED", AND($D707 = "CANCELLED", IncludeCancelled), AND($D707 = "MISSED", IncludeMissed)), IF(FixedTarget, IF(S707 &gt;= FixedTargetR, FixedTargetR, -1), IF($R707 = "TARGET", Q707, IF($R707 = "BE", 0, IF($R707 = "STOP", -1, "")))), "")</f>
        <v/>
      </c>
      <c r="C707" s="25"/>
      <c r="D707" s="25"/>
      <c r="E707" s="25"/>
      <c r="F707" s="25"/>
      <c r="G707" s="25"/>
      <c r="H707" s="25"/>
      <c r="I707" s="23"/>
      <c r="J707" s="23"/>
      <c r="K707" s="27"/>
      <c r="L707" s="27"/>
      <c r="M707" s="25"/>
      <c r="N707" s="31"/>
      <c r="O707" s="10" t="str">
        <f t="shared" si="2"/>
        <v/>
      </c>
      <c r="P707" s="10" t="str">
        <f>IF(AND(LEN(M707), SessionWeekends = false, OR(WEEKDAY(M707) = 1, WEEKDAY(M707) = 7)), SessionWeekendsCode, IF(LEN(N707), VLOOKUP(N707, SessionTimes, 2), ""))</f>
        <v/>
      </c>
      <c r="Q707" s="28"/>
      <c r="R707" s="25"/>
      <c r="S707" s="30"/>
      <c r="T707" s="26"/>
      <c r="U707" s="29"/>
      <c r="V707" s="29"/>
      <c r="W707" s="25" t="b">
        <v>0</v>
      </c>
      <c r="X707" s="10" t="str">
        <f t="shared" si="3"/>
        <v/>
      </c>
    </row>
    <row r="708" ht="15.75" customHeight="1">
      <c r="A708" s="10" t="str">
        <f t="shared" si="1"/>
        <v/>
      </c>
      <c r="B708" s="11" t="str">
        <f>IF(OR($D708 = "CLOSED", AND($D708 = "CANCELLED", IncludeCancelled), AND($D708 = "MISSED", IncludeMissed)), IF(FixedTarget, IF(S708 &gt;= FixedTargetR, FixedTargetR, -1), IF($R708 = "TARGET", Q708, IF($R708 = "BE", 0, IF($R708 = "STOP", -1, "")))), "")</f>
        <v/>
      </c>
      <c r="C708" s="25"/>
      <c r="D708" s="25"/>
      <c r="E708" s="25"/>
      <c r="F708" s="25"/>
      <c r="G708" s="25"/>
      <c r="H708" s="25"/>
      <c r="I708" s="23"/>
      <c r="J708" s="23"/>
      <c r="K708" s="27"/>
      <c r="L708" s="27"/>
      <c r="M708" s="25"/>
      <c r="N708" s="31"/>
      <c r="O708" s="10" t="str">
        <f t="shared" si="2"/>
        <v/>
      </c>
      <c r="P708" s="10" t="str">
        <f>IF(AND(LEN(M708), SessionWeekends = false, OR(WEEKDAY(M708) = 1, WEEKDAY(M708) = 7)), SessionWeekendsCode, IF(LEN(N708), VLOOKUP(N708, SessionTimes, 2), ""))</f>
        <v/>
      </c>
      <c r="Q708" s="28"/>
      <c r="R708" s="25"/>
      <c r="S708" s="30"/>
      <c r="T708" s="26"/>
      <c r="U708" s="29"/>
      <c r="V708" s="29"/>
      <c r="W708" s="25" t="b">
        <v>0</v>
      </c>
      <c r="X708" s="10" t="str">
        <f t="shared" si="3"/>
        <v/>
      </c>
    </row>
    <row r="709" ht="15.75" customHeight="1">
      <c r="A709" s="10" t="str">
        <f t="shared" si="1"/>
        <v/>
      </c>
      <c r="B709" s="11" t="str">
        <f>IF(OR($D709 = "CLOSED", AND($D709 = "CANCELLED", IncludeCancelled), AND($D709 = "MISSED", IncludeMissed)), IF(FixedTarget, IF(S709 &gt;= FixedTargetR, FixedTargetR, -1), IF($R709 = "TARGET", Q709, IF($R709 = "BE", 0, IF($R709 = "STOP", -1, "")))), "")</f>
        <v/>
      </c>
      <c r="C709" s="25"/>
      <c r="D709" s="25"/>
      <c r="E709" s="25"/>
      <c r="F709" s="25"/>
      <c r="G709" s="25"/>
      <c r="H709" s="25"/>
      <c r="I709" s="23"/>
      <c r="J709" s="23"/>
      <c r="K709" s="27"/>
      <c r="L709" s="27"/>
      <c r="M709" s="25"/>
      <c r="N709" s="31"/>
      <c r="O709" s="10" t="str">
        <f t="shared" si="2"/>
        <v/>
      </c>
      <c r="P709" s="10" t="str">
        <f>IF(AND(LEN(M709), SessionWeekends = false, OR(WEEKDAY(M709) = 1, WEEKDAY(M709) = 7)), SessionWeekendsCode, IF(LEN(N709), VLOOKUP(N709, SessionTimes, 2), ""))</f>
        <v/>
      </c>
      <c r="Q709" s="28"/>
      <c r="R709" s="25"/>
      <c r="S709" s="30"/>
      <c r="T709" s="26"/>
      <c r="U709" s="29"/>
      <c r="V709" s="29"/>
      <c r="W709" s="25" t="b">
        <v>0</v>
      </c>
      <c r="X709" s="10" t="str">
        <f t="shared" si="3"/>
        <v/>
      </c>
    </row>
    <row r="710" ht="15.75" customHeight="1">
      <c r="A710" s="10" t="str">
        <f t="shared" si="1"/>
        <v/>
      </c>
      <c r="B710" s="11" t="str">
        <f>IF(OR($D710 = "CLOSED", AND($D710 = "CANCELLED", IncludeCancelled), AND($D710 = "MISSED", IncludeMissed)), IF(FixedTarget, IF(S710 &gt;= FixedTargetR, FixedTargetR, -1), IF($R710 = "TARGET", Q710, IF($R710 = "BE", 0, IF($R710 = "STOP", -1, "")))), "")</f>
        <v/>
      </c>
      <c r="C710" s="25"/>
      <c r="D710" s="25"/>
      <c r="E710" s="25"/>
      <c r="F710" s="25"/>
      <c r="G710" s="25"/>
      <c r="H710" s="25"/>
      <c r="I710" s="23"/>
      <c r="J710" s="23"/>
      <c r="K710" s="27"/>
      <c r="L710" s="27"/>
      <c r="M710" s="25"/>
      <c r="N710" s="31"/>
      <c r="O710" s="10" t="str">
        <f t="shared" si="2"/>
        <v/>
      </c>
      <c r="P710" s="10" t="str">
        <f>IF(AND(LEN(M710), SessionWeekends = false, OR(WEEKDAY(M710) = 1, WEEKDAY(M710) = 7)), SessionWeekendsCode, IF(LEN(N710), VLOOKUP(N710, SessionTimes, 2), ""))</f>
        <v/>
      </c>
      <c r="Q710" s="28"/>
      <c r="R710" s="25"/>
      <c r="S710" s="30"/>
      <c r="T710" s="26"/>
      <c r="U710" s="29"/>
      <c r="V710" s="29"/>
      <c r="W710" s="25" t="b">
        <v>0</v>
      </c>
      <c r="X710" s="10" t="str">
        <f t="shared" si="3"/>
        <v/>
      </c>
    </row>
    <row r="711" ht="15.75" customHeight="1">
      <c r="A711" s="10" t="str">
        <f t="shared" si="1"/>
        <v/>
      </c>
      <c r="B711" s="11" t="str">
        <f>IF(OR($D711 = "CLOSED", AND($D711 = "CANCELLED", IncludeCancelled), AND($D711 = "MISSED", IncludeMissed)), IF(FixedTarget, IF(S711 &gt;= FixedTargetR, FixedTargetR, -1), IF($R711 = "TARGET", Q711, IF($R711 = "BE", 0, IF($R711 = "STOP", -1, "")))), "")</f>
        <v/>
      </c>
      <c r="C711" s="25"/>
      <c r="D711" s="25"/>
      <c r="E711" s="25"/>
      <c r="F711" s="25"/>
      <c r="G711" s="25"/>
      <c r="H711" s="25"/>
      <c r="I711" s="23"/>
      <c r="J711" s="23"/>
      <c r="K711" s="27"/>
      <c r="L711" s="27"/>
      <c r="M711" s="25"/>
      <c r="N711" s="31"/>
      <c r="O711" s="10" t="str">
        <f t="shared" si="2"/>
        <v/>
      </c>
      <c r="P711" s="10" t="str">
        <f>IF(AND(LEN(M711), SessionWeekends = false, OR(WEEKDAY(M711) = 1, WEEKDAY(M711) = 7)), SessionWeekendsCode, IF(LEN(N711), VLOOKUP(N711, SessionTimes, 2), ""))</f>
        <v/>
      </c>
      <c r="Q711" s="28"/>
      <c r="R711" s="25"/>
      <c r="S711" s="30"/>
      <c r="T711" s="26"/>
      <c r="U711" s="29"/>
      <c r="V711" s="29"/>
      <c r="W711" s="25" t="b">
        <v>0</v>
      </c>
      <c r="X711" s="10" t="str">
        <f t="shared" si="3"/>
        <v/>
      </c>
    </row>
    <row r="712" ht="15.75" customHeight="1">
      <c r="A712" s="10" t="str">
        <f t="shared" si="1"/>
        <v/>
      </c>
      <c r="B712" s="11" t="str">
        <f>IF(OR($D712 = "CLOSED", AND($D712 = "CANCELLED", IncludeCancelled), AND($D712 = "MISSED", IncludeMissed)), IF(FixedTarget, IF(S712 &gt;= FixedTargetR, FixedTargetR, -1), IF($R712 = "TARGET", Q712, IF($R712 = "BE", 0, IF($R712 = "STOP", -1, "")))), "")</f>
        <v/>
      </c>
      <c r="C712" s="25"/>
      <c r="D712" s="25"/>
      <c r="E712" s="25"/>
      <c r="F712" s="25"/>
      <c r="G712" s="25"/>
      <c r="H712" s="25"/>
      <c r="I712" s="23"/>
      <c r="J712" s="23"/>
      <c r="K712" s="27"/>
      <c r="L712" s="27"/>
      <c r="M712" s="25"/>
      <c r="N712" s="31"/>
      <c r="O712" s="10" t="str">
        <f t="shared" si="2"/>
        <v/>
      </c>
      <c r="P712" s="10" t="str">
        <f>IF(AND(LEN(M712), SessionWeekends = false, OR(WEEKDAY(M712) = 1, WEEKDAY(M712) = 7)), SessionWeekendsCode, IF(LEN(N712), VLOOKUP(N712, SessionTimes, 2), ""))</f>
        <v/>
      </c>
      <c r="Q712" s="28"/>
      <c r="R712" s="25"/>
      <c r="S712" s="30"/>
      <c r="T712" s="26"/>
      <c r="U712" s="29"/>
      <c r="V712" s="29"/>
      <c r="W712" s="25" t="b">
        <v>0</v>
      </c>
      <c r="X712" s="10" t="str">
        <f t="shared" si="3"/>
        <v/>
      </c>
    </row>
    <row r="713" ht="15.75" customHeight="1">
      <c r="A713" s="10" t="str">
        <f t="shared" si="1"/>
        <v/>
      </c>
      <c r="B713" s="11" t="str">
        <f>IF(OR($D713 = "CLOSED", AND($D713 = "CANCELLED", IncludeCancelled), AND($D713 = "MISSED", IncludeMissed)), IF(FixedTarget, IF(S713 &gt;= FixedTargetR, FixedTargetR, -1), IF($R713 = "TARGET", Q713, IF($R713 = "BE", 0, IF($R713 = "STOP", -1, "")))), "")</f>
        <v/>
      </c>
      <c r="C713" s="25"/>
      <c r="D713" s="25"/>
      <c r="E713" s="25"/>
      <c r="F713" s="25"/>
      <c r="G713" s="25"/>
      <c r="H713" s="25"/>
      <c r="I713" s="23"/>
      <c r="J713" s="23"/>
      <c r="K713" s="27"/>
      <c r="L713" s="27"/>
      <c r="M713" s="25"/>
      <c r="N713" s="31"/>
      <c r="O713" s="10" t="str">
        <f t="shared" si="2"/>
        <v/>
      </c>
      <c r="P713" s="10" t="str">
        <f>IF(AND(LEN(M713), SessionWeekends = false, OR(WEEKDAY(M713) = 1, WEEKDAY(M713) = 7)), SessionWeekendsCode, IF(LEN(N713), VLOOKUP(N713, SessionTimes, 2), ""))</f>
        <v/>
      </c>
      <c r="Q713" s="28"/>
      <c r="R713" s="25"/>
      <c r="S713" s="30"/>
      <c r="T713" s="26"/>
      <c r="U713" s="29"/>
      <c r="V713" s="29"/>
      <c r="W713" s="25" t="b">
        <v>0</v>
      </c>
      <c r="X713" s="10" t="str">
        <f t="shared" si="3"/>
        <v/>
      </c>
    </row>
    <row r="714" ht="15.75" customHeight="1">
      <c r="A714" s="10" t="str">
        <f t="shared" si="1"/>
        <v/>
      </c>
      <c r="B714" s="11" t="str">
        <f>IF(OR($D714 = "CLOSED", AND($D714 = "CANCELLED", IncludeCancelled), AND($D714 = "MISSED", IncludeMissed)), IF(FixedTarget, IF(S714 &gt;= FixedTargetR, FixedTargetR, -1), IF($R714 = "TARGET", Q714, IF($R714 = "BE", 0, IF($R714 = "STOP", -1, "")))), "")</f>
        <v/>
      </c>
      <c r="C714" s="25"/>
      <c r="D714" s="25"/>
      <c r="E714" s="25"/>
      <c r="F714" s="25"/>
      <c r="G714" s="25"/>
      <c r="H714" s="25"/>
      <c r="I714" s="23"/>
      <c r="J714" s="23"/>
      <c r="K714" s="27"/>
      <c r="L714" s="27"/>
      <c r="M714" s="25"/>
      <c r="N714" s="31"/>
      <c r="O714" s="10" t="str">
        <f t="shared" si="2"/>
        <v/>
      </c>
      <c r="P714" s="10" t="str">
        <f>IF(AND(LEN(M714), SessionWeekends = false, OR(WEEKDAY(M714) = 1, WEEKDAY(M714) = 7)), SessionWeekendsCode, IF(LEN(N714), VLOOKUP(N714, SessionTimes, 2), ""))</f>
        <v/>
      </c>
      <c r="Q714" s="28"/>
      <c r="R714" s="25"/>
      <c r="S714" s="30"/>
      <c r="T714" s="26"/>
      <c r="U714" s="29"/>
      <c r="V714" s="29"/>
      <c r="W714" s="25" t="b">
        <v>0</v>
      </c>
      <c r="X714" s="10" t="str">
        <f t="shared" si="3"/>
        <v/>
      </c>
    </row>
    <row r="715" ht="15.75" customHeight="1">
      <c r="A715" s="10" t="str">
        <f t="shared" si="1"/>
        <v/>
      </c>
      <c r="B715" s="11" t="str">
        <f>IF(OR($D715 = "CLOSED", AND($D715 = "CANCELLED", IncludeCancelled), AND($D715 = "MISSED", IncludeMissed)), IF(FixedTarget, IF(S715 &gt;= FixedTargetR, FixedTargetR, -1), IF($R715 = "TARGET", Q715, IF($R715 = "BE", 0, IF($R715 = "STOP", -1, "")))), "")</f>
        <v/>
      </c>
      <c r="C715" s="25"/>
      <c r="D715" s="25"/>
      <c r="E715" s="25"/>
      <c r="F715" s="25"/>
      <c r="G715" s="25"/>
      <c r="H715" s="25"/>
      <c r="I715" s="23"/>
      <c r="J715" s="23"/>
      <c r="K715" s="27"/>
      <c r="L715" s="27"/>
      <c r="M715" s="25"/>
      <c r="N715" s="31"/>
      <c r="O715" s="10" t="str">
        <f t="shared" si="2"/>
        <v/>
      </c>
      <c r="P715" s="10" t="str">
        <f>IF(AND(LEN(M715), SessionWeekends = false, OR(WEEKDAY(M715) = 1, WEEKDAY(M715) = 7)), SessionWeekendsCode, IF(LEN(N715), VLOOKUP(N715, SessionTimes, 2), ""))</f>
        <v/>
      </c>
      <c r="Q715" s="28"/>
      <c r="R715" s="25"/>
      <c r="S715" s="30"/>
      <c r="T715" s="26"/>
      <c r="U715" s="29"/>
      <c r="V715" s="29"/>
      <c r="W715" s="25" t="b">
        <v>0</v>
      </c>
      <c r="X715" s="10" t="str">
        <f t="shared" si="3"/>
        <v/>
      </c>
    </row>
    <row r="716" ht="15.75" customHeight="1">
      <c r="A716" s="10" t="str">
        <f t="shared" si="1"/>
        <v/>
      </c>
      <c r="B716" s="11" t="str">
        <f>IF(OR($D716 = "CLOSED", AND($D716 = "CANCELLED", IncludeCancelled), AND($D716 = "MISSED", IncludeMissed)), IF(FixedTarget, IF(S716 &gt;= FixedTargetR, FixedTargetR, -1), IF($R716 = "TARGET", Q716, IF($R716 = "BE", 0, IF($R716 = "STOP", -1, "")))), "")</f>
        <v/>
      </c>
      <c r="C716" s="25"/>
      <c r="D716" s="25"/>
      <c r="E716" s="25"/>
      <c r="F716" s="25"/>
      <c r="G716" s="25"/>
      <c r="H716" s="25"/>
      <c r="I716" s="23"/>
      <c r="J716" s="23"/>
      <c r="K716" s="27"/>
      <c r="L716" s="27"/>
      <c r="M716" s="25"/>
      <c r="N716" s="31"/>
      <c r="O716" s="10" t="str">
        <f t="shared" si="2"/>
        <v/>
      </c>
      <c r="P716" s="10" t="str">
        <f>IF(AND(LEN(M716), SessionWeekends = false, OR(WEEKDAY(M716) = 1, WEEKDAY(M716) = 7)), SessionWeekendsCode, IF(LEN(N716), VLOOKUP(N716, SessionTimes, 2), ""))</f>
        <v/>
      </c>
      <c r="Q716" s="28"/>
      <c r="R716" s="25"/>
      <c r="S716" s="30"/>
      <c r="T716" s="26"/>
      <c r="U716" s="29"/>
      <c r="V716" s="29"/>
      <c r="W716" s="25" t="b">
        <v>0</v>
      </c>
      <c r="X716" s="10" t="str">
        <f t="shared" si="3"/>
        <v/>
      </c>
    </row>
    <row r="717" ht="15.75" customHeight="1">
      <c r="A717" s="10" t="str">
        <f t="shared" si="1"/>
        <v/>
      </c>
      <c r="B717" s="11" t="str">
        <f>IF(OR($D717 = "CLOSED", AND($D717 = "CANCELLED", IncludeCancelled), AND($D717 = "MISSED", IncludeMissed)), IF(FixedTarget, IF(S717 &gt;= FixedTargetR, FixedTargetR, -1), IF($R717 = "TARGET", Q717, IF($R717 = "BE", 0, IF($R717 = "STOP", -1, "")))), "")</f>
        <v/>
      </c>
      <c r="C717" s="25"/>
      <c r="D717" s="25"/>
      <c r="E717" s="25"/>
      <c r="F717" s="25"/>
      <c r="G717" s="25"/>
      <c r="H717" s="25"/>
      <c r="I717" s="23"/>
      <c r="J717" s="23"/>
      <c r="K717" s="27"/>
      <c r="L717" s="27"/>
      <c r="M717" s="25"/>
      <c r="N717" s="31"/>
      <c r="O717" s="10" t="str">
        <f t="shared" si="2"/>
        <v/>
      </c>
      <c r="P717" s="10" t="str">
        <f>IF(AND(LEN(M717), SessionWeekends = false, OR(WEEKDAY(M717) = 1, WEEKDAY(M717) = 7)), SessionWeekendsCode, IF(LEN(N717), VLOOKUP(N717, SessionTimes, 2), ""))</f>
        <v/>
      </c>
      <c r="Q717" s="28"/>
      <c r="R717" s="25"/>
      <c r="S717" s="30"/>
      <c r="T717" s="26"/>
      <c r="U717" s="29"/>
      <c r="V717" s="29"/>
      <c r="W717" s="25" t="b">
        <v>0</v>
      </c>
      <c r="X717" s="10" t="str">
        <f t="shared" si="3"/>
        <v/>
      </c>
    </row>
    <row r="718" ht="15.75" customHeight="1">
      <c r="A718" s="10" t="str">
        <f t="shared" si="1"/>
        <v/>
      </c>
      <c r="B718" s="11" t="str">
        <f>IF(OR($D718 = "CLOSED", AND($D718 = "CANCELLED", IncludeCancelled), AND($D718 = "MISSED", IncludeMissed)), IF(FixedTarget, IF(S718 &gt;= FixedTargetR, FixedTargetR, -1), IF($R718 = "TARGET", Q718, IF($R718 = "BE", 0, IF($R718 = "STOP", -1, "")))), "")</f>
        <v/>
      </c>
      <c r="C718" s="25"/>
      <c r="D718" s="25"/>
      <c r="E718" s="25"/>
      <c r="F718" s="25"/>
      <c r="G718" s="25"/>
      <c r="H718" s="25"/>
      <c r="I718" s="23"/>
      <c r="J718" s="23"/>
      <c r="K718" s="27"/>
      <c r="L718" s="27"/>
      <c r="M718" s="25"/>
      <c r="N718" s="31"/>
      <c r="O718" s="10" t="str">
        <f t="shared" si="2"/>
        <v/>
      </c>
      <c r="P718" s="10" t="str">
        <f>IF(AND(LEN(M718), SessionWeekends = false, OR(WEEKDAY(M718) = 1, WEEKDAY(M718) = 7)), SessionWeekendsCode, IF(LEN(N718), VLOOKUP(N718, SessionTimes, 2), ""))</f>
        <v/>
      </c>
      <c r="Q718" s="28"/>
      <c r="R718" s="25"/>
      <c r="S718" s="30"/>
      <c r="T718" s="26"/>
      <c r="U718" s="29"/>
      <c r="V718" s="29"/>
      <c r="W718" s="25" t="b">
        <v>0</v>
      </c>
      <c r="X718" s="10" t="str">
        <f t="shared" si="3"/>
        <v/>
      </c>
    </row>
    <row r="719" ht="15.75" customHeight="1">
      <c r="A719" s="10" t="str">
        <f t="shared" si="1"/>
        <v/>
      </c>
      <c r="B719" s="11" t="str">
        <f>IF(OR($D719 = "CLOSED", AND($D719 = "CANCELLED", IncludeCancelled), AND($D719 = "MISSED", IncludeMissed)), IF(FixedTarget, IF(S719 &gt;= FixedTargetR, FixedTargetR, -1), IF($R719 = "TARGET", Q719, IF($R719 = "BE", 0, IF($R719 = "STOP", -1, "")))), "")</f>
        <v/>
      </c>
      <c r="C719" s="25"/>
      <c r="D719" s="25"/>
      <c r="E719" s="25"/>
      <c r="F719" s="25"/>
      <c r="G719" s="25"/>
      <c r="H719" s="25"/>
      <c r="I719" s="23"/>
      <c r="J719" s="23"/>
      <c r="K719" s="27"/>
      <c r="L719" s="27"/>
      <c r="M719" s="25"/>
      <c r="N719" s="31"/>
      <c r="O719" s="10" t="str">
        <f t="shared" si="2"/>
        <v/>
      </c>
      <c r="P719" s="10" t="str">
        <f>IF(AND(LEN(M719), SessionWeekends = false, OR(WEEKDAY(M719) = 1, WEEKDAY(M719) = 7)), SessionWeekendsCode, IF(LEN(N719), VLOOKUP(N719, SessionTimes, 2), ""))</f>
        <v/>
      </c>
      <c r="Q719" s="28"/>
      <c r="R719" s="25"/>
      <c r="S719" s="30"/>
      <c r="T719" s="26"/>
      <c r="U719" s="29"/>
      <c r="V719" s="29"/>
      <c r="W719" s="25" t="b">
        <v>0</v>
      </c>
      <c r="X719" s="10" t="str">
        <f t="shared" si="3"/>
        <v/>
      </c>
    </row>
    <row r="720" ht="15.75" customHeight="1">
      <c r="A720" s="10" t="str">
        <f t="shared" si="1"/>
        <v/>
      </c>
      <c r="B720" s="11" t="str">
        <f>IF(OR($D720 = "CLOSED", AND($D720 = "CANCELLED", IncludeCancelled), AND($D720 = "MISSED", IncludeMissed)), IF(FixedTarget, IF(S720 &gt;= FixedTargetR, FixedTargetR, -1), IF($R720 = "TARGET", Q720, IF($R720 = "BE", 0, IF($R720 = "STOP", -1, "")))), "")</f>
        <v/>
      </c>
      <c r="C720" s="25"/>
      <c r="D720" s="25"/>
      <c r="E720" s="25"/>
      <c r="F720" s="25"/>
      <c r="G720" s="25"/>
      <c r="H720" s="25"/>
      <c r="I720" s="23"/>
      <c r="J720" s="23"/>
      <c r="K720" s="27"/>
      <c r="L720" s="27"/>
      <c r="M720" s="25"/>
      <c r="N720" s="31"/>
      <c r="O720" s="10" t="str">
        <f t="shared" si="2"/>
        <v/>
      </c>
      <c r="P720" s="10" t="str">
        <f>IF(AND(LEN(M720), SessionWeekends = false, OR(WEEKDAY(M720) = 1, WEEKDAY(M720) = 7)), SessionWeekendsCode, IF(LEN(N720), VLOOKUP(N720, SessionTimes, 2), ""))</f>
        <v/>
      </c>
      <c r="Q720" s="28"/>
      <c r="R720" s="25"/>
      <c r="S720" s="30"/>
      <c r="T720" s="26"/>
      <c r="U720" s="29"/>
      <c r="V720" s="29"/>
      <c r="W720" s="25" t="b">
        <v>0</v>
      </c>
      <c r="X720" s="10" t="str">
        <f t="shared" si="3"/>
        <v/>
      </c>
    </row>
    <row r="721" ht="15.75" customHeight="1">
      <c r="A721" s="10" t="str">
        <f t="shared" si="1"/>
        <v/>
      </c>
      <c r="B721" s="11" t="str">
        <f>IF(OR($D721 = "CLOSED", AND($D721 = "CANCELLED", IncludeCancelled), AND($D721 = "MISSED", IncludeMissed)), IF(FixedTarget, IF(S721 &gt;= FixedTargetR, FixedTargetR, -1), IF($R721 = "TARGET", Q721, IF($R721 = "BE", 0, IF($R721 = "STOP", -1, "")))), "")</f>
        <v/>
      </c>
      <c r="C721" s="25"/>
      <c r="D721" s="25"/>
      <c r="E721" s="25"/>
      <c r="F721" s="25"/>
      <c r="G721" s="25"/>
      <c r="H721" s="25"/>
      <c r="I721" s="23"/>
      <c r="J721" s="23"/>
      <c r="K721" s="27"/>
      <c r="L721" s="27"/>
      <c r="M721" s="25"/>
      <c r="N721" s="31"/>
      <c r="O721" s="10" t="str">
        <f t="shared" si="2"/>
        <v/>
      </c>
      <c r="P721" s="10" t="str">
        <f>IF(AND(LEN(M721), SessionWeekends = false, OR(WEEKDAY(M721) = 1, WEEKDAY(M721) = 7)), SessionWeekendsCode, IF(LEN(N721), VLOOKUP(N721, SessionTimes, 2), ""))</f>
        <v/>
      </c>
      <c r="Q721" s="28"/>
      <c r="R721" s="25"/>
      <c r="S721" s="30"/>
      <c r="T721" s="26"/>
      <c r="U721" s="29"/>
      <c r="V721" s="29"/>
      <c r="W721" s="25" t="b">
        <v>0</v>
      </c>
      <c r="X721" s="10" t="str">
        <f t="shared" si="3"/>
        <v/>
      </c>
    </row>
    <row r="722" ht="15.75" customHeight="1">
      <c r="A722" s="10" t="str">
        <f t="shared" si="1"/>
        <v/>
      </c>
      <c r="B722" s="11" t="str">
        <f>IF(OR($D722 = "CLOSED", AND($D722 = "CANCELLED", IncludeCancelled), AND($D722 = "MISSED", IncludeMissed)), IF(FixedTarget, IF(S722 &gt;= FixedTargetR, FixedTargetR, -1), IF($R722 = "TARGET", Q722, IF($R722 = "BE", 0, IF($R722 = "STOP", -1, "")))), "")</f>
        <v/>
      </c>
      <c r="C722" s="25"/>
      <c r="D722" s="25"/>
      <c r="E722" s="25"/>
      <c r="F722" s="25"/>
      <c r="G722" s="25"/>
      <c r="H722" s="25"/>
      <c r="I722" s="23"/>
      <c r="J722" s="23"/>
      <c r="K722" s="27"/>
      <c r="L722" s="27"/>
      <c r="M722" s="25"/>
      <c r="N722" s="31"/>
      <c r="O722" s="10" t="str">
        <f t="shared" si="2"/>
        <v/>
      </c>
      <c r="P722" s="10" t="str">
        <f>IF(AND(LEN(M722), SessionWeekends = false, OR(WEEKDAY(M722) = 1, WEEKDAY(M722) = 7)), SessionWeekendsCode, IF(LEN(N722), VLOOKUP(N722, SessionTimes, 2), ""))</f>
        <v/>
      </c>
      <c r="Q722" s="28"/>
      <c r="R722" s="25"/>
      <c r="S722" s="30"/>
      <c r="T722" s="26"/>
      <c r="U722" s="29"/>
      <c r="V722" s="29"/>
      <c r="W722" s="25" t="b">
        <v>0</v>
      </c>
      <c r="X722" s="10" t="str">
        <f t="shared" si="3"/>
        <v/>
      </c>
    </row>
    <row r="723" ht="15.75" customHeight="1">
      <c r="A723" s="10" t="str">
        <f t="shared" si="1"/>
        <v/>
      </c>
      <c r="B723" s="11" t="str">
        <f>IF(OR($D723 = "CLOSED", AND($D723 = "CANCELLED", IncludeCancelled), AND($D723 = "MISSED", IncludeMissed)), IF(FixedTarget, IF(S723 &gt;= FixedTargetR, FixedTargetR, -1), IF($R723 = "TARGET", Q723, IF($R723 = "BE", 0, IF($R723 = "STOP", -1, "")))), "")</f>
        <v/>
      </c>
      <c r="C723" s="25"/>
      <c r="D723" s="25"/>
      <c r="E723" s="25"/>
      <c r="F723" s="25"/>
      <c r="G723" s="25"/>
      <c r="H723" s="25"/>
      <c r="I723" s="23"/>
      <c r="J723" s="23"/>
      <c r="K723" s="27"/>
      <c r="L723" s="27"/>
      <c r="M723" s="25"/>
      <c r="N723" s="31"/>
      <c r="O723" s="10" t="str">
        <f t="shared" si="2"/>
        <v/>
      </c>
      <c r="P723" s="10" t="str">
        <f>IF(AND(LEN(M723), SessionWeekends = false, OR(WEEKDAY(M723) = 1, WEEKDAY(M723) = 7)), SessionWeekendsCode, IF(LEN(N723), VLOOKUP(N723, SessionTimes, 2), ""))</f>
        <v/>
      </c>
      <c r="Q723" s="28"/>
      <c r="R723" s="25"/>
      <c r="S723" s="30"/>
      <c r="T723" s="26"/>
      <c r="U723" s="29"/>
      <c r="V723" s="29"/>
      <c r="W723" s="25" t="b">
        <v>0</v>
      </c>
      <c r="X723" s="10" t="str">
        <f t="shared" si="3"/>
        <v/>
      </c>
    </row>
    <row r="724" ht="15.75" customHeight="1">
      <c r="A724" s="10" t="str">
        <f t="shared" si="1"/>
        <v/>
      </c>
      <c r="B724" s="11" t="str">
        <f>IF(OR($D724 = "CLOSED", AND($D724 = "CANCELLED", IncludeCancelled), AND($D724 = "MISSED", IncludeMissed)), IF(FixedTarget, IF(S724 &gt;= FixedTargetR, FixedTargetR, -1), IF($R724 = "TARGET", Q724, IF($R724 = "BE", 0, IF($R724 = "STOP", -1, "")))), "")</f>
        <v/>
      </c>
      <c r="C724" s="25"/>
      <c r="D724" s="25"/>
      <c r="E724" s="25"/>
      <c r="F724" s="25"/>
      <c r="G724" s="25"/>
      <c r="H724" s="25"/>
      <c r="I724" s="23"/>
      <c r="J724" s="23"/>
      <c r="K724" s="27"/>
      <c r="L724" s="27"/>
      <c r="M724" s="25"/>
      <c r="N724" s="31"/>
      <c r="O724" s="10" t="str">
        <f t="shared" si="2"/>
        <v/>
      </c>
      <c r="P724" s="10" t="str">
        <f>IF(AND(LEN(M724), SessionWeekends = false, OR(WEEKDAY(M724) = 1, WEEKDAY(M724) = 7)), SessionWeekendsCode, IF(LEN(N724), VLOOKUP(N724, SessionTimes, 2), ""))</f>
        <v/>
      </c>
      <c r="Q724" s="28"/>
      <c r="R724" s="25"/>
      <c r="S724" s="30"/>
      <c r="T724" s="26"/>
      <c r="U724" s="29"/>
      <c r="V724" s="29"/>
      <c r="W724" s="25" t="b">
        <v>0</v>
      </c>
      <c r="X724" s="10" t="str">
        <f t="shared" si="3"/>
        <v/>
      </c>
    </row>
    <row r="725" ht="15.75" customHeight="1">
      <c r="A725" s="10" t="str">
        <f t="shared" si="1"/>
        <v/>
      </c>
      <c r="B725" s="11" t="str">
        <f>IF(OR($D725 = "CLOSED", AND($D725 = "CANCELLED", IncludeCancelled), AND($D725 = "MISSED", IncludeMissed)), IF(FixedTarget, IF(S725 &gt;= FixedTargetR, FixedTargetR, -1), IF($R725 = "TARGET", Q725, IF($R725 = "BE", 0, IF($R725 = "STOP", -1, "")))), "")</f>
        <v/>
      </c>
      <c r="C725" s="25"/>
      <c r="D725" s="25"/>
      <c r="E725" s="25"/>
      <c r="F725" s="25"/>
      <c r="G725" s="25"/>
      <c r="H725" s="25"/>
      <c r="I725" s="23"/>
      <c r="J725" s="23"/>
      <c r="K725" s="27"/>
      <c r="L725" s="27"/>
      <c r="M725" s="25"/>
      <c r="N725" s="31"/>
      <c r="O725" s="10" t="str">
        <f t="shared" si="2"/>
        <v/>
      </c>
      <c r="P725" s="10" t="str">
        <f>IF(AND(LEN(M725), SessionWeekends = false, OR(WEEKDAY(M725) = 1, WEEKDAY(M725) = 7)), SessionWeekendsCode, IF(LEN(N725), VLOOKUP(N725, SessionTimes, 2), ""))</f>
        <v/>
      </c>
      <c r="Q725" s="28"/>
      <c r="R725" s="25"/>
      <c r="S725" s="30"/>
      <c r="T725" s="26"/>
      <c r="U725" s="29"/>
      <c r="V725" s="29"/>
      <c r="W725" s="25" t="b">
        <v>0</v>
      </c>
      <c r="X725" s="10" t="str">
        <f t="shared" si="3"/>
        <v/>
      </c>
    </row>
    <row r="726" ht="15.75" customHeight="1">
      <c r="A726" s="10" t="str">
        <f t="shared" si="1"/>
        <v/>
      </c>
      <c r="B726" s="11" t="str">
        <f>IF(OR($D726 = "CLOSED", AND($D726 = "CANCELLED", IncludeCancelled), AND($D726 = "MISSED", IncludeMissed)), IF(FixedTarget, IF(S726 &gt;= FixedTargetR, FixedTargetR, -1), IF($R726 = "TARGET", Q726, IF($R726 = "BE", 0, IF($R726 = "STOP", -1, "")))), "")</f>
        <v/>
      </c>
      <c r="C726" s="25"/>
      <c r="D726" s="25"/>
      <c r="E726" s="25"/>
      <c r="F726" s="25"/>
      <c r="G726" s="25"/>
      <c r="H726" s="25"/>
      <c r="I726" s="23"/>
      <c r="J726" s="23"/>
      <c r="K726" s="27"/>
      <c r="L726" s="27"/>
      <c r="M726" s="25"/>
      <c r="N726" s="31"/>
      <c r="O726" s="10" t="str">
        <f t="shared" si="2"/>
        <v/>
      </c>
      <c r="P726" s="10" t="str">
        <f>IF(AND(LEN(M726), SessionWeekends = false, OR(WEEKDAY(M726) = 1, WEEKDAY(M726) = 7)), SessionWeekendsCode, IF(LEN(N726), VLOOKUP(N726, SessionTimes, 2), ""))</f>
        <v/>
      </c>
      <c r="Q726" s="28"/>
      <c r="R726" s="25"/>
      <c r="S726" s="30"/>
      <c r="T726" s="26"/>
      <c r="U726" s="29"/>
      <c r="V726" s="29"/>
      <c r="W726" s="25" t="b">
        <v>0</v>
      </c>
      <c r="X726" s="10" t="str">
        <f t="shared" si="3"/>
        <v/>
      </c>
    </row>
    <row r="727" ht="15.75" customHeight="1">
      <c r="A727" s="10" t="str">
        <f t="shared" si="1"/>
        <v/>
      </c>
      <c r="B727" s="11" t="str">
        <f>IF(OR($D727 = "CLOSED", AND($D727 = "CANCELLED", IncludeCancelled), AND($D727 = "MISSED", IncludeMissed)), IF(FixedTarget, IF(S727 &gt;= FixedTargetR, FixedTargetR, -1), IF($R727 = "TARGET", Q727, IF($R727 = "BE", 0, IF($R727 = "STOP", -1, "")))), "")</f>
        <v/>
      </c>
      <c r="C727" s="25"/>
      <c r="D727" s="25"/>
      <c r="E727" s="25"/>
      <c r="F727" s="25"/>
      <c r="G727" s="25"/>
      <c r="H727" s="25"/>
      <c r="I727" s="23"/>
      <c r="J727" s="23"/>
      <c r="K727" s="27"/>
      <c r="L727" s="27"/>
      <c r="M727" s="25"/>
      <c r="N727" s="31"/>
      <c r="O727" s="10" t="str">
        <f t="shared" si="2"/>
        <v/>
      </c>
      <c r="P727" s="10" t="str">
        <f>IF(AND(LEN(M727), SessionWeekends = false, OR(WEEKDAY(M727) = 1, WEEKDAY(M727) = 7)), SessionWeekendsCode, IF(LEN(N727), VLOOKUP(N727, SessionTimes, 2), ""))</f>
        <v/>
      </c>
      <c r="Q727" s="28"/>
      <c r="R727" s="25"/>
      <c r="S727" s="30"/>
      <c r="T727" s="26"/>
      <c r="U727" s="29"/>
      <c r="V727" s="29"/>
      <c r="W727" s="25" t="b">
        <v>0</v>
      </c>
      <c r="X727" s="10" t="str">
        <f t="shared" si="3"/>
        <v/>
      </c>
    </row>
    <row r="728" ht="15.75" customHeight="1">
      <c r="A728" s="10" t="str">
        <f t="shared" si="1"/>
        <v/>
      </c>
      <c r="B728" s="11" t="str">
        <f>IF(OR($D728 = "CLOSED", AND($D728 = "CANCELLED", IncludeCancelled), AND($D728 = "MISSED", IncludeMissed)), IF(FixedTarget, IF(S728 &gt;= FixedTargetR, FixedTargetR, -1), IF($R728 = "TARGET", Q728, IF($R728 = "BE", 0, IF($R728 = "STOP", -1, "")))), "")</f>
        <v/>
      </c>
      <c r="C728" s="25"/>
      <c r="D728" s="25"/>
      <c r="E728" s="25"/>
      <c r="F728" s="25"/>
      <c r="G728" s="25"/>
      <c r="H728" s="25"/>
      <c r="I728" s="23"/>
      <c r="J728" s="23"/>
      <c r="K728" s="27"/>
      <c r="L728" s="27"/>
      <c r="M728" s="25"/>
      <c r="N728" s="31"/>
      <c r="O728" s="10" t="str">
        <f t="shared" si="2"/>
        <v/>
      </c>
      <c r="P728" s="10" t="str">
        <f>IF(AND(LEN(M728), SessionWeekends = false, OR(WEEKDAY(M728) = 1, WEEKDAY(M728) = 7)), SessionWeekendsCode, IF(LEN(N728), VLOOKUP(N728, SessionTimes, 2), ""))</f>
        <v/>
      </c>
      <c r="Q728" s="28"/>
      <c r="R728" s="25"/>
      <c r="S728" s="30"/>
      <c r="T728" s="26"/>
      <c r="U728" s="29"/>
      <c r="V728" s="29"/>
      <c r="W728" s="25" t="b">
        <v>0</v>
      </c>
      <c r="X728" s="10" t="str">
        <f t="shared" si="3"/>
        <v/>
      </c>
    </row>
    <row r="729" ht="15.75" customHeight="1">
      <c r="A729" s="10" t="str">
        <f t="shared" si="1"/>
        <v/>
      </c>
      <c r="B729" s="11" t="str">
        <f>IF(OR($D729 = "CLOSED", AND($D729 = "CANCELLED", IncludeCancelled), AND($D729 = "MISSED", IncludeMissed)), IF(FixedTarget, IF(S729 &gt;= FixedTargetR, FixedTargetR, -1), IF($R729 = "TARGET", Q729, IF($R729 = "BE", 0, IF($R729 = "STOP", -1, "")))), "")</f>
        <v/>
      </c>
      <c r="C729" s="25"/>
      <c r="D729" s="25"/>
      <c r="E729" s="25"/>
      <c r="F729" s="25"/>
      <c r="G729" s="25"/>
      <c r="H729" s="25"/>
      <c r="I729" s="23"/>
      <c r="J729" s="23"/>
      <c r="K729" s="27"/>
      <c r="L729" s="27"/>
      <c r="M729" s="25"/>
      <c r="N729" s="31"/>
      <c r="O729" s="10" t="str">
        <f t="shared" si="2"/>
        <v/>
      </c>
      <c r="P729" s="10" t="str">
        <f>IF(AND(LEN(M729), SessionWeekends = false, OR(WEEKDAY(M729) = 1, WEEKDAY(M729) = 7)), SessionWeekendsCode, IF(LEN(N729), VLOOKUP(N729, SessionTimes, 2), ""))</f>
        <v/>
      </c>
      <c r="Q729" s="28"/>
      <c r="R729" s="25"/>
      <c r="S729" s="30"/>
      <c r="T729" s="26"/>
      <c r="U729" s="29"/>
      <c r="V729" s="29"/>
      <c r="W729" s="25" t="b">
        <v>0</v>
      </c>
      <c r="X729" s="10" t="str">
        <f t="shared" si="3"/>
        <v/>
      </c>
    </row>
    <row r="730" ht="15.75" customHeight="1">
      <c r="A730" s="10" t="str">
        <f t="shared" si="1"/>
        <v/>
      </c>
      <c r="B730" s="11" t="str">
        <f>IF(OR($D730 = "CLOSED", AND($D730 = "CANCELLED", IncludeCancelled), AND($D730 = "MISSED", IncludeMissed)), IF(FixedTarget, IF(S730 &gt;= FixedTargetR, FixedTargetR, -1), IF($R730 = "TARGET", Q730, IF($R730 = "BE", 0, IF($R730 = "STOP", -1, "")))), "")</f>
        <v/>
      </c>
      <c r="C730" s="25"/>
      <c r="D730" s="25"/>
      <c r="E730" s="25"/>
      <c r="F730" s="25"/>
      <c r="G730" s="25"/>
      <c r="H730" s="25"/>
      <c r="I730" s="23"/>
      <c r="J730" s="23"/>
      <c r="K730" s="27"/>
      <c r="L730" s="27"/>
      <c r="M730" s="25"/>
      <c r="N730" s="31"/>
      <c r="O730" s="10" t="str">
        <f t="shared" si="2"/>
        <v/>
      </c>
      <c r="P730" s="10" t="str">
        <f>IF(AND(LEN(M730), SessionWeekends = false, OR(WEEKDAY(M730) = 1, WEEKDAY(M730) = 7)), SessionWeekendsCode, IF(LEN(N730), VLOOKUP(N730, SessionTimes, 2), ""))</f>
        <v/>
      </c>
      <c r="Q730" s="28"/>
      <c r="R730" s="25"/>
      <c r="S730" s="30"/>
      <c r="T730" s="26"/>
      <c r="U730" s="29"/>
      <c r="V730" s="29"/>
      <c r="W730" s="25" t="b">
        <v>0</v>
      </c>
      <c r="X730" s="10" t="str">
        <f t="shared" si="3"/>
        <v/>
      </c>
    </row>
    <row r="731" ht="15.75" customHeight="1">
      <c r="A731" s="10" t="str">
        <f t="shared" si="1"/>
        <v/>
      </c>
      <c r="B731" s="11" t="str">
        <f>IF(OR($D731 = "CLOSED", AND($D731 = "CANCELLED", IncludeCancelled), AND($D731 = "MISSED", IncludeMissed)), IF(FixedTarget, IF(S731 &gt;= FixedTargetR, FixedTargetR, -1), IF($R731 = "TARGET", Q731, IF($R731 = "BE", 0, IF($R731 = "STOP", -1, "")))), "")</f>
        <v/>
      </c>
      <c r="C731" s="25"/>
      <c r="D731" s="25"/>
      <c r="E731" s="25"/>
      <c r="F731" s="25"/>
      <c r="G731" s="25"/>
      <c r="H731" s="25"/>
      <c r="I731" s="23"/>
      <c r="J731" s="23"/>
      <c r="K731" s="27"/>
      <c r="L731" s="27"/>
      <c r="M731" s="25"/>
      <c r="N731" s="31"/>
      <c r="O731" s="10" t="str">
        <f t="shared" si="2"/>
        <v/>
      </c>
      <c r="P731" s="10" t="str">
        <f>IF(AND(LEN(M731), SessionWeekends = false, OR(WEEKDAY(M731) = 1, WEEKDAY(M731) = 7)), SessionWeekendsCode, IF(LEN(N731), VLOOKUP(N731, SessionTimes, 2), ""))</f>
        <v/>
      </c>
      <c r="Q731" s="28"/>
      <c r="R731" s="25"/>
      <c r="S731" s="30"/>
      <c r="T731" s="26"/>
      <c r="U731" s="29"/>
      <c r="V731" s="29"/>
      <c r="W731" s="25" t="b">
        <v>0</v>
      </c>
      <c r="X731" s="10" t="str">
        <f t="shared" si="3"/>
        <v/>
      </c>
    </row>
    <row r="732" ht="15.75" customHeight="1">
      <c r="A732" s="10" t="str">
        <f t="shared" si="1"/>
        <v/>
      </c>
      <c r="B732" s="11" t="str">
        <f>IF(OR($D732 = "CLOSED", AND($D732 = "CANCELLED", IncludeCancelled), AND($D732 = "MISSED", IncludeMissed)), IF(FixedTarget, IF(S732 &gt;= FixedTargetR, FixedTargetR, -1), IF($R732 = "TARGET", Q732, IF($R732 = "BE", 0, IF($R732 = "STOP", -1, "")))), "")</f>
        <v/>
      </c>
      <c r="C732" s="25"/>
      <c r="D732" s="25"/>
      <c r="E732" s="25"/>
      <c r="F732" s="25"/>
      <c r="G732" s="25"/>
      <c r="H732" s="25"/>
      <c r="I732" s="23"/>
      <c r="J732" s="23"/>
      <c r="K732" s="27"/>
      <c r="L732" s="27"/>
      <c r="M732" s="25"/>
      <c r="N732" s="31"/>
      <c r="O732" s="10" t="str">
        <f t="shared" si="2"/>
        <v/>
      </c>
      <c r="P732" s="10" t="str">
        <f>IF(AND(LEN(M732), SessionWeekends = false, OR(WEEKDAY(M732) = 1, WEEKDAY(M732) = 7)), SessionWeekendsCode, IF(LEN(N732), VLOOKUP(N732, SessionTimes, 2), ""))</f>
        <v/>
      </c>
      <c r="Q732" s="28"/>
      <c r="R732" s="25"/>
      <c r="S732" s="30"/>
      <c r="T732" s="26"/>
      <c r="U732" s="29"/>
      <c r="V732" s="29"/>
      <c r="W732" s="25" t="b">
        <v>0</v>
      </c>
      <c r="X732" s="10" t="str">
        <f t="shared" si="3"/>
        <v/>
      </c>
    </row>
    <row r="733" ht="15.75" customHeight="1">
      <c r="A733" s="10" t="str">
        <f t="shared" si="1"/>
        <v/>
      </c>
      <c r="B733" s="11" t="str">
        <f>IF(OR($D733 = "CLOSED", AND($D733 = "CANCELLED", IncludeCancelled), AND($D733 = "MISSED", IncludeMissed)), IF(FixedTarget, IF(S733 &gt;= FixedTargetR, FixedTargetR, -1), IF($R733 = "TARGET", Q733, IF($R733 = "BE", 0, IF($R733 = "STOP", -1, "")))), "")</f>
        <v/>
      </c>
      <c r="C733" s="25"/>
      <c r="D733" s="25"/>
      <c r="E733" s="25"/>
      <c r="F733" s="25"/>
      <c r="G733" s="25"/>
      <c r="H733" s="25"/>
      <c r="I733" s="23"/>
      <c r="J733" s="23"/>
      <c r="K733" s="27"/>
      <c r="L733" s="27"/>
      <c r="M733" s="25"/>
      <c r="N733" s="31"/>
      <c r="O733" s="10" t="str">
        <f t="shared" si="2"/>
        <v/>
      </c>
      <c r="P733" s="10" t="str">
        <f>IF(AND(LEN(M733), SessionWeekends = false, OR(WEEKDAY(M733) = 1, WEEKDAY(M733) = 7)), SessionWeekendsCode, IF(LEN(N733), VLOOKUP(N733, SessionTimes, 2), ""))</f>
        <v/>
      </c>
      <c r="Q733" s="28"/>
      <c r="R733" s="25"/>
      <c r="S733" s="30"/>
      <c r="T733" s="26"/>
      <c r="U733" s="29"/>
      <c r="V733" s="29"/>
      <c r="W733" s="25" t="b">
        <v>0</v>
      </c>
      <c r="X733" s="10" t="str">
        <f t="shared" si="3"/>
        <v/>
      </c>
    </row>
    <row r="734" ht="15.75" customHeight="1">
      <c r="A734" s="10" t="str">
        <f t="shared" si="1"/>
        <v/>
      </c>
      <c r="B734" s="11" t="str">
        <f>IF(OR($D734 = "CLOSED", AND($D734 = "CANCELLED", IncludeCancelled), AND($D734 = "MISSED", IncludeMissed)), IF(FixedTarget, IF(S734 &gt;= FixedTargetR, FixedTargetR, -1), IF($R734 = "TARGET", Q734, IF($R734 = "BE", 0, IF($R734 = "STOP", -1, "")))), "")</f>
        <v/>
      </c>
      <c r="C734" s="25"/>
      <c r="D734" s="25"/>
      <c r="E734" s="25"/>
      <c r="F734" s="25"/>
      <c r="G734" s="25"/>
      <c r="H734" s="25"/>
      <c r="I734" s="23"/>
      <c r="J734" s="23"/>
      <c r="K734" s="27"/>
      <c r="L734" s="27"/>
      <c r="M734" s="25"/>
      <c r="N734" s="31"/>
      <c r="O734" s="10" t="str">
        <f t="shared" si="2"/>
        <v/>
      </c>
      <c r="P734" s="10" t="str">
        <f>IF(AND(LEN(M734), SessionWeekends = false, OR(WEEKDAY(M734) = 1, WEEKDAY(M734) = 7)), SessionWeekendsCode, IF(LEN(N734), VLOOKUP(N734, SessionTimes, 2), ""))</f>
        <v/>
      </c>
      <c r="Q734" s="28"/>
      <c r="R734" s="25"/>
      <c r="S734" s="30"/>
      <c r="T734" s="26"/>
      <c r="U734" s="29"/>
      <c r="V734" s="29"/>
      <c r="W734" s="25" t="b">
        <v>0</v>
      </c>
      <c r="X734" s="10" t="str">
        <f t="shared" si="3"/>
        <v/>
      </c>
    </row>
    <row r="735" ht="15.75" customHeight="1">
      <c r="A735" s="10" t="str">
        <f t="shared" si="1"/>
        <v/>
      </c>
      <c r="B735" s="11" t="str">
        <f>IF(OR($D735 = "CLOSED", AND($D735 = "CANCELLED", IncludeCancelled), AND($D735 = "MISSED", IncludeMissed)), IF(FixedTarget, IF(S735 &gt;= FixedTargetR, FixedTargetR, -1), IF($R735 = "TARGET", Q735, IF($R735 = "BE", 0, IF($R735 = "STOP", -1, "")))), "")</f>
        <v/>
      </c>
      <c r="C735" s="25"/>
      <c r="D735" s="25"/>
      <c r="E735" s="25"/>
      <c r="F735" s="25"/>
      <c r="G735" s="25"/>
      <c r="H735" s="25"/>
      <c r="I735" s="23"/>
      <c r="J735" s="23"/>
      <c r="K735" s="27"/>
      <c r="L735" s="27"/>
      <c r="M735" s="25"/>
      <c r="N735" s="31"/>
      <c r="O735" s="10" t="str">
        <f t="shared" si="2"/>
        <v/>
      </c>
      <c r="P735" s="10" t="str">
        <f>IF(AND(LEN(M735), SessionWeekends = false, OR(WEEKDAY(M735) = 1, WEEKDAY(M735) = 7)), SessionWeekendsCode, IF(LEN(N735), VLOOKUP(N735, SessionTimes, 2), ""))</f>
        <v/>
      </c>
      <c r="Q735" s="28"/>
      <c r="R735" s="25"/>
      <c r="S735" s="30"/>
      <c r="T735" s="26"/>
      <c r="U735" s="29"/>
      <c r="V735" s="29"/>
      <c r="W735" s="25" t="b">
        <v>0</v>
      </c>
      <c r="X735" s="10" t="str">
        <f t="shared" si="3"/>
        <v/>
      </c>
    </row>
    <row r="736" ht="15.75" customHeight="1">
      <c r="A736" s="10" t="str">
        <f t="shared" si="1"/>
        <v/>
      </c>
      <c r="B736" s="11" t="str">
        <f>IF(OR($D736 = "CLOSED", AND($D736 = "CANCELLED", IncludeCancelled), AND($D736 = "MISSED", IncludeMissed)), IF(FixedTarget, IF(S736 &gt;= FixedTargetR, FixedTargetR, -1), IF($R736 = "TARGET", Q736, IF($R736 = "BE", 0, IF($R736 = "STOP", -1, "")))), "")</f>
        <v/>
      </c>
      <c r="C736" s="25"/>
      <c r="D736" s="25"/>
      <c r="E736" s="25"/>
      <c r="F736" s="25"/>
      <c r="G736" s="25"/>
      <c r="H736" s="25"/>
      <c r="I736" s="23"/>
      <c r="J736" s="23"/>
      <c r="K736" s="27"/>
      <c r="L736" s="27"/>
      <c r="M736" s="25"/>
      <c r="N736" s="31"/>
      <c r="O736" s="10" t="str">
        <f t="shared" si="2"/>
        <v/>
      </c>
      <c r="P736" s="10" t="str">
        <f>IF(AND(LEN(M736), SessionWeekends = false, OR(WEEKDAY(M736) = 1, WEEKDAY(M736) = 7)), SessionWeekendsCode, IF(LEN(N736), VLOOKUP(N736, SessionTimes, 2), ""))</f>
        <v/>
      </c>
      <c r="Q736" s="28"/>
      <c r="R736" s="25"/>
      <c r="S736" s="30"/>
      <c r="T736" s="26"/>
      <c r="U736" s="29"/>
      <c r="V736" s="29"/>
      <c r="W736" s="25" t="b">
        <v>0</v>
      </c>
      <c r="X736" s="10" t="str">
        <f t="shared" si="3"/>
        <v/>
      </c>
    </row>
    <row r="737" ht="15.75" customHeight="1">
      <c r="A737" s="10" t="str">
        <f t="shared" si="1"/>
        <v/>
      </c>
      <c r="B737" s="11" t="str">
        <f>IF(OR($D737 = "CLOSED", AND($D737 = "CANCELLED", IncludeCancelled), AND($D737 = "MISSED", IncludeMissed)), IF(FixedTarget, IF(S737 &gt;= FixedTargetR, FixedTargetR, -1), IF($R737 = "TARGET", Q737, IF($R737 = "BE", 0, IF($R737 = "STOP", -1, "")))), "")</f>
        <v/>
      </c>
      <c r="C737" s="25"/>
      <c r="D737" s="25"/>
      <c r="E737" s="25"/>
      <c r="F737" s="25"/>
      <c r="G737" s="25"/>
      <c r="H737" s="25"/>
      <c r="I737" s="23"/>
      <c r="J737" s="23"/>
      <c r="K737" s="27"/>
      <c r="L737" s="27"/>
      <c r="M737" s="25"/>
      <c r="N737" s="31"/>
      <c r="O737" s="10" t="str">
        <f t="shared" si="2"/>
        <v/>
      </c>
      <c r="P737" s="10" t="str">
        <f>IF(AND(LEN(M737), SessionWeekends = false, OR(WEEKDAY(M737) = 1, WEEKDAY(M737) = 7)), SessionWeekendsCode, IF(LEN(N737), VLOOKUP(N737, SessionTimes, 2), ""))</f>
        <v/>
      </c>
      <c r="Q737" s="28"/>
      <c r="R737" s="25"/>
      <c r="S737" s="30"/>
      <c r="T737" s="26"/>
      <c r="U737" s="29"/>
      <c r="V737" s="29"/>
      <c r="W737" s="25" t="b">
        <v>0</v>
      </c>
      <c r="X737" s="10" t="str">
        <f t="shared" si="3"/>
        <v/>
      </c>
    </row>
    <row r="738" ht="15.75" customHeight="1">
      <c r="A738" s="10" t="str">
        <f t="shared" si="1"/>
        <v/>
      </c>
      <c r="B738" s="11" t="str">
        <f>IF(OR($D738 = "CLOSED", AND($D738 = "CANCELLED", IncludeCancelled), AND($D738 = "MISSED", IncludeMissed)), IF(FixedTarget, IF(S738 &gt;= FixedTargetR, FixedTargetR, -1), IF($R738 = "TARGET", Q738, IF($R738 = "BE", 0, IF($R738 = "STOP", -1, "")))), "")</f>
        <v/>
      </c>
      <c r="C738" s="25"/>
      <c r="D738" s="25"/>
      <c r="E738" s="25"/>
      <c r="F738" s="25"/>
      <c r="G738" s="25"/>
      <c r="H738" s="25"/>
      <c r="I738" s="23"/>
      <c r="J738" s="23"/>
      <c r="K738" s="27"/>
      <c r="L738" s="27"/>
      <c r="M738" s="25"/>
      <c r="N738" s="31"/>
      <c r="O738" s="10" t="str">
        <f t="shared" si="2"/>
        <v/>
      </c>
      <c r="P738" s="10" t="str">
        <f>IF(AND(LEN(M738), SessionWeekends = false, OR(WEEKDAY(M738) = 1, WEEKDAY(M738) = 7)), SessionWeekendsCode, IF(LEN(N738), VLOOKUP(N738, SessionTimes, 2), ""))</f>
        <v/>
      </c>
      <c r="Q738" s="28"/>
      <c r="R738" s="25"/>
      <c r="S738" s="30"/>
      <c r="T738" s="26"/>
      <c r="U738" s="29"/>
      <c r="V738" s="29"/>
      <c r="W738" s="25" t="b">
        <v>0</v>
      </c>
      <c r="X738" s="10" t="str">
        <f t="shared" si="3"/>
        <v/>
      </c>
    </row>
    <row r="739" ht="15.75" customHeight="1">
      <c r="A739" s="10" t="str">
        <f t="shared" si="1"/>
        <v/>
      </c>
      <c r="B739" s="11" t="str">
        <f>IF(OR($D739 = "CLOSED", AND($D739 = "CANCELLED", IncludeCancelled), AND($D739 = "MISSED", IncludeMissed)), IF(FixedTarget, IF(S739 &gt;= FixedTargetR, FixedTargetR, -1), IF($R739 = "TARGET", Q739, IF($R739 = "BE", 0, IF($R739 = "STOP", -1, "")))), "")</f>
        <v/>
      </c>
      <c r="C739" s="25"/>
      <c r="D739" s="25"/>
      <c r="E739" s="25"/>
      <c r="F739" s="25"/>
      <c r="G739" s="25"/>
      <c r="H739" s="25"/>
      <c r="I739" s="23"/>
      <c r="J739" s="23"/>
      <c r="K739" s="27"/>
      <c r="L739" s="27"/>
      <c r="M739" s="25"/>
      <c r="N739" s="31"/>
      <c r="O739" s="10" t="str">
        <f t="shared" si="2"/>
        <v/>
      </c>
      <c r="P739" s="10" t="str">
        <f>IF(AND(LEN(M739), SessionWeekends = false, OR(WEEKDAY(M739) = 1, WEEKDAY(M739) = 7)), SessionWeekendsCode, IF(LEN(N739), VLOOKUP(N739, SessionTimes, 2), ""))</f>
        <v/>
      </c>
      <c r="Q739" s="28"/>
      <c r="R739" s="25"/>
      <c r="S739" s="30"/>
      <c r="T739" s="26"/>
      <c r="U739" s="29"/>
      <c r="V739" s="29"/>
      <c r="W739" s="25" t="b">
        <v>0</v>
      </c>
      <c r="X739" s="10" t="str">
        <f t="shared" si="3"/>
        <v/>
      </c>
    </row>
    <row r="740" ht="15.75" customHeight="1">
      <c r="A740" s="10" t="str">
        <f t="shared" si="1"/>
        <v/>
      </c>
      <c r="B740" s="11" t="str">
        <f>IF(OR($D740 = "CLOSED", AND($D740 = "CANCELLED", IncludeCancelled), AND($D740 = "MISSED", IncludeMissed)), IF(FixedTarget, IF(S740 &gt;= FixedTargetR, FixedTargetR, -1), IF($R740 = "TARGET", Q740, IF($R740 = "BE", 0, IF($R740 = "STOP", -1, "")))), "")</f>
        <v/>
      </c>
      <c r="C740" s="25"/>
      <c r="D740" s="25"/>
      <c r="E740" s="25"/>
      <c r="F740" s="25"/>
      <c r="G740" s="25"/>
      <c r="H740" s="25"/>
      <c r="I740" s="23"/>
      <c r="J740" s="23"/>
      <c r="K740" s="27"/>
      <c r="L740" s="27"/>
      <c r="M740" s="25"/>
      <c r="N740" s="31"/>
      <c r="O740" s="10" t="str">
        <f t="shared" si="2"/>
        <v/>
      </c>
      <c r="P740" s="10" t="str">
        <f>IF(AND(LEN(M740), SessionWeekends = false, OR(WEEKDAY(M740) = 1, WEEKDAY(M740) = 7)), SessionWeekendsCode, IF(LEN(N740), VLOOKUP(N740, SessionTimes, 2), ""))</f>
        <v/>
      </c>
      <c r="Q740" s="28"/>
      <c r="R740" s="25"/>
      <c r="S740" s="30"/>
      <c r="T740" s="26"/>
      <c r="U740" s="29"/>
      <c r="V740" s="29"/>
      <c r="W740" s="25" t="b">
        <v>0</v>
      </c>
      <c r="X740" s="10" t="str">
        <f t="shared" si="3"/>
        <v/>
      </c>
    </row>
    <row r="741" ht="15.75" customHeight="1">
      <c r="A741" s="10" t="str">
        <f t="shared" si="1"/>
        <v/>
      </c>
      <c r="B741" s="11" t="str">
        <f>IF(OR($D741 = "CLOSED", AND($D741 = "CANCELLED", IncludeCancelled), AND($D741 = "MISSED", IncludeMissed)), IF(FixedTarget, IF(S741 &gt;= FixedTargetR, FixedTargetR, -1), IF($R741 = "TARGET", Q741, IF($R741 = "BE", 0, IF($R741 = "STOP", -1, "")))), "")</f>
        <v/>
      </c>
      <c r="C741" s="25"/>
      <c r="D741" s="25"/>
      <c r="E741" s="25"/>
      <c r="F741" s="25"/>
      <c r="G741" s="25"/>
      <c r="H741" s="25"/>
      <c r="I741" s="23"/>
      <c r="J741" s="23"/>
      <c r="K741" s="27"/>
      <c r="L741" s="27"/>
      <c r="M741" s="25"/>
      <c r="N741" s="31"/>
      <c r="O741" s="10" t="str">
        <f t="shared" si="2"/>
        <v/>
      </c>
      <c r="P741" s="10" t="str">
        <f>IF(AND(LEN(M741), SessionWeekends = false, OR(WEEKDAY(M741) = 1, WEEKDAY(M741) = 7)), SessionWeekendsCode, IF(LEN(N741), VLOOKUP(N741, SessionTimes, 2), ""))</f>
        <v/>
      </c>
      <c r="Q741" s="28"/>
      <c r="R741" s="25"/>
      <c r="S741" s="30"/>
      <c r="T741" s="26"/>
      <c r="U741" s="29"/>
      <c r="V741" s="29"/>
      <c r="W741" s="25" t="b">
        <v>0</v>
      </c>
      <c r="X741" s="10" t="str">
        <f t="shared" si="3"/>
        <v/>
      </c>
    </row>
    <row r="742" ht="15.75" customHeight="1">
      <c r="A742" s="10" t="str">
        <f t="shared" si="1"/>
        <v/>
      </c>
      <c r="B742" s="11" t="str">
        <f>IF(OR($D742 = "CLOSED", AND($D742 = "CANCELLED", IncludeCancelled), AND($D742 = "MISSED", IncludeMissed)), IF(FixedTarget, IF(S742 &gt;= FixedTargetR, FixedTargetR, -1), IF($R742 = "TARGET", Q742, IF($R742 = "BE", 0, IF($R742 = "STOP", -1, "")))), "")</f>
        <v/>
      </c>
      <c r="C742" s="25"/>
      <c r="D742" s="25"/>
      <c r="E742" s="25"/>
      <c r="F742" s="25"/>
      <c r="G742" s="25"/>
      <c r="H742" s="25"/>
      <c r="I742" s="23"/>
      <c r="J742" s="23"/>
      <c r="K742" s="27"/>
      <c r="L742" s="27"/>
      <c r="M742" s="25"/>
      <c r="N742" s="31"/>
      <c r="O742" s="10" t="str">
        <f t="shared" si="2"/>
        <v/>
      </c>
      <c r="P742" s="10" t="str">
        <f>IF(AND(LEN(M742), SessionWeekends = false, OR(WEEKDAY(M742) = 1, WEEKDAY(M742) = 7)), SessionWeekendsCode, IF(LEN(N742), VLOOKUP(N742, SessionTimes, 2), ""))</f>
        <v/>
      </c>
      <c r="Q742" s="28"/>
      <c r="R742" s="25"/>
      <c r="S742" s="30"/>
      <c r="T742" s="26"/>
      <c r="U742" s="29"/>
      <c r="V742" s="29"/>
      <c r="W742" s="25" t="b">
        <v>0</v>
      </c>
      <c r="X742" s="10" t="str">
        <f t="shared" si="3"/>
        <v/>
      </c>
    </row>
    <row r="743" ht="15.75" customHeight="1">
      <c r="A743" s="10" t="str">
        <f t="shared" si="1"/>
        <v/>
      </c>
      <c r="B743" s="11" t="str">
        <f>IF(OR($D743 = "CLOSED", AND($D743 = "CANCELLED", IncludeCancelled), AND($D743 = "MISSED", IncludeMissed)), IF(FixedTarget, IF(S743 &gt;= FixedTargetR, FixedTargetR, -1), IF($R743 = "TARGET", Q743, IF($R743 = "BE", 0, IF($R743 = "STOP", -1, "")))), "")</f>
        <v/>
      </c>
      <c r="C743" s="25"/>
      <c r="D743" s="25"/>
      <c r="E743" s="25"/>
      <c r="F743" s="25"/>
      <c r="G743" s="25"/>
      <c r="H743" s="25"/>
      <c r="I743" s="23"/>
      <c r="J743" s="23"/>
      <c r="K743" s="27"/>
      <c r="L743" s="27"/>
      <c r="M743" s="25"/>
      <c r="N743" s="31"/>
      <c r="O743" s="10" t="str">
        <f t="shared" si="2"/>
        <v/>
      </c>
      <c r="P743" s="10" t="str">
        <f>IF(AND(LEN(M743), SessionWeekends = false, OR(WEEKDAY(M743) = 1, WEEKDAY(M743) = 7)), SessionWeekendsCode, IF(LEN(N743), VLOOKUP(N743, SessionTimes, 2), ""))</f>
        <v/>
      </c>
      <c r="Q743" s="28"/>
      <c r="R743" s="25"/>
      <c r="S743" s="30"/>
      <c r="T743" s="26"/>
      <c r="U743" s="29"/>
      <c r="V743" s="29"/>
      <c r="W743" s="25" t="b">
        <v>0</v>
      </c>
      <c r="X743" s="10" t="str">
        <f t="shared" si="3"/>
        <v/>
      </c>
    </row>
    <row r="744" ht="15.75" customHeight="1">
      <c r="A744" s="10" t="str">
        <f t="shared" si="1"/>
        <v/>
      </c>
      <c r="B744" s="11" t="str">
        <f>IF(OR($D744 = "CLOSED", AND($D744 = "CANCELLED", IncludeCancelled), AND($D744 = "MISSED", IncludeMissed)), IF(FixedTarget, IF(S744 &gt;= FixedTargetR, FixedTargetR, -1), IF($R744 = "TARGET", Q744, IF($R744 = "BE", 0, IF($R744 = "STOP", -1, "")))), "")</f>
        <v/>
      </c>
      <c r="C744" s="25"/>
      <c r="D744" s="25"/>
      <c r="E744" s="25"/>
      <c r="F744" s="25"/>
      <c r="G744" s="25"/>
      <c r="H744" s="25"/>
      <c r="I744" s="23"/>
      <c r="J744" s="23"/>
      <c r="K744" s="27"/>
      <c r="L744" s="27"/>
      <c r="M744" s="25"/>
      <c r="N744" s="31"/>
      <c r="O744" s="10" t="str">
        <f t="shared" si="2"/>
        <v/>
      </c>
      <c r="P744" s="10" t="str">
        <f>IF(AND(LEN(M744), SessionWeekends = false, OR(WEEKDAY(M744) = 1, WEEKDAY(M744) = 7)), SessionWeekendsCode, IF(LEN(N744), VLOOKUP(N744, SessionTimes, 2), ""))</f>
        <v/>
      </c>
      <c r="Q744" s="28"/>
      <c r="R744" s="25"/>
      <c r="S744" s="30"/>
      <c r="T744" s="26"/>
      <c r="U744" s="29"/>
      <c r="V744" s="29"/>
      <c r="W744" s="25" t="b">
        <v>0</v>
      </c>
      <c r="X744" s="10" t="str">
        <f t="shared" si="3"/>
        <v/>
      </c>
    </row>
    <row r="745" ht="15.75" customHeight="1">
      <c r="A745" s="10" t="str">
        <f t="shared" si="1"/>
        <v/>
      </c>
      <c r="B745" s="11" t="str">
        <f>IF(OR($D745 = "CLOSED", AND($D745 = "CANCELLED", IncludeCancelled), AND($D745 = "MISSED", IncludeMissed)), IF(FixedTarget, IF(S745 &gt;= FixedTargetR, FixedTargetR, -1), IF($R745 = "TARGET", Q745, IF($R745 = "BE", 0, IF($R745 = "STOP", -1, "")))), "")</f>
        <v/>
      </c>
      <c r="C745" s="25"/>
      <c r="D745" s="25"/>
      <c r="E745" s="25"/>
      <c r="F745" s="25"/>
      <c r="G745" s="25"/>
      <c r="H745" s="25"/>
      <c r="I745" s="23"/>
      <c r="J745" s="23"/>
      <c r="K745" s="27"/>
      <c r="L745" s="27"/>
      <c r="M745" s="25"/>
      <c r="N745" s="31"/>
      <c r="O745" s="10" t="str">
        <f t="shared" si="2"/>
        <v/>
      </c>
      <c r="P745" s="10" t="str">
        <f>IF(AND(LEN(M745), SessionWeekends = false, OR(WEEKDAY(M745) = 1, WEEKDAY(M745) = 7)), SessionWeekendsCode, IF(LEN(N745), VLOOKUP(N745, SessionTimes, 2), ""))</f>
        <v/>
      </c>
      <c r="Q745" s="28"/>
      <c r="R745" s="25"/>
      <c r="S745" s="30"/>
      <c r="T745" s="26"/>
      <c r="U745" s="29"/>
      <c r="V745" s="29"/>
      <c r="W745" s="25" t="b">
        <v>0</v>
      </c>
      <c r="X745" s="10" t="str">
        <f t="shared" si="3"/>
        <v/>
      </c>
    </row>
    <row r="746" ht="15.75" customHeight="1">
      <c r="A746" s="10" t="str">
        <f t="shared" si="1"/>
        <v/>
      </c>
      <c r="B746" s="11" t="str">
        <f>IF(OR($D746 = "CLOSED", AND($D746 = "CANCELLED", IncludeCancelled), AND($D746 = "MISSED", IncludeMissed)), IF(FixedTarget, IF(S746 &gt;= FixedTargetR, FixedTargetR, -1), IF($R746 = "TARGET", Q746, IF($R746 = "BE", 0, IF($R746 = "STOP", -1, "")))), "")</f>
        <v/>
      </c>
      <c r="C746" s="25"/>
      <c r="D746" s="25"/>
      <c r="E746" s="25"/>
      <c r="F746" s="25"/>
      <c r="G746" s="25"/>
      <c r="H746" s="25"/>
      <c r="I746" s="23"/>
      <c r="J746" s="23"/>
      <c r="K746" s="27"/>
      <c r="L746" s="27"/>
      <c r="M746" s="25"/>
      <c r="N746" s="31"/>
      <c r="O746" s="10" t="str">
        <f t="shared" si="2"/>
        <v/>
      </c>
      <c r="P746" s="10" t="str">
        <f>IF(AND(LEN(M746), SessionWeekends = false, OR(WEEKDAY(M746) = 1, WEEKDAY(M746) = 7)), SessionWeekendsCode, IF(LEN(N746), VLOOKUP(N746, SessionTimes, 2), ""))</f>
        <v/>
      </c>
      <c r="Q746" s="28"/>
      <c r="R746" s="25"/>
      <c r="S746" s="30"/>
      <c r="T746" s="26"/>
      <c r="U746" s="29"/>
      <c r="V746" s="29"/>
      <c r="W746" s="25" t="b">
        <v>0</v>
      </c>
      <c r="X746" s="10" t="str">
        <f t="shared" si="3"/>
        <v/>
      </c>
    </row>
    <row r="747" ht="15.75" customHeight="1">
      <c r="A747" s="10" t="str">
        <f t="shared" si="1"/>
        <v/>
      </c>
      <c r="B747" s="11" t="str">
        <f>IF(OR($D747 = "CLOSED", AND($D747 = "CANCELLED", IncludeCancelled), AND($D747 = "MISSED", IncludeMissed)), IF(FixedTarget, IF(S747 &gt;= FixedTargetR, FixedTargetR, -1), IF($R747 = "TARGET", Q747, IF($R747 = "BE", 0, IF($R747 = "STOP", -1, "")))), "")</f>
        <v/>
      </c>
      <c r="C747" s="25"/>
      <c r="D747" s="25"/>
      <c r="E747" s="25"/>
      <c r="F747" s="25"/>
      <c r="G747" s="25"/>
      <c r="H747" s="25"/>
      <c r="I747" s="23"/>
      <c r="J747" s="23"/>
      <c r="K747" s="27"/>
      <c r="L747" s="27"/>
      <c r="M747" s="25"/>
      <c r="N747" s="31"/>
      <c r="O747" s="10" t="str">
        <f t="shared" si="2"/>
        <v/>
      </c>
      <c r="P747" s="10" t="str">
        <f>IF(AND(LEN(M747), SessionWeekends = false, OR(WEEKDAY(M747) = 1, WEEKDAY(M747) = 7)), SessionWeekendsCode, IF(LEN(N747), VLOOKUP(N747, SessionTimes, 2), ""))</f>
        <v/>
      </c>
      <c r="Q747" s="28"/>
      <c r="R747" s="25"/>
      <c r="S747" s="30"/>
      <c r="T747" s="26"/>
      <c r="U747" s="29"/>
      <c r="V747" s="29"/>
      <c r="W747" s="25" t="b">
        <v>0</v>
      </c>
      <c r="X747" s="10" t="str">
        <f t="shared" si="3"/>
        <v/>
      </c>
    </row>
    <row r="748" ht="15.75" customHeight="1">
      <c r="A748" s="10" t="str">
        <f t="shared" si="1"/>
        <v/>
      </c>
      <c r="B748" s="11" t="str">
        <f>IF(OR($D748 = "CLOSED", AND($D748 = "CANCELLED", IncludeCancelled), AND($D748 = "MISSED", IncludeMissed)), IF(FixedTarget, IF(S748 &gt;= FixedTargetR, FixedTargetR, -1), IF($R748 = "TARGET", Q748, IF($R748 = "BE", 0, IF($R748 = "STOP", -1, "")))), "")</f>
        <v/>
      </c>
      <c r="C748" s="25"/>
      <c r="D748" s="25"/>
      <c r="E748" s="25"/>
      <c r="F748" s="25"/>
      <c r="G748" s="25"/>
      <c r="H748" s="25"/>
      <c r="I748" s="23"/>
      <c r="J748" s="23"/>
      <c r="K748" s="27"/>
      <c r="L748" s="27"/>
      <c r="M748" s="25"/>
      <c r="N748" s="31"/>
      <c r="O748" s="10" t="str">
        <f t="shared" si="2"/>
        <v/>
      </c>
      <c r="P748" s="10" t="str">
        <f>IF(AND(LEN(M748), SessionWeekends = false, OR(WEEKDAY(M748) = 1, WEEKDAY(M748) = 7)), SessionWeekendsCode, IF(LEN(N748), VLOOKUP(N748, SessionTimes, 2), ""))</f>
        <v/>
      </c>
      <c r="Q748" s="28"/>
      <c r="R748" s="25"/>
      <c r="S748" s="30"/>
      <c r="T748" s="26"/>
      <c r="U748" s="29"/>
      <c r="V748" s="29"/>
      <c r="W748" s="25" t="b">
        <v>0</v>
      </c>
      <c r="X748" s="10" t="str">
        <f t="shared" si="3"/>
        <v/>
      </c>
    </row>
    <row r="749" ht="15.75" customHeight="1">
      <c r="A749" s="10" t="str">
        <f t="shared" si="1"/>
        <v/>
      </c>
      <c r="B749" s="11" t="str">
        <f>IF(OR($D749 = "CLOSED", AND($D749 = "CANCELLED", IncludeCancelled), AND($D749 = "MISSED", IncludeMissed)), IF(FixedTarget, IF(S749 &gt;= FixedTargetR, FixedTargetR, -1), IF($R749 = "TARGET", Q749, IF($R749 = "BE", 0, IF($R749 = "STOP", -1, "")))), "")</f>
        <v/>
      </c>
      <c r="C749" s="25"/>
      <c r="D749" s="25"/>
      <c r="E749" s="25"/>
      <c r="F749" s="25"/>
      <c r="G749" s="25"/>
      <c r="H749" s="25"/>
      <c r="I749" s="23"/>
      <c r="J749" s="23"/>
      <c r="K749" s="27"/>
      <c r="L749" s="27"/>
      <c r="M749" s="25"/>
      <c r="N749" s="31"/>
      <c r="O749" s="10" t="str">
        <f t="shared" si="2"/>
        <v/>
      </c>
      <c r="P749" s="10" t="str">
        <f>IF(AND(LEN(M749), SessionWeekends = false, OR(WEEKDAY(M749) = 1, WEEKDAY(M749) = 7)), SessionWeekendsCode, IF(LEN(N749), VLOOKUP(N749, SessionTimes, 2), ""))</f>
        <v/>
      </c>
      <c r="Q749" s="28"/>
      <c r="R749" s="25"/>
      <c r="S749" s="30"/>
      <c r="T749" s="26"/>
      <c r="U749" s="29"/>
      <c r="V749" s="29"/>
      <c r="W749" s="25" t="b">
        <v>0</v>
      </c>
      <c r="X749" s="10" t="str">
        <f t="shared" si="3"/>
        <v/>
      </c>
    </row>
    <row r="750" ht="15.75" customHeight="1">
      <c r="A750" s="10" t="str">
        <f t="shared" si="1"/>
        <v/>
      </c>
      <c r="B750" s="11" t="str">
        <f>IF(OR($D750 = "CLOSED", AND($D750 = "CANCELLED", IncludeCancelled), AND($D750 = "MISSED", IncludeMissed)), IF(FixedTarget, IF(S750 &gt;= FixedTargetR, FixedTargetR, -1), IF($R750 = "TARGET", Q750, IF($R750 = "BE", 0, IF($R750 = "STOP", -1, "")))), "")</f>
        <v/>
      </c>
      <c r="C750" s="25"/>
      <c r="D750" s="25"/>
      <c r="E750" s="25"/>
      <c r="F750" s="25"/>
      <c r="G750" s="25"/>
      <c r="H750" s="25"/>
      <c r="I750" s="23"/>
      <c r="J750" s="23"/>
      <c r="K750" s="27"/>
      <c r="L750" s="27"/>
      <c r="M750" s="25"/>
      <c r="N750" s="31"/>
      <c r="O750" s="10" t="str">
        <f t="shared" si="2"/>
        <v/>
      </c>
      <c r="P750" s="10" t="str">
        <f>IF(AND(LEN(M750), SessionWeekends = false, OR(WEEKDAY(M750) = 1, WEEKDAY(M750) = 7)), SessionWeekendsCode, IF(LEN(N750), VLOOKUP(N750, SessionTimes, 2), ""))</f>
        <v/>
      </c>
      <c r="Q750" s="28"/>
      <c r="R750" s="25"/>
      <c r="S750" s="30"/>
      <c r="T750" s="26"/>
      <c r="U750" s="29"/>
      <c r="V750" s="29"/>
      <c r="W750" s="25" t="b">
        <v>0</v>
      </c>
      <c r="X750" s="10" t="str">
        <f t="shared" si="3"/>
        <v/>
      </c>
    </row>
    <row r="751" ht="15.75" customHeight="1">
      <c r="A751" s="10" t="str">
        <f t="shared" si="1"/>
        <v/>
      </c>
      <c r="B751" s="11" t="str">
        <f>IF(OR($D751 = "CLOSED", AND($D751 = "CANCELLED", IncludeCancelled), AND($D751 = "MISSED", IncludeMissed)), IF(FixedTarget, IF(S751 &gt;= FixedTargetR, FixedTargetR, -1), IF($R751 = "TARGET", Q751, IF($R751 = "BE", 0, IF($R751 = "STOP", -1, "")))), "")</f>
        <v/>
      </c>
      <c r="C751" s="25"/>
      <c r="D751" s="25"/>
      <c r="E751" s="25"/>
      <c r="F751" s="25"/>
      <c r="G751" s="25"/>
      <c r="H751" s="25"/>
      <c r="I751" s="23"/>
      <c r="J751" s="23"/>
      <c r="K751" s="27"/>
      <c r="L751" s="27"/>
      <c r="M751" s="25"/>
      <c r="N751" s="31"/>
      <c r="O751" s="10" t="str">
        <f t="shared" si="2"/>
        <v/>
      </c>
      <c r="P751" s="10" t="str">
        <f>IF(AND(LEN(M751), SessionWeekends = false, OR(WEEKDAY(M751) = 1, WEEKDAY(M751) = 7)), SessionWeekendsCode, IF(LEN(N751), VLOOKUP(N751, SessionTimes, 2), ""))</f>
        <v/>
      </c>
      <c r="Q751" s="28"/>
      <c r="R751" s="25"/>
      <c r="S751" s="30"/>
      <c r="T751" s="26"/>
      <c r="U751" s="29"/>
      <c r="V751" s="29"/>
      <c r="W751" s="25" t="b">
        <v>0</v>
      </c>
      <c r="X751" s="10" t="str">
        <f t="shared" si="3"/>
        <v/>
      </c>
    </row>
    <row r="752" ht="15.75" customHeight="1">
      <c r="A752" s="10" t="str">
        <f t="shared" si="1"/>
        <v/>
      </c>
      <c r="B752" s="11" t="str">
        <f>IF(OR($D752 = "CLOSED", AND($D752 = "CANCELLED", IncludeCancelled), AND($D752 = "MISSED", IncludeMissed)), IF(FixedTarget, IF(S752 &gt;= FixedTargetR, FixedTargetR, -1), IF($R752 = "TARGET", Q752, IF($R752 = "BE", 0, IF($R752 = "STOP", -1, "")))), "")</f>
        <v/>
      </c>
      <c r="C752" s="25"/>
      <c r="D752" s="25"/>
      <c r="E752" s="25"/>
      <c r="F752" s="25"/>
      <c r="G752" s="25"/>
      <c r="H752" s="25"/>
      <c r="I752" s="23"/>
      <c r="J752" s="23"/>
      <c r="K752" s="27"/>
      <c r="L752" s="27"/>
      <c r="M752" s="25"/>
      <c r="N752" s="31"/>
      <c r="O752" s="10" t="str">
        <f t="shared" si="2"/>
        <v/>
      </c>
      <c r="P752" s="10" t="str">
        <f>IF(AND(LEN(M752), SessionWeekends = false, OR(WEEKDAY(M752) = 1, WEEKDAY(M752) = 7)), SessionWeekendsCode, IF(LEN(N752), VLOOKUP(N752, SessionTimes, 2), ""))</f>
        <v/>
      </c>
      <c r="Q752" s="28"/>
      <c r="R752" s="25"/>
      <c r="S752" s="30"/>
      <c r="T752" s="26"/>
      <c r="U752" s="29"/>
      <c r="V752" s="29"/>
      <c r="W752" s="25" t="b">
        <v>0</v>
      </c>
      <c r="X752" s="10" t="str">
        <f t="shared" si="3"/>
        <v/>
      </c>
    </row>
    <row r="753" ht="15.75" customHeight="1">
      <c r="A753" s="10" t="str">
        <f t="shared" si="1"/>
        <v/>
      </c>
      <c r="B753" s="11" t="str">
        <f>IF(OR($D753 = "CLOSED", AND($D753 = "CANCELLED", IncludeCancelled), AND($D753 = "MISSED", IncludeMissed)), IF(FixedTarget, IF(S753 &gt;= FixedTargetR, FixedTargetR, -1), IF($R753 = "TARGET", Q753, IF($R753 = "BE", 0, IF($R753 = "STOP", -1, "")))), "")</f>
        <v/>
      </c>
      <c r="C753" s="25"/>
      <c r="D753" s="25"/>
      <c r="E753" s="25"/>
      <c r="F753" s="25"/>
      <c r="G753" s="25"/>
      <c r="H753" s="25"/>
      <c r="I753" s="23"/>
      <c r="J753" s="23"/>
      <c r="K753" s="27"/>
      <c r="L753" s="27"/>
      <c r="M753" s="25"/>
      <c r="N753" s="31"/>
      <c r="O753" s="10" t="str">
        <f t="shared" si="2"/>
        <v/>
      </c>
      <c r="P753" s="10" t="str">
        <f>IF(AND(LEN(M753), SessionWeekends = false, OR(WEEKDAY(M753) = 1, WEEKDAY(M753) = 7)), SessionWeekendsCode, IF(LEN(N753), VLOOKUP(N753, SessionTimes, 2), ""))</f>
        <v/>
      </c>
      <c r="Q753" s="28"/>
      <c r="R753" s="25"/>
      <c r="S753" s="30"/>
      <c r="T753" s="26"/>
      <c r="U753" s="29"/>
      <c r="V753" s="29"/>
      <c r="W753" s="25" t="b">
        <v>0</v>
      </c>
      <c r="X753" s="10" t="str">
        <f t="shared" si="3"/>
        <v/>
      </c>
    </row>
    <row r="754" ht="15.75" customHeight="1">
      <c r="A754" s="10" t="str">
        <f t="shared" si="1"/>
        <v/>
      </c>
      <c r="B754" s="11" t="str">
        <f>IF(OR($D754 = "CLOSED", AND($D754 = "CANCELLED", IncludeCancelled), AND($D754 = "MISSED", IncludeMissed)), IF(FixedTarget, IF(S754 &gt;= FixedTargetR, FixedTargetR, -1), IF($R754 = "TARGET", Q754, IF($R754 = "BE", 0, IF($R754 = "STOP", -1, "")))), "")</f>
        <v/>
      </c>
      <c r="C754" s="25"/>
      <c r="D754" s="25"/>
      <c r="E754" s="25"/>
      <c r="F754" s="25"/>
      <c r="G754" s="25"/>
      <c r="H754" s="25"/>
      <c r="I754" s="23"/>
      <c r="J754" s="23"/>
      <c r="K754" s="27"/>
      <c r="L754" s="27"/>
      <c r="M754" s="25"/>
      <c r="N754" s="31"/>
      <c r="O754" s="10" t="str">
        <f t="shared" si="2"/>
        <v/>
      </c>
      <c r="P754" s="10" t="str">
        <f>IF(AND(LEN(M754), SessionWeekends = false, OR(WEEKDAY(M754) = 1, WEEKDAY(M754) = 7)), SessionWeekendsCode, IF(LEN(N754), VLOOKUP(N754, SessionTimes, 2), ""))</f>
        <v/>
      </c>
      <c r="Q754" s="28"/>
      <c r="R754" s="25"/>
      <c r="S754" s="30"/>
      <c r="T754" s="26"/>
      <c r="U754" s="29"/>
      <c r="V754" s="29"/>
      <c r="W754" s="25" t="b">
        <v>0</v>
      </c>
      <c r="X754" s="10" t="str">
        <f t="shared" si="3"/>
        <v/>
      </c>
    </row>
    <row r="755" ht="15.75" customHeight="1">
      <c r="A755" s="10" t="str">
        <f t="shared" si="1"/>
        <v/>
      </c>
      <c r="B755" s="11" t="str">
        <f>IF(OR($D755 = "CLOSED", AND($D755 = "CANCELLED", IncludeCancelled), AND($D755 = "MISSED", IncludeMissed)), IF(FixedTarget, IF(S755 &gt;= FixedTargetR, FixedTargetR, -1), IF($R755 = "TARGET", Q755, IF($R755 = "BE", 0, IF($R755 = "STOP", -1, "")))), "")</f>
        <v/>
      </c>
      <c r="C755" s="25"/>
      <c r="D755" s="25"/>
      <c r="E755" s="25"/>
      <c r="F755" s="25"/>
      <c r="G755" s="25"/>
      <c r="H755" s="25"/>
      <c r="I755" s="23"/>
      <c r="J755" s="23"/>
      <c r="K755" s="27"/>
      <c r="L755" s="27"/>
      <c r="M755" s="25"/>
      <c r="N755" s="31"/>
      <c r="O755" s="10" t="str">
        <f t="shared" si="2"/>
        <v/>
      </c>
      <c r="P755" s="10" t="str">
        <f>IF(AND(LEN(M755), SessionWeekends = false, OR(WEEKDAY(M755) = 1, WEEKDAY(M755) = 7)), SessionWeekendsCode, IF(LEN(N755), VLOOKUP(N755, SessionTimes, 2), ""))</f>
        <v/>
      </c>
      <c r="Q755" s="28"/>
      <c r="R755" s="25"/>
      <c r="S755" s="30"/>
      <c r="T755" s="26"/>
      <c r="U755" s="29"/>
      <c r="V755" s="29"/>
      <c r="W755" s="25" t="b">
        <v>0</v>
      </c>
      <c r="X755" s="10" t="str">
        <f t="shared" si="3"/>
        <v/>
      </c>
    </row>
    <row r="756" ht="15.75" customHeight="1">
      <c r="A756" s="10" t="str">
        <f t="shared" si="1"/>
        <v/>
      </c>
      <c r="B756" s="11" t="str">
        <f>IF(OR($D756 = "CLOSED", AND($D756 = "CANCELLED", IncludeCancelled), AND($D756 = "MISSED", IncludeMissed)), IF(FixedTarget, IF(S756 &gt;= FixedTargetR, FixedTargetR, -1), IF($R756 = "TARGET", Q756, IF($R756 = "BE", 0, IF($R756 = "STOP", -1, "")))), "")</f>
        <v/>
      </c>
      <c r="C756" s="25"/>
      <c r="D756" s="25"/>
      <c r="E756" s="25"/>
      <c r="F756" s="25"/>
      <c r="G756" s="25"/>
      <c r="H756" s="25"/>
      <c r="I756" s="23"/>
      <c r="J756" s="23"/>
      <c r="K756" s="27"/>
      <c r="L756" s="27"/>
      <c r="M756" s="25"/>
      <c r="N756" s="31"/>
      <c r="O756" s="10" t="str">
        <f t="shared" si="2"/>
        <v/>
      </c>
      <c r="P756" s="10" t="str">
        <f>IF(AND(LEN(M756), SessionWeekends = false, OR(WEEKDAY(M756) = 1, WEEKDAY(M756) = 7)), SessionWeekendsCode, IF(LEN(N756), VLOOKUP(N756, SessionTimes, 2), ""))</f>
        <v/>
      </c>
      <c r="Q756" s="28"/>
      <c r="R756" s="25"/>
      <c r="S756" s="30"/>
      <c r="T756" s="26"/>
      <c r="U756" s="29"/>
      <c r="V756" s="29"/>
      <c r="W756" s="25" t="b">
        <v>0</v>
      </c>
      <c r="X756" s="10" t="str">
        <f t="shared" si="3"/>
        <v/>
      </c>
    </row>
    <row r="757" ht="15.75" customHeight="1">
      <c r="A757" s="10" t="str">
        <f t="shared" si="1"/>
        <v/>
      </c>
      <c r="B757" s="11" t="str">
        <f>IF(OR($D757 = "CLOSED", AND($D757 = "CANCELLED", IncludeCancelled), AND($D757 = "MISSED", IncludeMissed)), IF(FixedTarget, IF(S757 &gt;= FixedTargetR, FixedTargetR, -1), IF($R757 = "TARGET", Q757, IF($R757 = "BE", 0, IF($R757 = "STOP", -1, "")))), "")</f>
        <v/>
      </c>
      <c r="C757" s="25"/>
      <c r="D757" s="25"/>
      <c r="E757" s="25"/>
      <c r="F757" s="25"/>
      <c r="G757" s="25"/>
      <c r="H757" s="25"/>
      <c r="I757" s="23"/>
      <c r="J757" s="23"/>
      <c r="K757" s="27"/>
      <c r="L757" s="27"/>
      <c r="M757" s="25"/>
      <c r="N757" s="31"/>
      <c r="O757" s="10" t="str">
        <f t="shared" si="2"/>
        <v/>
      </c>
      <c r="P757" s="10" t="str">
        <f>IF(AND(LEN(M757), SessionWeekends = false, OR(WEEKDAY(M757) = 1, WEEKDAY(M757) = 7)), SessionWeekendsCode, IF(LEN(N757), VLOOKUP(N757, SessionTimes, 2), ""))</f>
        <v/>
      </c>
      <c r="Q757" s="28"/>
      <c r="R757" s="25"/>
      <c r="S757" s="30"/>
      <c r="T757" s="26"/>
      <c r="U757" s="29"/>
      <c r="V757" s="29"/>
      <c r="W757" s="25" t="b">
        <v>0</v>
      </c>
      <c r="X757" s="10" t="str">
        <f t="shared" si="3"/>
        <v/>
      </c>
    </row>
    <row r="758" ht="15.75" customHeight="1">
      <c r="A758" s="10" t="str">
        <f t="shared" si="1"/>
        <v/>
      </c>
      <c r="B758" s="11" t="str">
        <f>IF(OR($D758 = "CLOSED", AND($D758 = "CANCELLED", IncludeCancelled), AND($D758 = "MISSED", IncludeMissed)), IF(FixedTarget, IF(S758 &gt;= FixedTargetR, FixedTargetR, -1), IF($R758 = "TARGET", Q758, IF($R758 = "BE", 0, IF($R758 = "STOP", -1, "")))), "")</f>
        <v/>
      </c>
      <c r="C758" s="25"/>
      <c r="D758" s="25"/>
      <c r="E758" s="25"/>
      <c r="F758" s="25"/>
      <c r="G758" s="25"/>
      <c r="H758" s="25"/>
      <c r="I758" s="23"/>
      <c r="J758" s="23"/>
      <c r="K758" s="27"/>
      <c r="L758" s="27"/>
      <c r="M758" s="25"/>
      <c r="N758" s="31"/>
      <c r="O758" s="10" t="str">
        <f t="shared" si="2"/>
        <v/>
      </c>
      <c r="P758" s="10" t="str">
        <f>IF(AND(LEN(M758), SessionWeekends = false, OR(WEEKDAY(M758) = 1, WEEKDAY(M758) = 7)), SessionWeekendsCode, IF(LEN(N758), VLOOKUP(N758, SessionTimes, 2), ""))</f>
        <v/>
      </c>
      <c r="Q758" s="28"/>
      <c r="R758" s="25"/>
      <c r="S758" s="30"/>
      <c r="T758" s="26"/>
      <c r="U758" s="29"/>
      <c r="V758" s="29"/>
      <c r="W758" s="25" t="b">
        <v>0</v>
      </c>
      <c r="X758" s="10" t="str">
        <f t="shared" si="3"/>
        <v/>
      </c>
    </row>
    <row r="759" ht="15.75" customHeight="1">
      <c r="A759" s="10" t="str">
        <f t="shared" si="1"/>
        <v/>
      </c>
      <c r="B759" s="11" t="str">
        <f>IF(OR($D759 = "CLOSED", AND($D759 = "CANCELLED", IncludeCancelled), AND($D759 = "MISSED", IncludeMissed)), IF(FixedTarget, IF(S759 &gt;= FixedTargetR, FixedTargetR, -1), IF($R759 = "TARGET", Q759, IF($R759 = "BE", 0, IF($R759 = "STOP", -1, "")))), "")</f>
        <v/>
      </c>
      <c r="C759" s="25"/>
      <c r="D759" s="25"/>
      <c r="E759" s="25"/>
      <c r="F759" s="25"/>
      <c r="G759" s="25"/>
      <c r="H759" s="25"/>
      <c r="I759" s="23"/>
      <c r="J759" s="23"/>
      <c r="K759" s="27"/>
      <c r="L759" s="27"/>
      <c r="M759" s="25"/>
      <c r="N759" s="31"/>
      <c r="O759" s="10" t="str">
        <f t="shared" si="2"/>
        <v/>
      </c>
      <c r="P759" s="10" t="str">
        <f>IF(AND(LEN(M759), SessionWeekends = false, OR(WEEKDAY(M759) = 1, WEEKDAY(M759) = 7)), SessionWeekendsCode, IF(LEN(N759), VLOOKUP(N759, SessionTimes, 2), ""))</f>
        <v/>
      </c>
      <c r="Q759" s="28"/>
      <c r="R759" s="25"/>
      <c r="S759" s="30"/>
      <c r="T759" s="26"/>
      <c r="U759" s="29"/>
      <c r="V759" s="29"/>
      <c r="W759" s="25" t="b">
        <v>0</v>
      </c>
      <c r="X759" s="10" t="str">
        <f t="shared" si="3"/>
        <v/>
      </c>
    </row>
    <row r="760" ht="15.75" customHeight="1">
      <c r="A760" s="10" t="str">
        <f t="shared" si="1"/>
        <v/>
      </c>
      <c r="B760" s="11" t="str">
        <f>IF(OR($D760 = "CLOSED", AND($D760 = "CANCELLED", IncludeCancelled), AND($D760 = "MISSED", IncludeMissed)), IF(FixedTarget, IF(S760 &gt;= FixedTargetR, FixedTargetR, -1), IF($R760 = "TARGET", Q760, IF($R760 = "BE", 0, IF($R760 = "STOP", -1, "")))), "")</f>
        <v/>
      </c>
      <c r="C760" s="25"/>
      <c r="D760" s="25"/>
      <c r="E760" s="25"/>
      <c r="F760" s="25"/>
      <c r="G760" s="25"/>
      <c r="H760" s="25"/>
      <c r="I760" s="23"/>
      <c r="J760" s="23"/>
      <c r="K760" s="27"/>
      <c r="L760" s="27"/>
      <c r="M760" s="25"/>
      <c r="N760" s="31"/>
      <c r="O760" s="10" t="str">
        <f t="shared" si="2"/>
        <v/>
      </c>
      <c r="P760" s="10" t="str">
        <f>IF(AND(LEN(M760), SessionWeekends = false, OR(WEEKDAY(M760) = 1, WEEKDAY(M760) = 7)), SessionWeekendsCode, IF(LEN(N760), VLOOKUP(N760, SessionTimes, 2), ""))</f>
        <v/>
      </c>
      <c r="Q760" s="28"/>
      <c r="R760" s="25"/>
      <c r="S760" s="30"/>
      <c r="T760" s="26"/>
      <c r="U760" s="29"/>
      <c r="V760" s="29"/>
      <c r="W760" s="25" t="b">
        <v>0</v>
      </c>
      <c r="X760" s="10" t="str">
        <f t="shared" si="3"/>
        <v/>
      </c>
    </row>
    <row r="761" ht="15.75" customHeight="1">
      <c r="A761" s="10" t="str">
        <f t="shared" si="1"/>
        <v/>
      </c>
      <c r="B761" s="11" t="str">
        <f>IF(OR($D761 = "CLOSED", AND($D761 = "CANCELLED", IncludeCancelled), AND($D761 = "MISSED", IncludeMissed)), IF(FixedTarget, IF(S761 &gt;= FixedTargetR, FixedTargetR, -1), IF($R761 = "TARGET", Q761, IF($R761 = "BE", 0, IF($R761 = "STOP", -1, "")))), "")</f>
        <v/>
      </c>
      <c r="C761" s="25"/>
      <c r="D761" s="25"/>
      <c r="E761" s="25"/>
      <c r="F761" s="25"/>
      <c r="G761" s="25"/>
      <c r="H761" s="25"/>
      <c r="I761" s="23"/>
      <c r="J761" s="23"/>
      <c r="K761" s="27"/>
      <c r="L761" s="27"/>
      <c r="M761" s="25"/>
      <c r="N761" s="31"/>
      <c r="O761" s="10" t="str">
        <f t="shared" si="2"/>
        <v/>
      </c>
      <c r="P761" s="10" t="str">
        <f>IF(AND(LEN(M761), SessionWeekends = false, OR(WEEKDAY(M761) = 1, WEEKDAY(M761) = 7)), SessionWeekendsCode, IF(LEN(N761), VLOOKUP(N761, SessionTimes, 2), ""))</f>
        <v/>
      </c>
      <c r="Q761" s="28"/>
      <c r="R761" s="25"/>
      <c r="S761" s="30"/>
      <c r="T761" s="26"/>
      <c r="U761" s="29"/>
      <c r="V761" s="29"/>
      <c r="W761" s="25" t="b">
        <v>0</v>
      </c>
      <c r="X761" s="10" t="str">
        <f t="shared" si="3"/>
        <v/>
      </c>
    </row>
    <row r="762" ht="15.75" customHeight="1">
      <c r="A762" s="10" t="str">
        <f t="shared" si="1"/>
        <v/>
      </c>
      <c r="B762" s="11" t="str">
        <f>IF(OR($D762 = "CLOSED", AND($D762 = "CANCELLED", IncludeCancelled), AND($D762 = "MISSED", IncludeMissed)), IF(FixedTarget, IF(S762 &gt;= FixedTargetR, FixedTargetR, -1), IF($R762 = "TARGET", Q762, IF($R762 = "BE", 0, IF($R762 = "STOP", -1, "")))), "")</f>
        <v/>
      </c>
      <c r="C762" s="25"/>
      <c r="D762" s="25"/>
      <c r="E762" s="25"/>
      <c r="F762" s="25"/>
      <c r="G762" s="25"/>
      <c r="H762" s="25"/>
      <c r="I762" s="23"/>
      <c r="J762" s="23"/>
      <c r="K762" s="27"/>
      <c r="L762" s="27"/>
      <c r="M762" s="25"/>
      <c r="N762" s="31"/>
      <c r="O762" s="10" t="str">
        <f t="shared" si="2"/>
        <v/>
      </c>
      <c r="P762" s="10" t="str">
        <f>IF(AND(LEN(M762), SessionWeekends = false, OR(WEEKDAY(M762) = 1, WEEKDAY(M762) = 7)), SessionWeekendsCode, IF(LEN(N762), VLOOKUP(N762, SessionTimes, 2), ""))</f>
        <v/>
      </c>
      <c r="Q762" s="28"/>
      <c r="R762" s="25"/>
      <c r="S762" s="30"/>
      <c r="T762" s="26"/>
      <c r="U762" s="29"/>
      <c r="V762" s="29"/>
      <c r="W762" s="25" t="b">
        <v>0</v>
      </c>
      <c r="X762" s="10" t="str">
        <f t="shared" si="3"/>
        <v/>
      </c>
    </row>
    <row r="763" ht="15.75" customHeight="1">
      <c r="A763" s="10" t="str">
        <f t="shared" si="1"/>
        <v/>
      </c>
      <c r="B763" s="11" t="str">
        <f>IF(OR($D763 = "CLOSED", AND($D763 = "CANCELLED", IncludeCancelled), AND($D763 = "MISSED", IncludeMissed)), IF(FixedTarget, IF(S763 &gt;= FixedTargetR, FixedTargetR, -1), IF($R763 = "TARGET", Q763, IF($R763 = "BE", 0, IF($R763 = "STOP", -1, "")))), "")</f>
        <v/>
      </c>
      <c r="C763" s="25"/>
      <c r="D763" s="25"/>
      <c r="E763" s="25"/>
      <c r="F763" s="25"/>
      <c r="G763" s="25"/>
      <c r="H763" s="25"/>
      <c r="I763" s="23"/>
      <c r="J763" s="23"/>
      <c r="K763" s="27"/>
      <c r="L763" s="27"/>
      <c r="M763" s="25"/>
      <c r="N763" s="31"/>
      <c r="O763" s="10" t="str">
        <f t="shared" si="2"/>
        <v/>
      </c>
      <c r="P763" s="10" t="str">
        <f>IF(AND(LEN(M763), SessionWeekends = false, OR(WEEKDAY(M763) = 1, WEEKDAY(M763) = 7)), SessionWeekendsCode, IF(LEN(N763), VLOOKUP(N763, SessionTimes, 2), ""))</f>
        <v/>
      </c>
      <c r="Q763" s="28"/>
      <c r="R763" s="25"/>
      <c r="S763" s="30"/>
      <c r="T763" s="26"/>
      <c r="U763" s="29"/>
      <c r="V763" s="29"/>
      <c r="W763" s="25" t="b">
        <v>0</v>
      </c>
      <c r="X763" s="10" t="str">
        <f t="shared" si="3"/>
        <v/>
      </c>
    </row>
    <row r="764" ht="15.75" customHeight="1">
      <c r="A764" s="10" t="str">
        <f t="shared" si="1"/>
        <v/>
      </c>
      <c r="B764" s="11" t="str">
        <f>IF(OR($D764 = "CLOSED", AND($D764 = "CANCELLED", IncludeCancelled), AND($D764 = "MISSED", IncludeMissed)), IF(FixedTarget, IF(S764 &gt;= FixedTargetR, FixedTargetR, -1), IF($R764 = "TARGET", Q764, IF($R764 = "BE", 0, IF($R764 = "STOP", -1, "")))), "")</f>
        <v/>
      </c>
      <c r="C764" s="25"/>
      <c r="D764" s="25"/>
      <c r="E764" s="25"/>
      <c r="F764" s="25"/>
      <c r="G764" s="25"/>
      <c r="H764" s="25"/>
      <c r="I764" s="23"/>
      <c r="J764" s="23"/>
      <c r="K764" s="27"/>
      <c r="L764" s="27"/>
      <c r="M764" s="25"/>
      <c r="N764" s="31"/>
      <c r="O764" s="10" t="str">
        <f t="shared" si="2"/>
        <v/>
      </c>
      <c r="P764" s="10" t="str">
        <f>IF(AND(LEN(M764), SessionWeekends = false, OR(WEEKDAY(M764) = 1, WEEKDAY(M764) = 7)), SessionWeekendsCode, IF(LEN(N764), VLOOKUP(N764, SessionTimes, 2), ""))</f>
        <v/>
      </c>
      <c r="Q764" s="28"/>
      <c r="R764" s="25"/>
      <c r="S764" s="30"/>
      <c r="T764" s="26"/>
      <c r="U764" s="29"/>
      <c r="V764" s="29"/>
      <c r="W764" s="25" t="b">
        <v>0</v>
      </c>
      <c r="X764" s="10" t="str">
        <f t="shared" si="3"/>
        <v/>
      </c>
    </row>
    <row r="765" ht="15.75" customHeight="1">
      <c r="A765" s="10" t="str">
        <f t="shared" si="1"/>
        <v/>
      </c>
      <c r="B765" s="11" t="str">
        <f>IF(OR($D765 = "CLOSED", AND($D765 = "CANCELLED", IncludeCancelled), AND($D765 = "MISSED", IncludeMissed)), IF(FixedTarget, IF(S765 &gt;= FixedTargetR, FixedTargetR, -1), IF($R765 = "TARGET", Q765, IF($R765 = "BE", 0, IF($R765 = "STOP", -1, "")))), "")</f>
        <v/>
      </c>
      <c r="C765" s="25"/>
      <c r="D765" s="25"/>
      <c r="E765" s="25"/>
      <c r="F765" s="25"/>
      <c r="G765" s="25"/>
      <c r="H765" s="25"/>
      <c r="I765" s="23"/>
      <c r="J765" s="23"/>
      <c r="K765" s="27"/>
      <c r="L765" s="27"/>
      <c r="M765" s="25"/>
      <c r="N765" s="31"/>
      <c r="O765" s="10" t="str">
        <f t="shared" si="2"/>
        <v/>
      </c>
      <c r="P765" s="10" t="str">
        <f>IF(AND(LEN(M765), SessionWeekends = false, OR(WEEKDAY(M765) = 1, WEEKDAY(M765) = 7)), SessionWeekendsCode, IF(LEN(N765), VLOOKUP(N765, SessionTimes, 2), ""))</f>
        <v/>
      </c>
      <c r="Q765" s="28"/>
      <c r="R765" s="25"/>
      <c r="S765" s="30"/>
      <c r="T765" s="26"/>
      <c r="U765" s="29"/>
      <c r="V765" s="29"/>
      <c r="W765" s="25" t="b">
        <v>0</v>
      </c>
      <c r="X765" s="10" t="str">
        <f t="shared" si="3"/>
        <v/>
      </c>
    </row>
    <row r="766" ht="15.75" customHeight="1">
      <c r="A766" s="10" t="str">
        <f t="shared" si="1"/>
        <v/>
      </c>
      <c r="B766" s="11" t="str">
        <f>IF(OR($D766 = "CLOSED", AND($D766 = "CANCELLED", IncludeCancelled), AND($D766 = "MISSED", IncludeMissed)), IF(FixedTarget, IF(S766 &gt;= FixedTargetR, FixedTargetR, -1), IF($R766 = "TARGET", Q766, IF($R766 = "BE", 0, IF($R766 = "STOP", -1, "")))), "")</f>
        <v/>
      </c>
      <c r="C766" s="25"/>
      <c r="D766" s="25"/>
      <c r="E766" s="25"/>
      <c r="F766" s="25"/>
      <c r="G766" s="25"/>
      <c r="H766" s="25"/>
      <c r="I766" s="23"/>
      <c r="J766" s="23"/>
      <c r="K766" s="27"/>
      <c r="L766" s="27"/>
      <c r="M766" s="25"/>
      <c r="N766" s="31"/>
      <c r="O766" s="10" t="str">
        <f t="shared" si="2"/>
        <v/>
      </c>
      <c r="P766" s="10" t="str">
        <f>IF(AND(LEN(M766), SessionWeekends = false, OR(WEEKDAY(M766) = 1, WEEKDAY(M766) = 7)), SessionWeekendsCode, IF(LEN(N766), VLOOKUP(N766, SessionTimes, 2), ""))</f>
        <v/>
      </c>
      <c r="Q766" s="28"/>
      <c r="R766" s="25"/>
      <c r="S766" s="30"/>
      <c r="T766" s="26"/>
      <c r="U766" s="29"/>
      <c r="V766" s="29"/>
      <c r="W766" s="25" t="b">
        <v>0</v>
      </c>
      <c r="X766" s="10" t="str">
        <f t="shared" si="3"/>
        <v/>
      </c>
    </row>
    <row r="767" ht="15.75" customHeight="1">
      <c r="A767" s="10" t="str">
        <f t="shared" si="1"/>
        <v/>
      </c>
      <c r="B767" s="11" t="str">
        <f>IF(OR($D767 = "CLOSED", AND($D767 = "CANCELLED", IncludeCancelled), AND($D767 = "MISSED", IncludeMissed)), IF(FixedTarget, IF(S767 &gt;= FixedTargetR, FixedTargetR, -1), IF($R767 = "TARGET", Q767, IF($R767 = "BE", 0, IF($R767 = "STOP", -1, "")))), "")</f>
        <v/>
      </c>
      <c r="C767" s="25"/>
      <c r="D767" s="25"/>
      <c r="E767" s="25"/>
      <c r="F767" s="25"/>
      <c r="G767" s="25"/>
      <c r="H767" s="25"/>
      <c r="I767" s="23"/>
      <c r="J767" s="23"/>
      <c r="K767" s="27"/>
      <c r="L767" s="27"/>
      <c r="M767" s="25"/>
      <c r="N767" s="31"/>
      <c r="O767" s="10" t="str">
        <f t="shared" si="2"/>
        <v/>
      </c>
      <c r="P767" s="10" t="str">
        <f>IF(AND(LEN(M767), SessionWeekends = false, OR(WEEKDAY(M767) = 1, WEEKDAY(M767) = 7)), SessionWeekendsCode, IF(LEN(N767), VLOOKUP(N767, SessionTimes, 2), ""))</f>
        <v/>
      </c>
      <c r="Q767" s="28"/>
      <c r="R767" s="25"/>
      <c r="S767" s="30"/>
      <c r="T767" s="26"/>
      <c r="U767" s="29"/>
      <c r="V767" s="29"/>
      <c r="W767" s="25" t="b">
        <v>0</v>
      </c>
      <c r="X767" s="10" t="str">
        <f t="shared" si="3"/>
        <v/>
      </c>
    </row>
    <row r="768" ht="15.75" customHeight="1">
      <c r="A768" s="10" t="str">
        <f t="shared" si="1"/>
        <v/>
      </c>
      <c r="B768" s="11" t="str">
        <f>IF(OR($D768 = "CLOSED", AND($D768 = "CANCELLED", IncludeCancelled), AND($D768 = "MISSED", IncludeMissed)), IF(FixedTarget, IF(S768 &gt;= FixedTargetR, FixedTargetR, -1), IF($R768 = "TARGET", Q768, IF($R768 = "BE", 0, IF($R768 = "STOP", -1, "")))), "")</f>
        <v/>
      </c>
      <c r="C768" s="25"/>
      <c r="D768" s="25"/>
      <c r="E768" s="25"/>
      <c r="F768" s="25"/>
      <c r="G768" s="25"/>
      <c r="H768" s="25"/>
      <c r="I768" s="23"/>
      <c r="J768" s="23"/>
      <c r="K768" s="27"/>
      <c r="L768" s="27"/>
      <c r="M768" s="25"/>
      <c r="N768" s="31"/>
      <c r="O768" s="10" t="str">
        <f t="shared" si="2"/>
        <v/>
      </c>
      <c r="P768" s="10" t="str">
        <f>IF(AND(LEN(M768), SessionWeekends = false, OR(WEEKDAY(M768) = 1, WEEKDAY(M768) = 7)), SessionWeekendsCode, IF(LEN(N768), VLOOKUP(N768, SessionTimes, 2), ""))</f>
        <v/>
      </c>
      <c r="Q768" s="28"/>
      <c r="R768" s="25"/>
      <c r="S768" s="30"/>
      <c r="T768" s="26"/>
      <c r="U768" s="29"/>
      <c r="V768" s="29"/>
      <c r="W768" s="25" t="b">
        <v>0</v>
      </c>
      <c r="X768" s="10" t="str">
        <f t="shared" si="3"/>
        <v/>
      </c>
    </row>
    <row r="769" ht="15.75" customHeight="1">
      <c r="A769" s="10" t="str">
        <f t="shared" si="1"/>
        <v/>
      </c>
      <c r="B769" s="11" t="str">
        <f>IF(OR($D769 = "CLOSED", AND($D769 = "CANCELLED", IncludeCancelled), AND($D769 = "MISSED", IncludeMissed)), IF(FixedTarget, IF(S769 &gt;= FixedTargetR, FixedTargetR, -1), IF($R769 = "TARGET", Q769, IF($R769 = "BE", 0, IF($R769 = "STOP", -1, "")))), "")</f>
        <v/>
      </c>
      <c r="C769" s="25"/>
      <c r="D769" s="25"/>
      <c r="E769" s="25"/>
      <c r="F769" s="25"/>
      <c r="G769" s="25"/>
      <c r="H769" s="25"/>
      <c r="I769" s="23"/>
      <c r="J769" s="23"/>
      <c r="K769" s="27"/>
      <c r="L769" s="27"/>
      <c r="M769" s="25"/>
      <c r="N769" s="31"/>
      <c r="O769" s="10" t="str">
        <f t="shared" si="2"/>
        <v/>
      </c>
      <c r="P769" s="10" t="str">
        <f>IF(AND(LEN(M769), SessionWeekends = false, OR(WEEKDAY(M769) = 1, WEEKDAY(M769) = 7)), SessionWeekendsCode, IF(LEN(N769), VLOOKUP(N769, SessionTimes, 2), ""))</f>
        <v/>
      </c>
      <c r="Q769" s="28"/>
      <c r="R769" s="25"/>
      <c r="S769" s="30"/>
      <c r="T769" s="26"/>
      <c r="U769" s="29"/>
      <c r="V769" s="29"/>
      <c r="W769" s="25" t="b">
        <v>0</v>
      </c>
      <c r="X769" s="10" t="str">
        <f t="shared" si="3"/>
        <v/>
      </c>
    </row>
    <row r="770" ht="15.75" customHeight="1">
      <c r="A770" s="10" t="str">
        <f t="shared" si="1"/>
        <v/>
      </c>
      <c r="B770" s="11" t="str">
        <f>IF(OR($D770 = "CLOSED", AND($D770 = "CANCELLED", IncludeCancelled), AND($D770 = "MISSED", IncludeMissed)), IF(FixedTarget, IF(S770 &gt;= FixedTargetR, FixedTargetR, -1), IF($R770 = "TARGET", Q770, IF($R770 = "BE", 0, IF($R770 = "STOP", -1, "")))), "")</f>
        <v/>
      </c>
      <c r="C770" s="25"/>
      <c r="D770" s="25"/>
      <c r="E770" s="25"/>
      <c r="F770" s="25"/>
      <c r="G770" s="25"/>
      <c r="H770" s="25"/>
      <c r="I770" s="23"/>
      <c r="J770" s="23"/>
      <c r="K770" s="27"/>
      <c r="L770" s="27"/>
      <c r="M770" s="25"/>
      <c r="N770" s="31"/>
      <c r="O770" s="10" t="str">
        <f t="shared" si="2"/>
        <v/>
      </c>
      <c r="P770" s="10" t="str">
        <f>IF(AND(LEN(M770), SessionWeekends = false, OR(WEEKDAY(M770) = 1, WEEKDAY(M770) = 7)), SessionWeekendsCode, IF(LEN(N770), VLOOKUP(N770, SessionTimes, 2), ""))</f>
        <v/>
      </c>
      <c r="Q770" s="28"/>
      <c r="R770" s="25"/>
      <c r="S770" s="30"/>
      <c r="T770" s="26"/>
      <c r="U770" s="29"/>
      <c r="V770" s="29"/>
      <c r="W770" s="25" t="b">
        <v>0</v>
      </c>
      <c r="X770" s="10" t="str">
        <f t="shared" si="3"/>
        <v/>
      </c>
    </row>
    <row r="771" ht="15.75" customHeight="1">
      <c r="A771" s="10" t="str">
        <f t="shared" si="1"/>
        <v/>
      </c>
      <c r="B771" s="11" t="str">
        <f>IF(OR($D771 = "CLOSED", AND($D771 = "CANCELLED", IncludeCancelled), AND($D771 = "MISSED", IncludeMissed)), IF(FixedTarget, IF(S771 &gt;= FixedTargetR, FixedTargetR, -1), IF($R771 = "TARGET", Q771, IF($R771 = "BE", 0, IF($R771 = "STOP", -1, "")))), "")</f>
        <v/>
      </c>
      <c r="C771" s="25"/>
      <c r="D771" s="25"/>
      <c r="E771" s="25"/>
      <c r="F771" s="25"/>
      <c r="G771" s="25"/>
      <c r="H771" s="25"/>
      <c r="I771" s="23"/>
      <c r="J771" s="23"/>
      <c r="K771" s="27"/>
      <c r="L771" s="27"/>
      <c r="M771" s="25"/>
      <c r="N771" s="31"/>
      <c r="O771" s="10" t="str">
        <f t="shared" si="2"/>
        <v/>
      </c>
      <c r="P771" s="10" t="str">
        <f>IF(AND(LEN(M771), SessionWeekends = false, OR(WEEKDAY(M771) = 1, WEEKDAY(M771) = 7)), SessionWeekendsCode, IF(LEN(N771), VLOOKUP(N771, SessionTimes, 2), ""))</f>
        <v/>
      </c>
      <c r="Q771" s="28"/>
      <c r="R771" s="25"/>
      <c r="S771" s="30"/>
      <c r="T771" s="26"/>
      <c r="U771" s="29"/>
      <c r="V771" s="29"/>
      <c r="W771" s="25" t="b">
        <v>0</v>
      </c>
      <c r="X771" s="10" t="str">
        <f t="shared" si="3"/>
        <v/>
      </c>
    </row>
    <row r="772" ht="15.75" customHeight="1">
      <c r="A772" s="10" t="str">
        <f t="shared" si="1"/>
        <v/>
      </c>
      <c r="B772" s="11" t="str">
        <f>IF(OR($D772 = "CLOSED", AND($D772 = "CANCELLED", IncludeCancelled), AND($D772 = "MISSED", IncludeMissed)), IF(FixedTarget, IF(S772 &gt;= FixedTargetR, FixedTargetR, -1), IF($R772 = "TARGET", Q772, IF($R772 = "BE", 0, IF($R772 = "STOP", -1, "")))), "")</f>
        <v/>
      </c>
      <c r="C772" s="25"/>
      <c r="D772" s="25"/>
      <c r="E772" s="25"/>
      <c r="F772" s="25"/>
      <c r="G772" s="25"/>
      <c r="H772" s="25"/>
      <c r="I772" s="23"/>
      <c r="J772" s="23"/>
      <c r="K772" s="27"/>
      <c r="L772" s="27"/>
      <c r="M772" s="25"/>
      <c r="N772" s="31"/>
      <c r="O772" s="10" t="str">
        <f t="shared" si="2"/>
        <v/>
      </c>
      <c r="P772" s="10" t="str">
        <f>IF(AND(LEN(M772), SessionWeekends = false, OR(WEEKDAY(M772) = 1, WEEKDAY(M772) = 7)), SessionWeekendsCode, IF(LEN(N772), VLOOKUP(N772, SessionTimes, 2), ""))</f>
        <v/>
      </c>
      <c r="Q772" s="28"/>
      <c r="R772" s="25"/>
      <c r="S772" s="30"/>
      <c r="T772" s="26"/>
      <c r="U772" s="29"/>
      <c r="V772" s="29"/>
      <c r="W772" s="25" t="b">
        <v>0</v>
      </c>
      <c r="X772" s="10" t="str">
        <f t="shared" si="3"/>
        <v/>
      </c>
    </row>
    <row r="773" ht="15.75" customHeight="1">
      <c r="A773" s="10" t="str">
        <f t="shared" si="1"/>
        <v/>
      </c>
      <c r="B773" s="11" t="str">
        <f>IF(OR($D773 = "CLOSED", AND($D773 = "CANCELLED", IncludeCancelled), AND($D773 = "MISSED", IncludeMissed)), IF(FixedTarget, IF(S773 &gt;= FixedTargetR, FixedTargetR, -1), IF($R773 = "TARGET", Q773, IF($R773 = "BE", 0, IF($R773 = "STOP", -1, "")))), "")</f>
        <v/>
      </c>
      <c r="C773" s="25"/>
      <c r="D773" s="25"/>
      <c r="E773" s="25"/>
      <c r="F773" s="25"/>
      <c r="G773" s="25"/>
      <c r="H773" s="25"/>
      <c r="I773" s="23"/>
      <c r="J773" s="23"/>
      <c r="K773" s="27"/>
      <c r="L773" s="27"/>
      <c r="M773" s="25"/>
      <c r="N773" s="31"/>
      <c r="O773" s="10" t="str">
        <f t="shared" si="2"/>
        <v/>
      </c>
      <c r="P773" s="10" t="str">
        <f>IF(AND(LEN(M773), SessionWeekends = false, OR(WEEKDAY(M773) = 1, WEEKDAY(M773) = 7)), SessionWeekendsCode, IF(LEN(N773), VLOOKUP(N773, SessionTimes, 2), ""))</f>
        <v/>
      </c>
      <c r="Q773" s="28"/>
      <c r="R773" s="25"/>
      <c r="S773" s="30"/>
      <c r="T773" s="26"/>
      <c r="U773" s="29"/>
      <c r="V773" s="29"/>
      <c r="W773" s="25" t="b">
        <v>0</v>
      </c>
      <c r="X773" s="10" t="str">
        <f t="shared" si="3"/>
        <v/>
      </c>
    </row>
    <row r="774" ht="15.75" customHeight="1">
      <c r="A774" s="10" t="str">
        <f t="shared" si="1"/>
        <v/>
      </c>
      <c r="B774" s="11" t="str">
        <f>IF(OR($D774 = "CLOSED", AND($D774 = "CANCELLED", IncludeCancelled), AND($D774 = "MISSED", IncludeMissed)), IF(FixedTarget, IF(S774 &gt;= FixedTargetR, FixedTargetR, -1), IF($R774 = "TARGET", Q774, IF($R774 = "BE", 0, IF($R774 = "STOP", -1, "")))), "")</f>
        <v/>
      </c>
      <c r="C774" s="25"/>
      <c r="D774" s="25"/>
      <c r="E774" s="25"/>
      <c r="F774" s="25"/>
      <c r="G774" s="25"/>
      <c r="H774" s="25"/>
      <c r="I774" s="23"/>
      <c r="J774" s="23"/>
      <c r="K774" s="27"/>
      <c r="L774" s="27"/>
      <c r="M774" s="25"/>
      <c r="N774" s="31"/>
      <c r="O774" s="10" t="str">
        <f t="shared" si="2"/>
        <v/>
      </c>
      <c r="P774" s="10" t="str">
        <f>IF(AND(LEN(M774), SessionWeekends = false, OR(WEEKDAY(M774) = 1, WEEKDAY(M774) = 7)), SessionWeekendsCode, IF(LEN(N774), VLOOKUP(N774, SessionTimes, 2), ""))</f>
        <v/>
      </c>
      <c r="Q774" s="28"/>
      <c r="R774" s="25"/>
      <c r="S774" s="30"/>
      <c r="T774" s="26"/>
      <c r="U774" s="29"/>
      <c r="V774" s="29"/>
      <c r="W774" s="25" t="b">
        <v>0</v>
      </c>
      <c r="X774" s="10" t="str">
        <f t="shared" si="3"/>
        <v/>
      </c>
    </row>
    <row r="775" ht="15.75" customHeight="1">
      <c r="A775" s="10" t="str">
        <f t="shared" si="1"/>
        <v/>
      </c>
      <c r="B775" s="11" t="str">
        <f>IF(OR($D775 = "CLOSED", AND($D775 = "CANCELLED", IncludeCancelled), AND($D775 = "MISSED", IncludeMissed)), IF(FixedTarget, IF(S775 &gt;= FixedTargetR, FixedTargetR, -1), IF($R775 = "TARGET", Q775, IF($R775 = "BE", 0, IF($R775 = "STOP", -1, "")))), "")</f>
        <v/>
      </c>
      <c r="C775" s="25"/>
      <c r="D775" s="25"/>
      <c r="E775" s="25"/>
      <c r="F775" s="25"/>
      <c r="G775" s="25"/>
      <c r="H775" s="25"/>
      <c r="I775" s="23"/>
      <c r="J775" s="23"/>
      <c r="K775" s="27"/>
      <c r="L775" s="27"/>
      <c r="M775" s="25"/>
      <c r="N775" s="31"/>
      <c r="O775" s="10" t="str">
        <f t="shared" si="2"/>
        <v/>
      </c>
      <c r="P775" s="10" t="str">
        <f>IF(AND(LEN(M775), SessionWeekends = false, OR(WEEKDAY(M775) = 1, WEEKDAY(M775) = 7)), SessionWeekendsCode, IF(LEN(N775), VLOOKUP(N775, SessionTimes, 2), ""))</f>
        <v/>
      </c>
      <c r="Q775" s="28"/>
      <c r="R775" s="25"/>
      <c r="S775" s="30"/>
      <c r="T775" s="26"/>
      <c r="U775" s="29"/>
      <c r="V775" s="29"/>
      <c r="W775" s="25" t="b">
        <v>0</v>
      </c>
      <c r="X775" s="10" t="str">
        <f t="shared" si="3"/>
        <v/>
      </c>
    </row>
    <row r="776" ht="15.75" customHeight="1">
      <c r="A776" s="10" t="str">
        <f t="shared" si="1"/>
        <v/>
      </c>
      <c r="B776" s="11" t="str">
        <f>IF(OR($D776 = "CLOSED", AND($D776 = "CANCELLED", IncludeCancelled), AND($D776 = "MISSED", IncludeMissed)), IF(FixedTarget, IF(S776 &gt;= FixedTargetR, FixedTargetR, -1), IF($R776 = "TARGET", Q776, IF($R776 = "BE", 0, IF($R776 = "STOP", -1, "")))), "")</f>
        <v/>
      </c>
      <c r="C776" s="25"/>
      <c r="D776" s="25"/>
      <c r="E776" s="25"/>
      <c r="F776" s="25"/>
      <c r="G776" s="25"/>
      <c r="H776" s="25"/>
      <c r="I776" s="23"/>
      <c r="J776" s="23"/>
      <c r="K776" s="27"/>
      <c r="L776" s="27"/>
      <c r="M776" s="25"/>
      <c r="N776" s="31"/>
      <c r="O776" s="10" t="str">
        <f t="shared" si="2"/>
        <v/>
      </c>
      <c r="P776" s="10" t="str">
        <f>IF(AND(LEN(M776), SessionWeekends = false, OR(WEEKDAY(M776) = 1, WEEKDAY(M776) = 7)), SessionWeekendsCode, IF(LEN(N776), VLOOKUP(N776, SessionTimes, 2), ""))</f>
        <v/>
      </c>
      <c r="Q776" s="28"/>
      <c r="R776" s="25"/>
      <c r="S776" s="30"/>
      <c r="T776" s="26"/>
      <c r="U776" s="29"/>
      <c r="V776" s="29"/>
      <c r="W776" s="25" t="b">
        <v>0</v>
      </c>
      <c r="X776" s="10" t="str">
        <f t="shared" si="3"/>
        <v/>
      </c>
    </row>
    <row r="777" ht="15.75" customHeight="1">
      <c r="A777" s="10" t="str">
        <f t="shared" si="1"/>
        <v/>
      </c>
      <c r="B777" s="11" t="str">
        <f>IF(OR($D777 = "CLOSED", AND($D777 = "CANCELLED", IncludeCancelled), AND($D777 = "MISSED", IncludeMissed)), IF(FixedTarget, IF(S777 &gt;= FixedTargetR, FixedTargetR, -1), IF($R777 = "TARGET", Q777, IF($R777 = "BE", 0, IF($R777 = "STOP", -1, "")))), "")</f>
        <v/>
      </c>
      <c r="C777" s="25"/>
      <c r="D777" s="25"/>
      <c r="E777" s="25"/>
      <c r="F777" s="25"/>
      <c r="G777" s="25"/>
      <c r="H777" s="25"/>
      <c r="I777" s="23"/>
      <c r="J777" s="23"/>
      <c r="K777" s="27"/>
      <c r="L777" s="27"/>
      <c r="M777" s="25"/>
      <c r="N777" s="31"/>
      <c r="O777" s="10" t="str">
        <f t="shared" si="2"/>
        <v/>
      </c>
      <c r="P777" s="10" t="str">
        <f>IF(AND(LEN(M777), SessionWeekends = false, OR(WEEKDAY(M777) = 1, WEEKDAY(M777) = 7)), SessionWeekendsCode, IF(LEN(N777), VLOOKUP(N777, SessionTimes, 2), ""))</f>
        <v/>
      </c>
      <c r="Q777" s="28"/>
      <c r="R777" s="25"/>
      <c r="S777" s="30"/>
      <c r="T777" s="26"/>
      <c r="U777" s="29"/>
      <c r="V777" s="29"/>
      <c r="W777" s="25" t="b">
        <v>0</v>
      </c>
      <c r="X777" s="10" t="str">
        <f t="shared" si="3"/>
        <v/>
      </c>
    </row>
    <row r="778" ht="15.75" customHeight="1">
      <c r="A778" s="10" t="str">
        <f t="shared" si="1"/>
        <v/>
      </c>
      <c r="B778" s="11" t="str">
        <f>IF(OR($D778 = "CLOSED", AND($D778 = "CANCELLED", IncludeCancelled), AND($D778 = "MISSED", IncludeMissed)), IF(FixedTarget, IF(S778 &gt;= FixedTargetR, FixedTargetR, -1), IF($R778 = "TARGET", Q778, IF($R778 = "BE", 0, IF($R778 = "STOP", -1, "")))), "")</f>
        <v/>
      </c>
      <c r="C778" s="25"/>
      <c r="D778" s="25"/>
      <c r="E778" s="25"/>
      <c r="F778" s="25"/>
      <c r="G778" s="25"/>
      <c r="H778" s="25"/>
      <c r="I778" s="23"/>
      <c r="J778" s="23"/>
      <c r="K778" s="27"/>
      <c r="L778" s="27"/>
      <c r="M778" s="25"/>
      <c r="N778" s="31"/>
      <c r="O778" s="10" t="str">
        <f t="shared" si="2"/>
        <v/>
      </c>
      <c r="P778" s="10" t="str">
        <f>IF(AND(LEN(M778), SessionWeekends = false, OR(WEEKDAY(M778) = 1, WEEKDAY(M778) = 7)), SessionWeekendsCode, IF(LEN(N778), VLOOKUP(N778, SessionTimes, 2), ""))</f>
        <v/>
      </c>
      <c r="Q778" s="28"/>
      <c r="R778" s="25"/>
      <c r="S778" s="30"/>
      <c r="T778" s="26"/>
      <c r="U778" s="29"/>
      <c r="V778" s="29"/>
      <c r="W778" s="25" t="b">
        <v>0</v>
      </c>
      <c r="X778" s="10" t="str">
        <f t="shared" si="3"/>
        <v/>
      </c>
    </row>
    <row r="779" ht="15.75" customHeight="1">
      <c r="A779" s="10" t="str">
        <f t="shared" si="1"/>
        <v/>
      </c>
      <c r="B779" s="11" t="str">
        <f>IF(OR($D779 = "CLOSED", AND($D779 = "CANCELLED", IncludeCancelled), AND($D779 = "MISSED", IncludeMissed)), IF(FixedTarget, IF(S779 &gt;= FixedTargetR, FixedTargetR, -1), IF($R779 = "TARGET", Q779, IF($R779 = "BE", 0, IF($R779 = "STOP", -1, "")))), "")</f>
        <v/>
      </c>
      <c r="C779" s="25"/>
      <c r="D779" s="25"/>
      <c r="E779" s="25"/>
      <c r="F779" s="25"/>
      <c r="G779" s="25"/>
      <c r="H779" s="25"/>
      <c r="I779" s="23"/>
      <c r="J779" s="23"/>
      <c r="K779" s="27"/>
      <c r="L779" s="27"/>
      <c r="M779" s="25"/>
      <c r="N779" s="31"/>
      <c r="O779" s="10" t="str">
        <f t="shared" si="2"/>
        <v/>
      </c>
      <c r="P779" s="10" t="str">
        <f>IF(AND(LEN(M779), SessionWeekends = false, OR(WEEKDAY(M779) = 1, WEEKDAY(M779) = 7)), SessionWeekendsCode, IF(LEN(N779), VLOOKUP(N779, SessionTimes, 2), ""))</f>
        <v/>
      </c>
      <c r="Q779" s="28"/>
      <c r="R779" s="25"/>
      <c r="S779" s="30"/>
      <c r="T779" s="26"/>
      <c r="U779" s="29"/>
      <c r="V779" s="29"/>
      <c r="W779" s="25" t="b">
        <v>0</v>
      </c>
      <c r="X779" s="10" t="str">
        <f t="shared" si="3"/>
        <v/>
      </c>
    </row>
    <row r="780" ht="15.75" customHeight="1">
      <c r="A780" s="10" t="str">
        <f t="shared" si="1"/>
        <v/>
      </c>
      <c r="B780" s="11" t="str">
        <f>IF(OR($D780 = "CLOSED", AND($D780 = "CANCELLED", IncludeCancelled), AND($D780 = "MISSED", IncludeMissed)), IF(FixedTarget, IF(S780 &gt;= FixedTargetR, FixedTargetR, -1), IF($R780 = "TARGET", Q780, IF($R780 = "BE", 0, IF($R780 = "STOP", -1, "")))), "")</f>
        <v/>
      </c>
      <c r="C780" s="25"/>
      <c r="D780" s="25"/>
      <c r="E780" s="25"/>
      <c r="F780" s="25"/>
      <c r="G780" s="25"/>
      <c r="H780" s="25"/>
      <c r="I780" s="23"/>
      <c r="J780" s="23"/>
      <c r="K780" s="27"/>
      <c r="L780" s="27"/>
      <c r="M780" s="25"/>
      <c r="N780" s="31"/>
      <c r="O780" s="10" t="str">
        <f t="shared" si="2"/>
        <v/>
      </c>
      <c r="P780" s="10" t="str">
        <f>IF(AND(LEN(M780), SessionWeekends = false, OR(WEEKDAY(M780) = 1, WEEKDAY(M780) = 7)), SessionWeekendsCode, IF(LEN(N780), VLOOKUP(N780, SessionTimes, 2), ""))</f>
        <v/>
      </c>
      <c r="Q780" s="28"/>
      <c r="R780" s="25"/>
      <c r="S780" s="30"/>
      <c r="T780" s="26"/>
      <c r="U780" s="29"/>
      <c r="V780" s="29"/>
      <c r="W780" s="25" t="b">
        <v>0</v>
      </c>
      <c r="X780" s="10" t="str">
        <f t="shared" si="3"/>
        <v/>
      </c>
    </row>
    <row r="781" ht="15.75" customHeight="1">
      <c r="A781" s="10" t="str">
        <f t="shared" si="1"/>
        <v/>
      </c>
      <c r="B781" s="11" t="str">
        <f>IF(OR($D781 = "CLOSED", AND($D781 = "CANCELLED", IncludeCancelled), AND($D781 = "MISSED", IncludeMissed)), IF(FixedTarget, IF(S781 &gt;= FixedTargetR, FixedTargetR, -1), IF($R781 = "TARGET", Q781, IF($R781 = "BE", 0, IF($R781 = "STOP", -1, "")))), "")</f>
        <v/>
      </c>
      <c r="C781" s="25"/>
      <c r="D781" s="25"/>
      <c r="E781" s="25"/>
      <c r="F781" s="25"/>
      <c r="G781" s="25"/>
      <c r="H781" s="25"/>
      <c r="I781" s="23"/>
      <c r="J781" s="23"/>
      <c r="K781" s="27"/>
      <c r="L781" s="27"/>
      <c r="M781" s="25"/>
      <c r="N781" s="31"/>
      <c r="O781" s="10" t="str">
        <f t="shared" si="2"/>
        <v/>
      </c>
      <c r="P781" s="10" t="str">
        <f>IF(AND(LEN(M781), SessionWeekends = false, OR(WEEKDAY(M781) = 1, WEEKDAY(M781) = 7)), SessionWeekendsCode, IF(LEN(N781), VLOOKUP(N781, SessionTimes, 2), ""))</f>
        <v/>
      </c>
      <c r="Q781" s="28"/>
      <c r="R781" s="25"/>
      <c r="S781" s="30"/>
      <c r="T781" s="26"/>
      <c r="U781" s="29"/>
      <c r="V781" s="29"/>
      <c r="W781" s="25" t="b">
        <v>0</v>
      </c>
      <c r="X781" s="10" t="str">
        <f t="shared" si="3"/>
        <v/>
      </c>
    </row>
    <row r="782" ht="15.75" customHeight="1">
      <c r="A782" s="10" t="str">
        <f t="shared" si="1"/>
        <v/>
      </c>
      <c r="B782" s="11" t="str">
        <f>IF(OR($D782 = "CLOSED", AND($D782 = "CANCELLED", IncludeCancelled), AND($D782 = "MISSED", IncludeMissed)), IF(FixedTarget, IF(S782 &gt;= FixedTargetR, FixedTargetR, -1), IF($R782 = "TARGET", Q782, IF($R782 = "BE", 0, IF($R782 = "STOP", -1, "")))), "")</f>
        <v/>
      </c>
      <c r="C782" s="25"/>
      <c r="D782" s="25"/>
      <c r="E782" s="25"/>
      <c r="F782" s="25"/>
      <c r="G782" s="25"/>
      <c r="H782" s="25"/>
      <c r="I782" s="23"/>
      <c r="J782" s="23"/>
      <c r="K782" s="27"/>
      <c r="L782" s="27"/>
      <c r="M782" s="25"/>
      <c r="N782" s="31"/>
      <c r="O782" s="10" t="str">
        <f t="shared" si="2"/>
        <v/>
      </c>
      <c r="P782" s="10" t="str">
        <f>IF(AND(LEN(M782), SessionWeekends = false, OR(WEEKDAY(M782) = 1, WEEKDAY(M782) = 7)), SessionWeekendsCode, IF(LEN(N782), VLOOKUP(N782, SessionTimes, 2), ""))</f>
        <v/>
      </c>
      <c r="Q782" s="28"/>
      <c r="R782" s="25"/>
      <c r="S782" s="30"/>
      <c r="T782" s="26"/>
      <c r="U782" s="29"/>
      <c r="V782" s="29"/>
      <c r="W782" s="25" t="b">
        <v>0</v>
      </c>
      <c r="X782" s="10" t="str">
        <f t="shared" si="3"/>
        <v/>
      </c>
    </row>
    <row r="783" ht="15.75" customHeight="1">
      <c r="A783" s="10" t="str">
        <f t="shared" si="1"/>
        <v/>
      </c>
      <c r="B783" s="11" t="str">
        <f>IF(OR($D783 = "CLOSED", AND($D783 = "CANCELLED", IncludeCancelled), AND($D783 = "MISSED", IncludeMissed)), IF(FixedTarget, IF(S783 &gt;= FixedTargetR, FixedTargetR, -1), IF($R783 = "TARGET", Q783, IF($R783 = "BE", 0, IF($R783 = "STOP", -1, "")))), "")</f>
        <v/>
      </c>
      <c r="C783" s="25"/>
      <c r="D783" s="25"/>
      <c r="E783" s="25"/>
      <c r="F783" s="25"/>
      <c r="G783" s="25"/>
      <c r="H783" s="25"/>
      <c r="I783" s="23"/>
      <c r="J783" s="23"/>
      <c r="K783" s="27"/>
      <c r="L783" s="27"/>
      <c r="M783" s="25"/>
      <c r="N783" s="31"/>
      <c r="O783" s="10" t="str">
        <f t="shared" si="2"/>
        <v/>
      </c>
      <c r="P783" s="10" t="str">
        <f>IF(AND(LEN(M783), SessionWeekends = false, OR(WEEKDAY(M783) = 1, WEEKDAY(M783) = 7)), SessionWeekendsCode, IF(LEN(N783), VLOOKUP(N783, SessionTimes, 2), ""))</f>
        <v/>
      </c>
      <c r="Q783" s="28"/>
      <c r="R783" s="25"/>
      <c r="S783" s="30"/>
      <c r="T783" s="26"/>
      <c r="U783" s="29"/>
      <c r="V783" s="29"/>
      <c r="W783" s="25" t="b">
        <v>0</v>
      </c>
      <c r="X783" s="10" t="str">
        <f t="shared" si="3"/>
        <v/>
      </c>
    </row>
    <row r="784" ht="15.75" customHeight="1">
      <c r="A784" s="10" t="str">
        <f t="shared" si="1"/>
        <v/>
      </c>
      <c r="B784" s="11" t="str">
        <f>IF(OR($D784 = "CLOSED", AND($D784 = "CANCELLED", IncludeCancelled), AND($D784 = "MISSED", IncludeMissed)), IF(FixedTarget, IF(S784 &gt;= FixedTargetR, FixedTargetR, -1), IF($R784 = "TARGET", Q784, IF($R784 = "BE", 0, IF($R784 = "STOP", -1, "")))), "")</f>
        <v/>
      </c>
      <c r="C784" s="25"/>
      <c r="D784" s="25"/>
      <c r="E784" s="25"/>
      <c r="F784" s="25"/>
      <c r="G784" s="25"/>
      <c r="H784" s="25"/>
      <c r="I784" s="23"/>
      <c r="J784" s="23"/>
      <c r="K784" s="27"/>
      <c r="L784" s="27"/>
      <c r="M784" s="25"/>
      <c r="N784" s="31"/>
      <c r="O784" s="10" t="str">
        <f t="shared" si="2"/>
        <v/>
      </c>
      <c r="P784" s="10" t="str">
        <f>IF(AND(LEN(M784), SessionWeekends = false, OR(WEEKDAY(M784) = 1, WEEKDAY(M784) = 7)), SessionWeekendsCode, IF(LEN(N784), VLOOKUP(N784, SessionTimes, 2), ""))</f>
        <v/>
      </c>
      <c r="Q784" s="28"/>
      <c r="R784" s="25"/>
      <c r="S784" s="30"/>
      <c r="T784" s="26"/>
      <c r="U784" s="29"/>
      <c r="V784" s="29"/>
      <c r="W784" s="25" t="b">
        <v>0</v>
      </c>
      <c r="X784" s="10" t="str">
        <f t="shared" si="3"/>
        <v/>
      </c>
    </row>
    <row r="785" ht="15.75" customHeight="1">
      <c r="A785" s="10" t="str">
        <f t="shared" si="1"/>
        <v/>
      </c>
      <c r="B785" s="11" t="str">
        <f>IF(OR($D785 = "CLOSED", AND($D785 = "CANCELLED", IncludeCancelled), AND($D785 = "MISSED", IncludeMissed)), IF(FixedTarget, IF(S785 &gt;= FixedTargetR, FixedTargetR, -1), IF($R785 = "TARGET", Q785, IF($R785 = "BE", 0, IF($R785 = "STOP", -1, "")))), "")</f>
        <v/>
      </c>
      <c r="C785" s="25"/>
      <c r="D785" s="25"/>
      <c r="E785" s="25"/>
      <c r="F785" s="25"/>
      <c r="G785" s="25"/>
      <c r="H785" s="25"/>
      <c r="I785" s="23"/>
      <c r="J785" s="23"/>
      <c r="K785" s="27"/>
      <c r="L785" s="27"/>
      <c r="M785" s="25"/>
      <c r="N785" s="31"/>
      <c r="O785" s="10" t="str">
        <f t="shared" si="2"/>
        <v/>
      </c>
      <c r="P785" s="10" t="str">
        <f>IF(AND(LEN(M785), SessionWeekends = false, OR(WEEKDAY(M785) = 1, WEEKDAY(M785) = 7)), SessionWeekendsCode, IF(LEN(N785), VLOOKUP(N785, SessionTimes, 2), ""))</f>
        <v/>
      </c>
      <c r="Q785" s="28"/>
      <c r="R785" s="25"/>
      <c r="S785" s="30"/>
      <c r="T785" s="26"/>
      <c r="U785" s="29"/>
      <c r="V785" s="29"/>
      <c r="W785" s="25" t="b">
        <v>0</v>
      </c>
      <c r="X785" s="10" t="str">
        <f t="shared" si="3"/>
        <v/>
      </c>
    </row>
    <row r="786" ht="15.75" customHeight="1">
      <c r="A786" s="10" t="str">
        <f t="shared" si="1"/>
        <v/>
      </c>
      <c r="B786" s="11" t="str">
        <f>IF(OR($D786 = "CLOSED", AND($D786 = "CANCELLED", IncludeCancelled), AND($D786 = "MISSED", IncludeMissed)), IF(FixedTarget, IF(S786 &gt;= FixedTargetR, FixedTargetR, -1), IF($R786 = "TARGET", Q786, IF($R786 = "BE", 0, IF($R786 = "STOP", -1, "")))), "")</f>
        <v/>
      </c>
      <c r="C786" s="25"/>
      <c r="D786" s="25"/>
      <c r="E786" s="25"/>
      <c r="F786" s="25"/>
      <c r="G786" s="25"/>
      <c r="H786" s="25"/>
      <c r="I786" s="23"/>
      <c r="J786" s="23"/>
      <c r="K786" s="27"/>
      <c r="L786" s="27"/>
      <c r="M786" s="25"/>
      <c r="N786" s="31"/>
      <c r="O786" s="10" t="str">
        <f t="shared" si="2"/>
        <v/>
      </c>
      <c r="P786" s="10" t="str">
        <f>IF(AND(LEN(M786), SessionWeekends = false, OR(WEEKDAY(M786) = 1, WEEKDAY(M786) = 7)), SessionWeekendsCode, IF(LEN(N786), VLOOKUP(N786, SessionTimes, 2), ""))</f>
        <v/>
      </c>
      <c r="Q786" s="28"/>
      <c r="R786" s="25"/>
      <c r="S786" s="30"/>
      <c r="T786" s="26"/>
      <c r="U786" s="29"/>
      <c r="V786" s="29"/>
      <c r="W786" s="25" t="b">
        <v>0</v>
      </c>
      <c r="X786" s="10" t="str">
        <f t="shared" si="3"/>
        <v/>
      </c>
    </row>
    <row r="787" ht="15.75" customHeight="1">
      <c r="A787" s="10" t="str">
        <f t="shared" si="1"/>
        <v/>
      </c>
      <c r="B787" s="11" t="str">
        <f>IF(OR($D787 = "CLOSED", AND($D787 = "CANCELLED", IncludeCancelled), AND($D787 = "MISSED", IncludeMissed)), IF(FixedTarget, IF(S787 &gt;= FixedTargetR, FixedTargetR, -1), IF($R787 = "TARGET", Q787, IF($R787 = "BE", 0, IF($R787 = "STOP", -1, "")))), "")</f>
        <v/>
      </c>
      <c r="C787" s="25"/>
      <c r="D787" s="25"/>
      <c r="E787" s="25"/>
      <c r="F787" s="25"/>
      <c r="G787" s="25"/>
      <c r="H787" s="25"/>
      <c r="I787" s="23"/>
      <c r="J787" s="23"/>
      <c r="K787" s="27"/>
      <c r="L787" s="27"/>
      <c r="M787" s="25"/>
      <c r="N787" s="31"/>
      <c r="O787" s="10" t="str">
        <f t="shared" si="2"/>
        <v/>
      </c>
      <c r="P787" s="10" t="str">
        <f>IF(AND(LEN(M787), SessionWeekends = false, OR(WEEKDAY(M787) = 1, WEEKDAY(M787) = 7)), SessionWeekendsCode, IF(LEN(N787), VLOOKUP(N787, SessionTimes, 2), ""))</f>
        <v/>
      </c>
      <c r="Q787" s="28"/>
      <c r="R787" s="25"/>
      <c r="S787" s="30"/>
      <c r="T787" s="26"/>
      <c r="U787" s="29"/>
      <c r="V787" s="29"/>
      <c r="W787" s="25" t="b">
        <v>0</v>
      </c>
      <c r="X787" s="10" t="str">
        <f t="shared" si="3"/>
        <v/>
      </c>
    </row>
    <row r="788" ht="15.75" customHeight="1">
      <c r="A788" s="10" t="str">
        <f t="shared" si="1"/>
        <v/>
      </c>
      <c r="B788" s="11" t="str">
        <f>IF(OR($D788 = "CLOSED", AND($D788 = "CANCELLED", IncludeCancelled), AND($D788 = "MISSED", IncludeMissed)), IF(FixedTarget, IF(S788 &gt;= FixedTargetR, FixedTargetR, -1), IF($R788 = "TARGET", Q788, IF($R788 = "BE", 0, IF($R788 = "STOP", -1, "")))), "")</f>
        <v/>
      </c>
      <c r="C788" s="25"/>
      <c r="D788" s="25"/>
      <c r="E788" s="25"/>
      <c r="F788" s="25"/>
      <c r="G788" s="25"/>
      <c r="H788" s="25"/>
      <c r="I788" s="23"/>
      <c r="J788" s="23"/>
      <c r="K788" s="27"/>
      <c r="L788" s="27"/>
      <c r="M788" s="25"/>
      <c r="N788" s="31"/>
      <c r="O788" s="10" t="str">
        <f t="shared" si="2"/>
        <v/>
      </c>
      <c r="P788" s="10" t="str">
        <f>IF(AND(LEN(M788), SessionWeekends = false, OR(WEEKDAY(M788) = 1, WEEKDAY(M788) = 7)), SessionWeekendsCode, IF(LEN(N788), VLOOKUP(N788, SessionTimes, 2), ""))</f>
        <v/>
      </c>
      <c r="Q788" s="28"/>
      <c r="R788" s="25"/>
      <c r="S788" s="30"/>
      <c r="T788" s="26"/>
      <c r="U788" s="29"/>
      <c r="V788" s="29"/>
      <c r="W788" s="25" t="b">
        <v>0</v>
      </c>
      <c r="X788" s="10" t="str">
        <f t="shared" si="3"/>
        <v/>
      </c>
    </row>
    <row r="789" ht="15.75" customHeight="1">
      <c r="A789" s="10" t="str">
        <f t="shared" si="1"/>
        <v/>
      </c>
      <c r="B789" s="11" t="str">
        <f>IF(OR($D789 = "CLOSED", AND($D789 = "CANCELLED", IncludeCancelled), AND($D789 = "MISSED", IncludeMissed)), IF(FixedTarget, IF(S789 &gt;= FixedTargetR, FixedTargetR, -1), IF($R789 = "TARGET", Q789, IF($R789 = "BE", 0, IF($R789 = "STOP", -1, "")))), "")</f>
        <v/>
      </c>
      <c r="C789" s="25"/>
      <c r="D789" s="25"/>
      <c r="E789" s="25"/>
      <c r="F789" s="25"/>
      <c r="G789" s="25"/>
      <c r="H789" s="25"/>
      <c r="I789" s="23"/>
      <c r="J789" s="23"/>
      <c r="K789" s="27"/>
      <c r="L789" s="27"/>
      <c r="M789" s="25"/>
      <c r="N789" s="31"/>
      <c r="O789" s="10" t="str">
        <f t="shared" si="2"/>
        <v/>
      </c>
      <c r="P789" s="10" t="str">
        <f>IF(AND(LEN(M789), SessionWeekends = false, OR(WEEKDAY(M789) = 1, WEEKDAY(M789) = 7)), SessionWeekendsCode, IF(LEN(N789), VLOOKUP(N789, SessionTimes, 2), ""))</f>
        <v/>
      </c>
      <c r="Q789" s="28"/>
      <c r="R789" s="25"/>
      <c r="S789" s="30"/>
      <c r="T789" s="26"/>
      <c r="U789" s="29"/>
      <c r="V789" s="29"/>
      <c r="W789" s="25" t="b">
        <v>0</v>
      </c>
      <c r="X789" s="10" t="str">
        <f t="shared" si="3"/>
        <v/>
      </c>
    </row>
    <row r="790" ht="15.75" customHeight="1">
      <c r="A790" s="10" t="str">
        <f t="shared" si="1"/>
        <v/>
      </c>
      <c r="B790" s="11" t="str">
        <f>IF(OR($D790 = "CLOSED", AND($D790 = "CANCELLED", IncludeCancelled), AND($D790 = "MISSED", IncludeMissed)), IF(FixedTarget, IF(S790 &gt;= FixedTargetR, FixedTargetR, -1), IF($R790 = "TARGET", Q790, IF($R790 = "BE", 0, IF($R790 = "STOP", -1, "")))), "")</f>
        <v/>
      </c>
      <c r="C790" s="25"/>
      <c r="D790" s="25"/>
      <c r="E790" s="25"/>
      <c r="F790" s="25"/>
      <c r="G790" s="25"/>
      <c r="H790" s="25"/>
      <c r="I790" s="23"/>
      <c r="J790" s="23"/>
      <c r="K790" s="27"/>
      <c r="L790" s="27"/>
      <c r="M790" s="25"/>
      <c r="N790" s="31"/>
      <c r="O790" s="10" t="str">
        <f t="shared" si="2"/>
        <v/>
      </c>
      <c r="P790" s="10" t="str">
        <f>IF(AND(LEN(M790), SessionWeekends = false, OR(WEEKDAY(M790) = 1, WEEKDAY(M790) = 7)), SessionWeekendsCode, IF(LEN(N790), VLOOKUP(N790, SessionTimes, 2), ""))</f>
        <v/>
      </c>
      <c r="Q790" s="28"/>
      <c r="R790" s="25"/>
      <c r="S790" s="30"/>
      <c r="T790" s="26"/>
      <c r="U790" s="29"/>
      <c r="V790" s="29"/>
      <c r="W790" s="25" t="b">
        <v>0</v>
      </c>
      <c r="X790" s="10" t="str">
        <f t="shared" si="3"/>
        <v/>
      </c>
    </row>
    <row r="791" ht="15.75" customHeight="1">
      <c r="A791" s="10" t="str">
        <f t="shared" si="1"/>
        <v/>
      </c>
      <c r="B791" s="11" t="str">
        <f>IF(OR($D791 = "CLOSED", AND($D791 = "CANCELLED", IncludeCancelled), AND($D791 = "MISSED", IncludeMissed)), IF(FixedTarget, IF(S791 &gt;= FixedTargetR, FixedTargetR, -1), IF($R791 = "TARGET", Q791, IF($R791 = "BE", 0, IF($R791 = "STOP", -1, "")))), "")</f>
        <v/>
      </c>
      <c r="C791" s="25"/>
      <c r="D791" s="25"/>
      <c r="E791" s="25"/>
      <c r="F791" s="25"/>
      <c r="G791" s="25"/>
      <c r="H791" s="25"/>
      <c r="I791" s="23"/>
      <c r="J791" s="23"/>
      <c r="K791" s="27"/>
      <c r="L791" s="27"/>
      <c r="M791" s="25"/>
      <c r="N791" s="31"/>
      <c r="O791" s="10" t="str">
        <f t="shared" si="2"/>
        <v/>
      </c>
      <c r="P791" s="10" t="str">
        <f>IF(AND(LEN(M791), SessionWeekends = false, OR(WEEKDAY(M791) = 1, WEEKDAY(M791) = 7)), SessionWeekendsCode, IF(LEN(N791), VLOOKUP(N791, SessionTimes, 2), ""))</f>
        <v/>
      </c>
      <c r="Q791" s="28"/>
      <c r="R791" s="25"/>
      <c r="S791" s="30"/>
      <c r="T791" s="26"/>
      <c r="U791" s="29"/>
      <c r="V791" s="29"/>
      <c r="W791" s="25" t="b">
        <v>0</v>
      </c>
      <c r="X791" s="10" t="str">
        <f t="shared" si="3"/>
        <v/>
      </c>
    </row>
    <row r="792" ht="15.75" customHeight="1">
      <c r="A792" s="10" t="str">
        <f t="shared" si="1"/>
        <v/>
      </c>
      <c r="B792" s="11" t="str">
        <f>IF(OR($D792 = "CLOSED", AND($D792 = "CANCELLED", IncludeCancelled), AND($D792 = "MISSED", IncludeMissed)), IF(FixedTarget, IF(S792 &gt;= FixedTargetR, FixedTargetR, -1), IF($R792 = "TARGET", Q792, IF($R792 = "BE", 0, IF($R792 = "STOP", -1, "")))), "")</f>
        <v/>
      </c>
      <c r="C792" s="25"/>
      <c r="D792" s="25"/>
      <c r="E792" s="25"/>
      <c r="F792" s="25"/>
      <c r="G792" s="25"/>
      <c r="H792" s="25"/>
      <c r="I792" s="23"/>
      <c r="J792" s="23"/>
      <c r="K792" s="27"/>
      <c r="L792" s="27"/>
      <c r="M792" s="25"/>
      <c r="N792" s="31"/>
      <c r="O792" s="10" t="str">
        <f t="shared" si="2"/>
        <v/>
      </c>
      <c r="P792" s="10" t="str">
        <f>IF(AND(LEN(M792), SessionWeekends = false, OR(WEEKDAY(M792) = 1, WEEKDAY(M792) = 7)), SessionWeekendsCode, IF(LEN(N792), VLOOKUP(N792, SessionTimes, 2), ""))</f>
        <v/>
      </c>
      <c r="Q792" s="28"/>
      <c r="R792" s="25"/>
      <c r="S792" s="30"/>
      <c r="T792" s="26"/>
      <c r="U792" s="29"/>
      <c r="V792" s="29"/>
      <c r="W792" s="25" t="b">
        <v>0</v>
      </c>
      <c r="X792" s="10" t="str">
        <f t="shared" si="3"/>
        <v/>
      </c>
    </row>
    <row r="793" ht="15.75" customHeight="1">
      <c r="A793" s="10" t="str">
        <f t="shared" si="1"/>
        <v/>
      </c>
      <c r="B793" s="11" t="str">
        <f>IF(OR($D793 = "CLOSED", AND($D793 = "CANCELLED", IncludeCancelled), AND($D793 = "MISSED", IncludeMissed)), IF(FixedTarget, IF(S793 &gt;= FixedTargetR, FixedTargetR, -1), IF($R793 = "TARGET", Q793, IF($R793 = "BE", 0, IF($R793 = "STOP", -1, "")))), "")</f>
        <v/>
      </c>
      <c r="C793" s="25"/>
      <c r="D793" s="25"/>
      <c r="E793" s="25"/>
      <c r="F793" s="25"/>
      <c r="G793" s="25"/>
      <c r="H793" s="25"/>
      <c r="I793" s="23"/>
      <c r="J793" s="23"/>
      <c r="K793" s="27"/>
      <c r="L793" s="27"/>
      <c r="M793" s="25"/>
      <c r="N793" s="31"/>
      <c r="O793" s="10" t="str">
        <f t="shared" si="2"/>
        <v/>
      </c>
      <c r="P793" s="10" t="str">
        <f>IF(AND(LEN(M793), SessionWeekends = false, OR(WEEKDAY(M793) = 1, WEEKDAY(M793) = 7)), SessionWeekendsCode, IF(LEN(N793), VLOOKUP(N793, SessionTimes, 2), ""))</f>
        <v/>
      </c>
      <c r="Q793" s="28"/>
      <c r="R793" s="25"/>
      <c r="S793" s="30"/>
      <c r="T793" s="26"/>
      <c r="U793" s="29"/>
      <c r="V793" s="29"/>
      <c r="W793" s="25" t="b">
        <v>0</v>
      </c>
      <c r="X793" s="10" t="str">
        <f t="shared" si="3"/>
        <v/>
      </c>
    </row>
    <row r="794" ht="15.75" customHeight="1">
      <c r="A794" s="10" t="str">
        <f t="shared" si="1"/>
        <v/>
      </c>
      <c r="B794" s="11" t="str">
        <f>IF(OR($D794 = "CLOSED", AND($D794 = "CANCELLED", IncludeCancelled), AND($D794 = "MISSED", IncludeMissed)), IF(FixedTarget, IF(S794 &gt;= FixedTargetR, FixedTargetR, -1), IF($R794 = "TARGET", Q794, IF($R794 = "BE", 0, IF($R794 = "STOP", -1, "")))), "")</f>
        <v/>
      </c>
      <c r="C794" s="25"/>
      <c r="D794" s="25"/>
      <c r="E794" s="25"/>
      <c r="F794" s="25"/>
      <c r="G794" s="25"/>
      <c r="H794" s="25"/>
      <c r="I794" s="23"/>
      <c r="J794" s="23"/>
      <c r="K794" s="27"/>
      <c r="L794" s="27"/>
      <c r="M794" s="25"/>
      <c r="N794" s="31"/>
      <c r="O794" s="10" t="str">
        <f t="shared" si="2"/>
        <v/>
      </c>
      <c r="P794" s="10" t="str">
        <f>IF(AND(LEN(M794), SessionWeekends = false, OR(WEEKDAY(M794) = 1, WEEKDAY(M794) = 7)), SessionWeekendsCode, IF(LEN(N794), VLOOKUP(N794, SessionTimes, 2), ""))</f>
        <v/>
      </c>
      <c r="Q794" s="28"/>
      <c r="R794" s="25"/>
      <c r="S794" s="30"/>
      <c r="T794" s="26"/>
      <c r="U794" s="29"/>
      <c r="V794" s="29"/>
      <c r="W794" s="25" t="b">
        <v>0</v>
      </c>
      <c r="X794" s="10" t="str">
        <f t="shared" si="3"/>
        <v/>
      </c>
    </row>
    <row r="795" ht="15.75" customHeight="1">
      <c r="A795" s="10" t="str">
        <f t="shared" si="1"/>
        <v/>
      </c>
      <c r="B795" s="11" t="str">
        <f>IF(OR($D795 = "CLOSED", AND($D795 = "CANCELLED", IncludeCancelled), AND($D795 = "MISSED", IncludeMissed)), IF(FixedTarget, IF(S795 &gt;= FixedTargetR, FixedTargetR, -1), IF($R795 = "TARGET", Q795, IF($R795 = "BE", 0, IF($R795 = "STOP", -1, "")))), "")</f>
        <v/>
      </c>
      <c r="C795" s="25"/>
      <c r="D795" s="25"/>
      <c r="E795" s="25"/>
      <c r="F795" s="25"/>
      <c r="G795" s="25"/>
      <c r="H795" s="25"/>
      <c r="I795" s="23"/>
      <c r="J795" s="23"/>
      <c r="K795" s="27"/>
      <c r="L795" s="27"/>
      <c r="M795" s="25"/>
      <c r="N795" s="31"/>
      <c r="O795" s="10" t="str">
        <f t="shared" si="2"/>
        <v/>
      </c>
      <c r="P795" s="10" t="str">
        <f>IF(AND(LEN(M795), SessionWeekends = false, OR(WEEKDAY(M795) = 1, WEEKDAY(M795) = 7)), SessionWeekendsCode, IF(LEN(N795), VLOOKUP(N795, SessionTimes, 2), ""))</f>
        <v/>
      </c>
      <c r="Q795" s="28"/>
      <c r="R795" s="25"/>
      <c r="S795" s="30"/>
      <c r="T795" s="26"/>
      <c r="U795" s="29"/>
      <c r="V795" s="29"/>
      <c r="W795" s="25" t="b">
        <v>0</v>
      </c>
      <c r="X795" s="10" t="str">
        <f t="shared" si="3"/>
        <v/>
      </c>
    </row>
    <row r="796" ht="15.75" customHeight="1">
      <c r="A796" s="10" t="str">
        <f t="shared" si="1"/>
        <v/>
      </c>
      <c r="B796" s="11" t="str">
        <f>IF(OR($D796 = "CLOSED", AND($D796 = "CANCELLED", IncludeCancelled), AND($D796 = "MISSED", IncludeMissed)), IF(FixedTarget, IF(S796 &gt;= FixedTargetR, FixedTargetR, -1), IF($R796 = "TARGET", Q796, IF($R796 = "BE", 0, IF($R796 = "STOP", -1, "")))), "")</f>
        <v/>
      </c>
      <c r="C796" s="25"/>
      <c r="D796" s="25"/>
      <c r="E796" s="25"/>
      <c r="F796" s="25"/>
      <c r="G796" s="25"/>
      <c r="H796" s="25"/>
      <c r="I796" s="23"/>
      <c r="J796" s="23"/>
      <c r="K796" s="27"/>
      <c r="L796" s="27"/>
      <c r="M796" s="25"/>
      <c r="N796" s="31"/>
      <c r="O796" s="10" t="str">
        <f t="shared" si="2"/>
        <v/>
      </c>
      <c r="P796" s="10" t="str">
        <f>IF(AND(LEN(M796), SessionWeekends = false, OR(WEEKDAY(M796) = 1, WEEKDAY(M796) = 7)), SessionWeekendsCode, IF(LEN(N796), VLOOKUP(N796, SessionTimes, 2), ""))</f>
        <v/>
      </c>
      <c r="Q796" s="28"/>
      <c r="R796" s="25"/>
      <c r="S796" s="30"/>
      <c r="T796" s="26"/>
      <c r="U796" s="29"/>
      <c r="V796" s="29"/>
      <c r="W796" s="25" t="b">
        <v>0</v>
      </c>
      <c r="X796" s="10" t="str">
        <f t="shared" si="3"/>
        <v/>
      </c>
    </row>
    <row r="797" ht="15.75" customHeight="1">
      <c r="A797" s="10" t="str">
        <f t="shared" si="1"/>
        <v/>
      </c>
      <c r="B797" s="11" t="str">
        <f>IF(OR($D797 = "CLOSED", AND($D797 = "CANCELLED", IncludeCancelled), AND($D797 = "MISSED", IncludeMissed)), IF(FixedTarget, IF(S797 &gt;= FixedTargetR, FixedTargetR, -1), IF($R797 = "TARGET", Q797, IF($R797 = "BE", 0, IF($R797 = "STOP", -1, "")))), "")</f>
        <v/>
      </c>
      <c r="C797" s="25"/>
      <c r="D797" s="25"/>
      <c r="E797" s="25"/>
      <c r="F797" s="25"/>
      <c r="G797" s="25"/>
      <c r="H797" s="25"/>
      <c r="I797" s="23"/>
      <c r="J797" s="23"/>
      <c r="K797" s="27"/>
      <c r="L797" s="27"/>
      <c r="M797" s="25"/>
      <c r="N797" s="31"/>
      <c r="O797" s="10" t="str">
        <f t="shared" si="2"/>
        <v/>
      </c>
      <c r="P797" s="10" t="str">
        <f>IF(AND(LEN(M797), SessionWeekends = false, OR(WEEKDAY(M797) = 1, WEEKDAY(M797) = 7)), SessionWeekendsCode, IF(LEN(N797), VLOOKUP(N797, SessionTimes, 2), ""))</f>
        <v/>
      </c>
      <c r="Q797" s="28"/>
      <c r="R797" s="25"/>
      <c r="S797" s="30"/>
      <c r="T797" s="26"/>
      <c r="U797" s="29"/>
      <c r="V797" s="29"/>
      <c r="W797" s="25" t="b">
        <v>0</v>
      </c>
      <c r="X797" s="10" t="str">
        <f t="shared" si="3"/>
        <v/>
      </c>
    </row>
    <row r="798" ht="15.75" customHeight="1">
      <c r="A798" s="10" t="str">
        <f t="shared" si="1"/>
        <v/>
      </c>
      <c r="B798" s="11" t="str">
        <f>IF(OR($D798 = "CLOSED", AND($D798 = "CANCELLED", IncludeCancelled), AND($D798 = "MISSED", IncludeMissed)), IF(FixedTarget, IF(S798 &gt;= FixedTargetR, FixedTargetR, -1), IF($R798 = "TARGET", Q798, IF($R798 = "BE", 0, IF($R798 = "STOP", -1, "")))), "")</f>
        <v/>
      </c>
      <c r="C798" s="25"/>
      <c r="D798" s="25"/>
      <c r="E798" s="25"/>
      <c r="F798" s="25"/>
      <c r="G798" s="25"/>
      <c r="H798" s="25"/>
      <c r="I798" s="23"/>
      <c r="J798" s="23"/>
      <c r="K798" s="27"/>
      <c r="L798" s="27"/>
      <c r="M798" s="25"/>
      <c r="N798" s="31"/>
      <c r="O798" s="10" t="str">
        <f t="shared" si="2"/>
        <v/>
      </c>
      <c r="P798" s="10" t="str">
        <f>IF(AND(LEN(M798), SessionWeekends = false, OR(WEEKDAY(M798) = 1, WEEKDAY(M798) = 7)), SessionWeekendsCode, IF(LEN(N798), VLOOKUP(N798, SessionTimes, 2), ""))</f>
        <v/>
      </c>
      <c r="Q798" s="28"/>
      <c r="R798" s="25"/>
      <c r="S798" s="30"/>
      <c r="T798" s="26"/>
      <c r="U798" s="29"/>
      <c r="V798" s="29"/>
      <c r="W798" s="25" t="b">
        <v>0</v>
      </c>
      <c r="X798" s="10" t="str">
        <f t="shared" si="3"/>
        <v/>
      </c>
    </row>
    <row r="799" ht="15.75" customHeight="1">
      <c r="A799" s="10" t="str">
        <f t="shared" si="1"/>
        <v/>
      </c>
      <c r="B799" s="11" t="str">
        <f>IF(OR($D799 = "CLOSED", AND($D799 = "CANCELLED", IncludeCancelled), AND($D799 = "MISSED", IncludeMissed)), IF(FixedTarget, IF(S799 &gt;= FixedTargetR, FixedTargetR, -1), IF($R799 = "TARGET", Q799, IF($R799 = "BE", 0, IF($R799 = "STOP", -1, "")))), "")</f>
        <v/>
      </c>
      <c r="C799" s="25"/>
      <c r="D799" s="25"/>
      <c r="E799" s="25"/>
      <c r="F799" s="25"/>
      <c r="G799" s="25"/>
      <c r="H799" s="25"/>
      <c r="I799" s="23"/>
      <c r="J799" s="23"/>
      <c r="K799" s="27"/>
      <c r="L799" s="27"/>
      <c r="M799" s="25"/>
      <c r="N799" s="31"/>
      <c r="O799" s="10" t="str">
        <f t="shared" si="2"/>
        <v/>
      </c>
      <c r="P799" s="10" t="str">
        <f>IF(AND(LEN(M799), SessionWeekends = false, OR(WEEKDAY(M799) = 1, WEEKDAY(M799) = 7)), SessionWeekendsCode, IF(LEN(N799), VLOOKUP(N799, SessionTimes, 2), ""))</f>
        <v/>
      </c>
      <c r="Q799" s="28"/>
      <c r="R799" s="25"/>
      <c r="S799" s="30"/>
      <c r="T799" s="26"/>
      <c r="U799" s="29"/>
      <c r="V799" s="29"/>
      <c r="W799" s="25" t="b">
        <v>0</v>
      </c>
      <c r="X799" s="10" t="str">
        <f t="shared" si="3"/>
        <v/>
      </c>
    </row>
    <row r="800" ht="15.75" customHeight="1">
      <c r="A800" s="10" t="str">
        <f t="shared" si="1"/>
        <v/>
      </c>
      <c r="B800" s="11" t="str">
        <f>IF(OR($D800 = "CLOSED", AND($D800 = "CANCELLED", IncludeCancelled), AND($D800 = "MISSED", IncludeMissed)), IF(FixedTarget, IF(S800 &gt;= FixedTargetR, FixedTargetR, -1), IF($R800 = "TARGET", Q800, IF($R800 = "BE", 0, IF($R800 = "STOP", -1, "")))), "")</f>
        <v/>
      </c>
      <c r="C800" s="25"/>
      <c r="D800" s="25"/>
      <c r="E800" s="25"/>
      <c r="F800" s="25"/>
      <c r="G800" s="25"/>
      <c r="H800" s="25"/>
      <c r="I800" s="23"/>
      <c r="J800" s="23"/>
      <c r="K800" s="27"/>
      <c r="L800" s="27"/>
      <c r="M800" s="25"/>
      <c r="N800" s="31"/>
      <c r="O800" s="10" t="str">
        <f t="shared" si="2"/>
        <v/>
      </c>
      <c r="P800" s="10" t="str">
        <f>IF(AND(LEN(M800), SessionWeekends = false, OR(WEEKDAY(M800) = 1, WEEKDAY(M800) = 7)), SessionWeekendsCode, IF(LEN(N800), VLOOKUP(N800, SessionTimes, 2), ""))</f>
        <v/>
      </c>
      <c r="Q800" s="28"/>
      <c r="R800" s="25"/>
      <c r="S800" s="30"/>
      <c r="T800" s="26"/>
      <c r="U800" s="29"/>
      <c r="V800" s="29"/>
      <c r="W800" s="25" t="b">
        <v>0</v>
      </c>
      <c r="X800" s="10" t="str">
        <f t="shared" si="3"/>
        <v/>
      </c>
    </row>
    <row r="801" ht="15.75" customHeight="1">
      <c r="A801" s="10" t="str">
        <f t="shared" si="1"/>
        <v/>
      </c>
      <c r="B801" s="11" t="str">
        <f>IF(OR($D801 = "CLOSED", AND($D801 = "CANCELLED", IncludeCancelled), AND($D801 = "MISSED", IncludeMissed)), IF(FixedTarget, IF(S801 &gt;= FixedTargetR, FixedTargetR, -1), IF($R801 = "TARGET", Q801, IF($R801 = "BE", 0, IF($R801 = "STOP", -1, "")))), "")</f>
        <v/>
      </c>
      <c r="C801" s="25"/>
      <c r="D801" s="25"/>
      <c r="E801" s="25"/>
      <c r="F801" s="25"/>
      <c r="G801" s="25"/>
      <c r="H801" s="25"/>
      <c r="I801" s="23"/>
      <c r="J801" s="23"/>
      <c r="K801" s="27"/>
      <c r="L801" s="27"/>
      <c r="M801" s="25"/>
      <c r="N801" s="31"/>
      <c r="O801" s="10" t="str">
        <f t="shared" si="2"/>
        <v/>
      </c>
      <c r="P801" s="10" t="str">
        <f>IF(AND(LEN(M801), SessionWeekends = false, OR(WEEKDAY(M801) = 1, WEEKDAY(M801) = 7)), SessionWeekendsCode, IF(LEN(N801), VLOOKUP(N801, SessionTimes, 2), ""))</f>
        <v/>
      </c>
      <c r="Q801" s="28"/>
      <c r="R801" s="25"/>
      <c r="S801" s="30"/>
      <c r="T801" s="26"/>
      <c r="U801" s="29"/>
      <c r="V801" s="29"/>
      <c r="W801" s="25" t="b">
        <v>0</v>
      </c>
      <c r="X801" s="10" t="str">
        <f t="shared" si="3"/>
        <v/>
      </c>
    </row>
    <row r="802" ht="15.75" customHeight="1">
      <c r="A802" s="10" t="str">
        <f t="shared" si="1"/>
        <v/>
      </c>
      <c r="B802" s="11" t="str">
        <f>IF(OR($D802 = "CLOSED", AND($D802 = "CANCELLED", IncludeCancelled), AND($D802 = "MISSED", IncludeMissed)), IF(FixedTarget, IF(S802 &gt;= FixedTargetR, FixedTargetR, -1), IF($R802 = "TARGET", Q802, IF($R802 = "BE", 0, IF($R802 = "STOP", -1, "")))), "")</f>
        <v/>
      </c>
      <c r="C802" s="25"/>
      <c r="D802" s="25"/>
      <c r="E802" s="25"/>
      <c r="F802" s="25"/>
      <c r="G802" s="25"/>
      <c r="H802" s="25"/>
      <c r="I802" s="23"/>
      <c r="J802" s="23"/>
      <c r="K802" s="27"/>
      <c r="L802" s="27"/>
      <c r="M802" s="25"/>
      <c r="N802" s="31"/>
      <c r="O802" s="10" t="str">
        <f t="shared" si="2"/>
        <v/>
      </c>
      <c r="P802" s="10" t="str">
        <f>IF(AND(LEN(M802), SessionWeekends = false, OR(WEEKDAY(M802) = 1, WEEKDAY(M802) = 7)), SessionWeekendsCode, IF(LEN(N802), VLOOKUP(N802, SessionTimes, 2), ""))</f>
        <v/>
      </c>
      <c r="Q802" s="28"/>
      <c r="R802" s="25"/>
      <c r="S802" s="30"/>
      <c r="T802" s="26"/>
      <c r="U802" s="29"/>
      <c r="V802" s="29"/>
      <c r="W802" s="25" t="b">
        <v>0</v>
      </c>
      <c r="X802" s="10" t="str">
        <f t="shared" si="3"/>
        <v/>
      </c>
    </row>
    <row r="803" ht="15.75" customHeight="1">
      <c r="A803" s="10" t="str">
        <f t="shared" si="1"/>
        <v/>
      </c>
      <c r="B803" s="11" t="str">
        <f>IF(OR($D803 = "CLOSED", AND($D803 = "CANCELLED", IncludeCancelled), AND($D803 = "MISSED", IncludeMissed)), IF(FixedTarget, IF(S803 &gt;= FixedTargetR, FixedTargetR, -1), IF($R803 = "TARGET", Q803, IF($R803 = "BE", 0, IF($R803 = "STOP", -1, "")))), "")</f>
        <v/>
      </c>
      <c r="C803" s="25"/>
      <c r="D803" s="25"/>
      <c r="E803" s="25"/>
      <c r="F803" s="25"/>
      <c r="G803" s="25"/>
      <c r="H803" s="25"/>
      <c r="I803" s="23"/>
      <c r="J803" s="23"/>
      <c r="K803" s="27"/>
      <c r="L803" s="27"/>
      <c r="M803" s="25"/>
      <c r="N803" s="31"/>
      <c r="O803" s="10" t="str">
        <f t="shared" si="2"/>
        <v/>
      </c>
      <c r="P803" s="10" t="str">
        <f>IF(AND(LEN(M803), SessionWeekends = false, OR(WEEKDAY(M803) = 1, WEEKDAY(M803) = 7)), SessionWeekendsCode, IF(LEN(N803), VLOOKUP(N803, SessionTimes, 2), ""))</f>
        <v/>
      </c>
      <c r="Q803" s="28"/>
      <c r="R803" s="25"/>
      <c r="S803" s="30"/>
      <c r="T803" s="26"/>
      <c r="U803" s="29"/>
      <c r="V803" s="29"/>
      <c r="W803" s="25" t="b">
        <v>0</v>
      </c>
      <c r="X803" s="10" t="str">
        <f t="shared" si="3"/>
        <v/>
      </c>
    </row>
    <row r="804" ht="15.75" customHeight="1">
      <c r="A804" s="10" t="str">
        <f t="shared" si="1"/>
        <v/>
      </c>
      <c r="B804" s="11" t="str">
        <f>IF(OR($D804 = "CLOSED", AND($D804 = "CANCELLED", IncludeCancelled), AND($D804 = "MISSED", IncludeMissed)), IF(FixedTarget, IF(S804 &gt;= FixedTargetR, FixedTargetR, -1), IF($R804 = "TARGET", Q804, IF($R804 = "BE", 0, IF($R804 = "STOP", -1, "")))), "")</f>
        <v/>
      </c>
      <c r="C804" s="25"/>
      <c r="D804" s="25"/>
      <c r="E804" s="25"/>
      <c r="F804" s="25"/>
      <c r="G804" s="25"/>
      <c r="H804" s="25"/>
      <c r="I804" s="23"/>
      <c r="J804" s="23"/>
      <c r="K804" s="27"/>
      <c r="L804" s="27"/>
      <c r="M804" s="25"/>
      <c r="N804" s="31"/>
      <c r="O804" s="10" t="str">
        <f t="shared" si="2"/>
        <v/>
      </c>
      <c r="P804" s="10" t="str">
        <f>IF(AND(LEN(M804), SessionWeekends = false, OR(WEEKDAY(M804) = 1, WEEKDAY(M804) = 7)), SessionWeekendsCode, IF(LEN(N804), VLOOKUP(N804, SessionTimes, 2), ""))</f>
        <v/>
      </c>
      <c r="Q804" s="28"/>
      <c r="R804" s="25"/>
      <c r="S804" s="30"/>
      <c r="T804" s="26"/>
      <c r="U804" s="29"/>
      <c r="V804" s="29"/>
      <c r="W804" s="25" t="b">
        <v>0</v>
      </c>
      <c r="X804" s="10" t="str">
        <f t="shared" si="3"/>
        <v/>
      </c>
    </row>
    <row r="805" ht="15.75" customHeight="1">
      <c r="A805" s="10" t="str">
        <f t="shared" si="1"/>
        <v/>
      </c>
      <c r="B805" s="11" t="str">
        <f>IF(OR($D805 = "CLOSED", AND($D805 = "CANCELLED", IncludeCancelled), AND($D805 = "MISSED", IncludeMissed)), IF(FixedTarget, IF(S805 &gt;= FixedTargetR, FixedTargetR, -1), IF($R805 = "TARGET", Q805, IF($R805 = "BE", 0, IF($R805 = "STOP", -1, "")))), "")</f>
        <v/>
      </c>
      <c r="C805" s="25"/>
      <c r="D805" s="25"/>
      <c r="E805" s="25"/>
      <c r="F805" s="25"/>
      <c r="G805" s="25"/>
      <c r="H805" s="25"/>
      <c r="I805" s="23"/>
      <c r="J805" s="23"/>
      <c r="K805" s="27"/>
      <c r="L805" s="27"/>
      <c r="M805" s="25"/>
      <c r="N805" s="31"/>
      <c r="O805" s="10" t="str">
        <f t="shared" si="2"/>
        <v/>
      </c>
      <c r="P805" s="10" t="str">
        <f>IF(AND(LEN(M805), SessionWeekends = false, OR(WEEKDAY(M805) = 1, WEEKDAY(M805) = 7)), SessionWeekendsCode, IF(LEN(N805), VLOOKUP(N805, SessionTimes, 2), ""))</f>
        <v/>
      </c>
      <c r="Q805" s="28"/>
      <c r="R805" s="25"/>
      <c r="S805" s="30"/>
      <c r="T805" s="26"/>
      <c r="U805" s="29"/>
      <c r="V805" s="29"/>
      <c r="W805" s="25" t="b">
        <v>0</v>
      </c>
      <c r="X805" s="10" t="str">
        <f t="shared" si="3"/>
        <v/>
      </c>
    </row>
    <row r="806" ht="15.75" customHeight="1">
      <c r="A806" s="10" t="str">
        <f t="shared" si="1"/>
        <v/>
      </c>
      <c r="B806" s="11" t="str">
        <f>IF(OR($D806 = "CLOSED", AND($D806 = "CANCELLED", IncludeCancelled), AND($D806 = "MISSED", IncludeMissed)), IF(FixedTarget, IF(S806 &gt;= FixedTargetR, FixedTargetR, -1), IF($R806 = "TARGET", Q806, IF($R806 = "BE", 0, IF($R806 = "STOP", -1, "")))), "")</f>
        <v/>
      </c>
      <c r="C806" s="25"/>
      <c r="D806" s="25"/>
      <c r="E806" s="25"/>
      <c r="F806" s="25"/>
      <c r="G806" s="25"/>
      <c r="H806" s="25"/>
      <c r="I806" s="23"/>
      <c r="J806" s="23"/>
      <c r="K806" s="27"/>
      <c r="L806" s="27"/>
      <c r="M806" s="25"/>
      <c r="N806" s="31"/>
      <c r="O806" s="10" t="str">
        <f t="shared" si="2"/>
        <v/>
      </c>
      <c r="P806" s="10" t="str">
        <f>IF(AND(LEN(M806), SessionWeekends = false, OR(WEEKDAY(M806) = 1, WEEKDAY(M806) = 7)), SessionWeekendsCode, IF(LEN(N806), VLOOKUP(N806, SessionTimes, 2), ""))</f>
        <v/>
      </c>
      <c r="Q806" s="28"/>
      <c r="R806" s="25"/>
      <c r="S806" s="30"/>
      <c r="T806" s="26"/>
      <c r="U806" s="29"/>
      <c r="V806" s="29"/>
      <c r="W806" s="25" t="b">
        <v>0</v>
      </c>
      <c r="X806" s="10" t="str">
        <f t="shared" si="3"/>
        <v/>
      </c>
    </row>
    <row r="807" ht="15.75" customHeight="1">
      <c r="A807" s="10" t="str">
        <f t="shared" si="1"/>
        <v/>
      </c>
      <c r="B807" s="11" t="str">
        <f>IF(OR($D807 = "CLOSED", AND($D807 = "CANCELLED", IncludeCancelled), AND($D807 = "MISSED", IncludeMissed)), IF(FixedTarget, IF(S807 &gt;= FixedTargetR, FixedTargetR, -1), IF($R807 = "TARGET", Q807, IF($R807 = "BE", 0, IF($R807 = "STOP", -1, "")))), "")</f>
        <v/>
      </c>
      <c r="C807" s="25"/>
      <c r="D807" s="25"/>
      <c r="E807" s="25"/>
      <c r="F807" s="25"/>
      <c r="G807" s="25"/>
      <c r="H807" s="25"/>
      <c r="I807" s="23"/>
      <c r="J807" s="23"/>
      <c r="K807" s="27"/>
      <c r="L807" s="27"/>
      <c r="M807" s="25"/>
      <c r="N807" s="31"/>
      <c r="O807" s="10" t="str">
        <f t="shared" si="2"/>
        <v/>
      </c>
      <c r="P807" s="10" t="str">
        <f>IF(AND(LEN(M807), SessionWeekends = false, OR(WEEKDAY(M807) = 1, WEEKDAY(M807) = 7)), SessionWeekendsCode, IF(LEN(N807), VLOOKUP(N807, SessionTimes, 2), ""))</f>
        <v/>
      </c>
      <c r="Q807" s="28"/>
      <c r="R807" s="25"/>
      <c r="S807" s="30"/>
      <c r="T807" s="26"/>
      <c r="U807" s="29"/>
      <c r="V807" s="29"/>
      <c r="W807" s="25" t="b">
        <v>0</v>
      </c>
      <c r="X807" s="10" t="str">
        <f t="shared" si="3"/>
        <v/>
      </c>
    </row>
    <row r="808" ht="15.75" customHeight="1">
      <c r="A808" s="10" t="str">
        <f t="shared" si="1"/>
        <v/>
      </c>
      <c r="B808" s="11" t="str">
        <f>IF(OR($D808 = "CLOSED", AND($D808 = "CANCELLED", IncludeCancelled), AND($D808 = "MISSED", IncludeMissed)), IF(FixedTarget, IF(S808 &gt;= FixedTargetR, FixedTargetR, -1), IF($R808 = "TARGET", Q808, IF($R808 = "BE", 0, IF($R808 = "STOP", -1, "")))), "")</f>
        <v/>
      </c>
      <c r="C808" s="25"/>
      <c r="D808" s="25"/>
      <c r="E808" s="25"/>
      <c r="F808" s="25"/>
      <c r="G808" s="25"/>
      <c r="H808" s="25"/>
      <c r="I808" s="23"/>
      <c r="J808" s="23"/>
      <c r="K808" s="27"/>
      <c r="L808" s="27"/>
      <c r="M808" s="25"/>
      <c r="N808" s="31"/>
      <c r="O808" s="10" t="str">
        <f t="shared" si="2"/>
        <v/>
      </c>
      <c r="P808" s="10" t="str">
        <f>IF(AND(LEN(M808), SessionWeekends = false, OR(WEEKDAY(M808) = 1, WEEKDAY(M808) = 7)), SessionWeekendsCode, IF(LEN(N808), VLOOKUP(N808, SessionTimes, 2), ""))</f>
        <v/>
      </c>
      <c r="Q808" s="28"/>
      <c r="R808" s="25"/>
      <c r="S808" s="30"/>
      <c r="T808" s="26"/>
      <c r="U808" s="29"/>
      <c r="V808" s="29"/>
      <c r="W808" s="25" t="b">
        <v>0</v>
      </c>
      <c r="X808" s="10" t="str">
        <f t="shared" si="3"/>
        <v/>
      </c>
    </row>
    <row r="809" ht="15.75" customHeight="1">
      <c r="A809" s="10" t="str">
        <f t="shared" si="1"/>
        <v/>
      </c>
      <c r="B809" s="11" t="str">
        <f>IF(OR($D809 = "CLOSED", AND($D809 = "CANCELLED", IncludeCancelled), AND($D809 = "MISSED", IncludeMissed)), IF(FixedTarget, IF(S809 &gt;= FixedTargetR, FixedTargetR, -1), IF($R809 = "TARGET", Q809, IF($R809 = "BE", 0, IF($R809 = "STOP", -1, "")))), "")</f>
        <v/>
      </c>
      <c r="C809" s="25"/>
      <c r="D809" s="25"/>
      <c r="E809" s="25"/>
      <c r="F809" s="25"/>
      <c r="G809" s="25"/>
      <c r="H809" s="25"/>
      <c r="I809" s="23"/>
      <c r="J809" s="23"/>
      <c r="K809" s="27"/>
      <c r="L809" s="27"/>
      <c r="M809" s="25"/>
      <c r="N809" s="31"/>
      <c r="O809" s="10" t="str">
        <f t="shared" si="2"/>
        <v/>
      </c>
      <c r="P809" s="10" t="str">
        <f>IF(AND(LEN(M809), SessionWeekends = false, OR(WEEKDAY(M809) = 1, WEEKDAY(M809) = 7)), SessionWeekendsCode, IF(LEN(N809), VLOOKUP(N809, SessionTimes, 2), ""))</f>
        <v/>
      </c>
      <c r="Q809" s="28"/>
      <c r="R809" s="25"/>
      <c r="S809" s="30"/>
      <c r="T809" s="26"/>
      <c r="U809" s="29"/>
      <c r="V809" s="29"/>
      <c r="W809" s="25" t="b">
        <v>0</v>
      </c>
      <c r="X809" s="10" t="str">
        <f t="shared" si="3"/>
        <v/>
      </c>
    </row>
    <row r="810" ht="15.75" customHeight="1">
      <c r="A810" s="10" t="str">
        <f t="shared" si="1"/>
        <v/>
      </c>
      <c r="B810" s="11" t="str">
        <f>IF(OR($D810 = "CLOSED", AND($D810 = "CANCELLED", IncludeCancelled), AND($D810 = "MISSED", IncludeMissed)), IF(FixedTarget, IF(S810 &gt;= FixedTargetR, FixedTargetR, -1), IF($R810 = "TARGET", Q810, IF($R810 = "BE", 0, IF($R810 = "STOP", -1, "")))), "")</f>
        <v/>
      </c>
      <c r="C810" s="25"/>
      <c r="D810" s="25"/>
      <c r="E810" s="25"/>
      <c r="F810" s="25"/>
      <c r="G810" s="25"/>
      <c r="H810" s="25"/>
      <c r="I810" s="23"/>
      <c r="J810" s="23"/>
      <c r="K810" s="27"/>
      <c r="L810" s="27"/>
      <c r="M810" s="25"/>
      <c r="N810" s="31"/>
      <c r="O810" s="10" t="str">
        <f t="shared" si="2"/>
        <v/>
      </c>
      <c r="P810" s="10" t="str">
        <f>IF(AND(LEN(M810), SessionWeekends = false, OR(WEEKDAY(M810) = 1, WEEKDAY(M810) = 7)), SessionWeekendsCode, IF(LEN(N810), VLOOKUP(N810, SessionTimes, 2), ""))</f>
        <v/>
      </c>
      <c r="Q810" s="28"/>
      <c r="R810" s="25"/>
      <c r="S810" s="30"/>
      <c r="T810" s="26"/>
      <c r="U810" s="29"/>
      <c r="V810" s="29"/>
      <c r="W810" s="25" t="b">
        <v>0</v>
      </c>
      <c r="X810" s="10" t="str">
        <f t="shared" si="3"/>
        <v/>
      </c>
    </row>
    <row r="811" ht="15.75" customHeight="1">
      <c r="A811" s="10" t="str">
        <f t="shared" si="1"/>
        <v/>
      </c>
      <c r="B811" s="11" t="str">
        <f>IF(OR($D811 = "CLOSED", AND($D811 = "CANCELLED", IncludeCancelled), AND($D811 = "MISSED", IncludeMissed)), IF(FixedTarget, IF(S811 &gt;= FixedTargetR, FixedTargetR, -1), IF($R811 = "TARGET", Q811, IF($R811 = "BE", 0, IF($R811 = "STOP", -1, "")))), "")</f>
        <v/>
      </c>
      <c r="C811" s="25"/>
      <c r="D811" s="25"/>
      <c r="E811" s="25"/>
      <c r="F811" s="25"/>
      <c r="G811" s="25"/>
      <c r="H811" s="25"/>
      <c r="I811" s="23"/>
      <c r="J811" s="23"/>
      <c r="K811" s="27"/>
      <c r="L811" s="27"/>
      <c r="M811" s="25"/>
      <c r="N811" s="31"/>
      <c r="O811" s="10" t="str">
        <f t="shared" si="2"/>
        <v/>
      </c>
      <c r="P811" s="10" t="str">
        <f>IF(AND(LEN(M811), SessionWeekends = false, OR(WEEKDAY(M811) = 1, WEEKDAY(M811) = 7)), SessionWeekendsCode, IF(LEN(N811), VLOOKUP(N811, SessionTimes, 2), ""))</f>
        <v/>
      </c>
      <c r="Q811" s="28"/>
      <c r="R811" s="25"/>
      <c r="S811" s="30"/>
      <c r="T811" s="26"/>
      <c r="U811" s="29"/>
      <c r="V811" s="29"/>
      <c r="W811" s="25" t="b">
        <v>0</v>
      </c>
      <c r="X811" s="10" t="str">
        <f t="shared" si="3"/>
        <v/>
      </c>
    </row>
    <row r="812" ht="15.75" customHeight="1">
      <c r="A812" s="10" t="str">
        <f t="shared" si="1"/>
        <v/>
      </c>
      <c r="B812" s="11" t="str">
        <f>IF(OR($D812 = "CLOSED", AND($D812 = "CANCELLED", IncludeCancelled), AND($D812 = "MISSED", IncludeMissed)), IF(FixedTarget, IF(S812 &gt;= FixedTargetR, FixedTargetR, -1), IF($R812 = "TARGET", Q812, IF($R812 = "BE", 0, IF($R812 = "STOP", -1, "")))), "")</f>
        <v/>
      </c>
      <c r="C812" s="25"/>
      <c r="D812" s="25"/>
      <c r="E812" s="25"/>
      <c r="F812" s="25"/>
      <c r="G812" s="25"/>
      <c r="H812" s="25"/>
      <c r="I812" s="23"/>
      <c r="J812" s="23"/>
      <c r="K812" s="27"/>
      <c r="L812" s="27"/>
      <c r="M812" s="25"/>
      <c r="N812" s="31"/>
      <c r="O812" s="10" t="str">
        <f t="shared" si="2"/>
        <v/>
      </c>
      <c r="P812" s="10" t="str">
        <f>IF(AND(LEN(M812), SessionWeekends = false, OR(WEEKDAY(M812) = 1, WEEKDAY(M812) = 7)), SessionWeekendsCode, IF(LEN(N812), VLOOKUP(N812, SessionTimes, 2), ""))</f>
        <v/>
      </c>
      <c r="Q812" s="28"/>
      <c r="R812" s="25"/>
      <c r="S812" s="30"/>
      <c r="T812" s="26"/>
      <c r="U812" s="29"/>
      <c r="V812" s="29"/>
      <c r="W812" s="25" t="b">
        <v>0</v>
      </c>
      <c r="X812" s="10" t="str">
        <f t="shared" si="3"/>
        <v/>
      </c>
    </row>
    <row r="813" ht="15.75" customHeight="1">
      <c r="A813" s="10" t="str">
        <f t="shared" si="1"/>
        <v/>
      </c>
      <c r="B813" s="11" t="str">
        <f>IF(OR($D813 = "CLOSED", AND($D813 = "CANCELLED", IncludeCancelled), AND($D813 = "MISSED", IncludeMissed)), IF(FixedTarget, IF(S813 &gt;= FixedTargetR, FixedTargetR, -1), IF($R813 = "TARGET", Q813, IF($R813 = "BE", 0, IF($R813 = "STOP", -1, "")))), "")</f>
        <v/>
      </c>
      <c r="C813" s="25"/>
      <c r="D813" s="25"/>
      <c r="E813" s="25"/>
      <c r="F813" s="25"/>
      <c r="G813" s="25"/>
      <c r="H813" s="25"/>
      <c r="I813" s="23"/>
      <c r="J813" s="23"/>
      <c r="K813" s="27"/>
      <c r="L813" s="27"/>
      <c r="M813" s="25"/>
      <c r="N813" s="31"/>
      <c r="O813" s="10" t="str">
        <f t="shared" si="2"/>
        <v/>
      </c>
      <c r="P813" s="10" t="str">
        <f>IF(AND(LEN(M813), SessionWeekends = false, OR(WEEKDAY(M813) = 1, WEEKDAY(M813) = 7)), SessionWeekendsCode, IF(LEN(N813), VLOOKUP(N813, SessionTimes, 2), ""))</f>
        <v/>
      </c>
      <c r="Q813" s="28"/>
      <c r="R813" s="25"/>
      <c r="S813" s="30"/>
      <c r="T813" s="26"/>
      <c r="U813" s="29"/>
      <c r="V813" s="29"/>
      <c r="W813" s="25" t="b">
        <v>0</v>
      </c>
      <c r="X813" s="10" t="str">
        <f t="shared" si="3"/>
        <v/>
      </c>
    </row>
    <row r="814" ht="15.75" customHeight="1">
      <c r="A814" s="10" t="str">
        <f t="shared" si="1"/>
        <v/>
      </c>
      <c r="B814" s="11" t="str">
        <f>IF(OR($D814 = "CLOSED", AND($D814 = "CANCELLED", IncludeCancelled), AND($D814 = "MISSED", IncludeMissed)), IF(FixedTarget, IF(S814 &gt;= FixedTargetR, FixedTargetR, -1), IF($R814 = "TARGET", Q814, IF($R814 = "BE", 0, IF($R814 = "STOP", -1, "")))), "")</f>
        <v/>
      </c>
      <c r="C814" s="25"/>
      <c r="D814" s="25"/>
      <c r="E814" s="25"/>
      <c r="F814" s="25"/>
      <c r="G814" s="25"/>
      <c r="H814" s="25"/>
      <c r="I814" s="23"/>
      <c r="J814" s="23"/>
      <c r="K814" s="27"/>
      <c r="L814" s="27"/>
      <c r="M814" s="25"/>
      <c r="N814" s="31"/>
      <c r="O814" s="10" t="str">
        <f t="shared" si="2"/>
        <v/>
      </c>
      <c r="P814" s="10" t="str">
        <f>IF(AND(LEN(M814), SessionWeekends = false, OR(WEEKDAY(M814) = 1, WEEKDAY(M814) = 7)), SessionWeekendsCode, IF(LEN(N814), VLOOKUP(N814, SessionTimes, 2), ""))</f>
        <v/>
      </c>
      <c r="Q814" s="28"/>
      <c r="R814" s="25"/>
      <c r="S814" s="30"/>
      <c r="T814" s="26"/>
      <c r="U814" s="29"/>
      <c r="V814" s="29"/>
      <c r="W814" s="25" t="b">
        <v>0</v>
      </c>
      <c r="X814" s="10" t="str">
        <f t="shared" si="3"/>
        <v/>
      </c>
    </row>
    <row r="815" ht="15.75" customHeight="1">
      <c r="A815" s="10" t="str">
        <f t="shared" si="1"/>
        <v/>
      </c>
      <c r="B815" s="11" t="str">
        <f>IF(OR($D815 = "CLOSED", AND($D815 = "CANCELLED", IncludeCancelled), AND($D815 = "MISSED", IncludeMissed)), IF(FixedTarget, IF(S815 &gt;= FixedTargetR, FixedTargetR, -1), IF($R815 = "TARGET", Q815, IF($R815 = "BE", 0, IF($R815 = "STOP", -1, "")))), "")</f>
        <v/>
      </c>
      <c r="C815" s="25"/>
      <c r="D815" s="25"/>
      <c r="E815" s="25"/>
      <c r="F815" s="25"/>
      <c r="G815" s="25"/>
      <c r="H815" s="25"/>
      <c r="I815" s="23"/>
      <c r="J815" s="23"/>
      <c r="K815" s="27"/>
      <c r="L815" s="27"/>
      <c r="M815" s="25"/>
      <c r="N815" s="31"/>
      <c r="O815" s="10" t="str">
        <f t="shared" si="2"/>
        <v/>
      </c>
      <c r="P815" s="10" t="str">
        <f>IF(AND(LEN(M815), SessionWeekends = false, OR(WEEKDAY(M815) = 1, WEEKDAY(M815) = 7)), SessionWeekendsCode, IF(LEN(N815), VLOOKUP(N815, SessionTimes, 2), ""))</f>
        <v/>
      </c>
      <c r="Q815" s="28"/>
      <c r="R815" s="25"/>
      <c r="S815" s="30"/>
      <c r="T815" s="26"/>
      <c r="U815" s="29"/>
      <c r="V815" s="29"/>
      <c r="W815" s="25" t="b">
        <v>0</v>
      </c>
      <c r="X815" s="10" t="str">
        <f t="shared" si="3"/>
        <v/>
      </c>
    </row>
    <row r="816" ht="15.75" customHeight="1">
      <c r="A816" s="10" t="str">
        <f t="shared" si="1"/>
        <v/>
      </c>
      <c r="B816" s="11" t="str">
        <f>IF(OR($D816 = "CLOSED", AND($D816 = "CANCELLED", IncludeCancelled), AND($D816 = "MISSED", IncludeMissed)), IF(FixedTarget, IF(S816 &gt;= FixedTargetR, FixedTargetR, -1), IF($R816 = "TARGET", Q816, IF($R816 = "BE", 0, IF($R816 = "STOP", -1, "")))), "")</f>
        <v/>
      </c>
      <c r="C816" s="25"/>
      <c r="D816" s="25"/>
      <c r="E816" s="25"/>
      <c r="F816" s="25"/>
      <c r="G816" s="25"/>
      <c r="H816" s="25"/>
      <c r="I816" s="23"/>
      <c r="J816" s="23"/>
      <c r="K816" s="27"/>
      <c r="L816" s="27"/>
      <c r="M816" s="25"/>
      <c r="N816" s="31"/>
      <c r="O816" s="10" t="str">
        <f t="shared" si="2"/>
        <v/>
      </c>
      <c r="P816" s="10" t="str">
        <f>IF(AND(LEN(M816), SessionWeekends = false, OR(WEEKDAY(M816) = 1, WEEKDAY(M816) = 7)), SessionWeekendsCode, IF(LEN(N816), VLOOKUP(N816, SessionTimes, 2), ""))</f>
        <v/>
      </c>
      <c r="Q816" s="28"/>
      <c r="R816" s="25"/>
      <c r="S816" s="30"/>
      <c r="T816" s="26"/>
      <c r="U816" s="29"/>
      <c r="V816" s="29"/>
      <c r="W816" s="25" t="b">
        <v>0</v>
      </c>
      <c r="X816" s="10" t="str">
        <f t="shared" si="3"/>
        <v/>
      </c>
    </row>
    <row r="817" ht="15.75" customHeight="1">
      <c r="A817" s="10" t="str">
        <f t="shared" si="1"/>
        <v/>
      </c>
      <c r="B817" s="11" t="str">
        <f>IF(OR($D817 = "CLOSED", AND($D817 = "CANCELLED", IncludeCancelled), AND($D817 = "MISSED", IncludeMissed)), IF(FixedTarget, IF(S817 &gt;= FixedTargetR, FixedTargetR, -1), IF($R817 = "TARGET", Q817, IF($R817 = "BE", 0, IF($R817 = "STOP", -1, "")))), "")</f>
        <v/>
      </c>
      <c r="C817" s="25"/>
      <c r="D817" s="25"/>
      <c r="E817" s="25"/>
      <c r="F817" s="25"/>
      <c r="G817" s="25"/>
      <c r="H817" s="25"/>
      <c r="I817" s="23"/>
      <c r="J817" s="23"/>
      <c r="K817" s="27"/>
      <c r="L817" s="27"/>
      <c r="M817" s="25"/>
      <c r="N817" s="31"/>
      <c r="O817" s="10" t="str">
        <f t="shared" si="2"/>
        <v/>
      </c>
      <c r="P817" s="10" t="str">
        <f>IF(AND(LEN(M817), SessionWeekends = false, OR(WEEKDAY(M817) = 1, WEEKDAY(M817) = 7)), SessionWeekendsCode, IF(LEN(N817), VLOOKUP(N817, SessionTimes, 2), ""))</f>
        <v/>
      </c>
      <c r="Q817" s="28"/>
      <c r="R817" s="25"/>
      <c r="S817" s="30"/>
      <c r="T817" s="26"/>
      <c r="U817" s="29"/>
      <c r="V817" s="29"/>
      <c r="W817" s="25" t="b">
        <v>0</v>
      </c>
      <c r="X817" s="10" t="str">
        <f t="shared" si="3"/>
        <v/>
      </c>
    </row>
    <row r="818" ht="15.75" customHeight="1">
      <c r="A818" s="10" t="str">
        <f t="shared" si="1"/>
        <v/>
      </c>
      <c r="B818" s="11" t="str">
        <f>IF(OR($D818 = "CLOSED", AND($D818 = "CANCELLED", IncludeCancelled), AND($D818 = "MISSED", IncludeMissed)), IF(FixedTarget, IF(S818 &gt;= FixedTargetR, FixedTargetR, -1), IF($R818 = "TARGET", Q818, IF($R818 = "BE", 0, IF($R818 = "STOP", -1, "")))), "")</f>
        <v/>
      </c>
      <c r="C818" s="25"/>
      <c r="D818" s="25"/>
      <c r="E818" s="25"/>
      <c r="F818" s="25"/>
      <c r="G818" s="25"/>
      <c r="H818" s="25"/>
      <c r="I818" s="23"/>
      <c r="J818" s="23"/>
      <c r="K818" s="27"/>
      <c r="L818" s="27"/>
      <c r="M818" s="25"/>
      <c r="N818" s="31"/>
      <c r="O818" s="10" t="str">
        <f t="shared" si="2"/>
        <v/>
      </c>
      <c r="P818" s="10" t="str">
        <f>IF(AND(LEN(M818), SessionWeekends = false, OR(WEEKDAY(M818) = 1, WEEKDAY(M818) = 7)), SessionWeekendsCode, IF(LEN(N818), VLOOKUP(N818, SessionTimes, 2), ""))</f>
        <v/>
      </c>
      <c r="Q818" s="28"/>
      <c r="R818" s="25"/>
      <c r="S818" s="30"/>
      <c r="T818" s="26"/>
      <c r="U818" s="29"/>
      <c r="V818" s="29"/>
      <c r="W818" s="25" t="b">
        <v>0</v>
      </c>
      <c r="X818" s="10" t="str">
        <f t="shared" si="3"/>
        <v/>
      </c>
    </row>
    <row r="819" ht="15.75" customHeight="1">
      <c r="A819" s="10" t="str">
        <f t="shared" si="1"/>
        <v/>
      </c>
      <c r="B819" s="11" t="str">
        <f>IF(OR($D819 = "CLOSED", AND($D819 = "CANCELLED", IncludeCancelled), AND($D819 = "MISSED", IncludeMissed)), IF(FixedTarget, IF(S819 &gt;= FixedTargetR, FixedTargetR, -1), IF($R819 = "TARGET", Q819, IF($R819 = "BE", 0, IF($R819 = "STOP", -1, "")))), "")</f>
        <v/>
      </c>
      <c r="C819" s="25"/>
      <c r="D819" s="25"/>
      <c r="E819" s="25"/>
      <c r="F819" s="25"/>
      <c r="G819" s="25"/>
      <c r="H819" s="25"/>
      <c r="I819" s="23"/>
      <c r="J819" s="23"/>
      <c r="K819" s="27"/>
      <c r="L819" s="27"/>
      <c r="M819" s="25"/>
      <c r="N819" s="31"/>
      <c r="O819" s="10" t="str">
        <f t="shared" si="2"/>
        <v/>
      </c>
      <c r="P819" s="10" t="str">
        <f>IF(AND(LEN(M819), SessionWeekends = false, OR(WEEKDAY(M819) = 1, WEEKDAY(M819) = 7)), SessionWeekendsCode, IF(LEN(N819), VLOOKUP(N819, SessionTimes, 2), ""))</f>
        <v/>
      </c>
      <c r="Q819" s="28"/>
      <c r="R819" s="25"/>
      <c r="S819" s="30"/>
      <c r="T819" s="26"/>
      <c r="U819" s="29"/>
      <c r="V819" s="29"/>
      <c r="W819" s="25" t="b">
        <v>0</v>
      </c>
      <c r="X819" s="10" t="str">
        <f t="shared" si="3"/>
        <v/>
      </c>
    </row>
    <row r="820" ht="15.75" customHeight="1">
      <c r="A820" s="10" t="str">
        <f t="shared" si="1"/>
        <v/>
      </c>
      <c r="B820" s="11" t="str">
        <f>IF(OR($D820 = "CLOSED", AND($D820 = "CANCELLED", IncludeCancelled), AND($D820 = "MISSED", IncludeMissed)), IF(FixedTarget, IF(S820 &gt;= FixedTargetR, FixedTargetR, -1), IF($R820 = "TARGET", Q820, IF($R820 = "BE", 0, IF($R820 = "STOP", -1, "")))), "")</f>
        <v/>
      </c>
      <c r="C820" s="25"/>
      <c r="D820" s="25"/>
      <c r="E820" s="25"/>
      <c r="F820" s="25"/>
      <c r="G820" s="25"/>
      <c r="H820" s="25"/>
      <c r="I820" s="23"/>
      <c r="J820" s="23"/>
      <c r="K820" s="27"/>
      <c r="L820" s="27"/>
      <c r="M820" s="25"/>
      <c r="N820" s="31"/>
      <c r="O820" s="10" t="str">
        <f t="shared" si="2"/>
        <v/>
      </c>
      <c r="P820" s="10" t="str">
        <f>IF(AND(LEN(M820), SessionWeekends = false, OR(WEEKDAY(M820) = 1, WEEKDAY(M820) = 7)), SessionWeekendsCode, IF(LEN(N820), VLOOKUP(N820, SessionTimes, 2), ""))</f>
        <v/>
      </c>
      <c r="Q820" s="28"/>
      <c r="R820" s="25"/>
      <c r="S820" s="30"/>
      <c r="T820" s="26"/>
      <c r="U820" s="29"/>
      <c r="V820" s="29"/>
      <c r="W820" s="25" t="b">
        <v>0</v>
      </c>
      <c r="X820" s="10" t="str">
        <f t="shared" si="3"/>
        <v/>
      </c>
    </row>
    <row r="821" ht="15.75" customHeight="1">
      <c r="A821" s="10" t="str">
        <f t="shared" si="1"/>
        <v/>
      </c>
      <c r="B821" s="11" t="str">
        <f>IF(OR($D821 = "CLOSED", AND($D821 = "CANCELLED", IncludeCancelled), AND($D821 = "MISSED", IncludeMissed)), IF(FixedTarget, IF(S821 &gt;= FixedTargetR, FixedTargetR, -1), IF($R821 = "TARGET", Q821, IF($R821 = "BE", 0, IF($R821 = "STOP", -1, "")))), "")</f>
        <v/>
      </c>
      <c r="C821" s="25"/>
      <c r="D821" s="25"/>
      <c r="E821" s="25"/>
      <c r="F821" s="25"/>
      <c r="G821" s="25"/>
      <c r="H821" s="25"/>
      <c r="I821" s="23"/>
      <c r="J821" s="23"/>
      <c r="K821" s="27"/>
      <c r="L821" s="27"/>
      <c r="M821" s="25"/>
      <c r="N821" s="31"/>
      <c r="O821" s="10" t="str">
        <f t="shared" si="2"/>
        <v/>
      </c>
      <c r="P821" s="10" t="str">
        <f>IF(AND(LEN(M821), SessionWeekends = false, OR(WEEKDAY(M821) = 1, WEEKDAY(M821) = 7)), SessionWeekendsCode, IF(LEN(N821), VLOOKUP(N821, SessionTimes, 2), ""))</f>
        <v/>
      </c>
      <c r="Q821" s="28"/>
      <c r="R821" s="25"/>
      <c r="S821" s="30"/>
      <c r="T821" s="26"/>
      <c r="U821" s="29"/>
      <c r="V821" s="29"/>
      <c r="W821" s="25" t="b">
        <v>0</v>
      </c>
      <c r="X821" s="10" t="str">
        <f t="shared" si="3"/>
        <v/>
      </c>
    </row>
    <row r="822" ht="15.75" customHeight="1">
      <c r="A822" s="10" t="str">
        <f t="shared" si="1"/>
        <v/>
      </c>
      <c r="B822" s="11" t="str">
        <f>IF(OR($D822 = "CLOSED", AND($D822 = "CANCELLED", IncludeCancelled), AND($D822 = "MISSED", IncludeMissed)), IF(FixedTarget, IF(S822 &gt;= FixedTargetR, FixedTargetR, -1), IF($R822 = "TARGET", Q822, IF($R822 = "BE", 0, IF($R822 = "STOP", -1, "")))), "")</f>
        <v/>
      </c>
      <c r="C822" s="25"/>
      <c r="D822" s="25"/>
      <c r="E822" s="25"/>
      <c r="F822" s="25"/>
      <c r="G822" s="25"/>
      <c r="H822" s="25"/>
      <c r="I822" s="23"/>
      <c r="J822" s="23"/>
      <c r="K822" s="27"/>
      <c r="L822" s="27"/>
      <c r="M822" s="25"/>
      <c r="N822" s="31"/>
      <c r="O822" s="10" t="str">
        <f t="shared" si="2"/>
        <v/>
      </c>
      <c r="P822" s="10" t="str">
        <f>IF(AND(LEN(M822), SessionWeekends = false, OR(WEEKDAY(M822) = 1, WEEKDAY(M822) = 7)), SessionWeekendsCode, IF(LEN(N822), VLOOKUP(N822, SessionTimes, 2), ""))</f>
        <v/>
      </c>
      <c r="Q822" s="28"/>
      <c r="R822" s="25"/>
      <c r="S822" s="30"/>
      <c r="T822" s="26"/>
      <c r="U822" s="29"/>
      <c r="V822" s="29"/>
      <c r="W822" s="25" t="b">
        <v>0</v>
      </c>
      <c r="X822" s="10" t="str">
        <f t="shared" si="3"/>
        <v/>
      </c>
    </row>
    <row r="823" ht="15.75" customHeight="1">
      <c r="A823" s="10" t="str">
        <f t="shared" si="1"/>
        <v/>
      </c>
      <c r="B823" s="11" t="str">
        <f>IF(OR($D823 = "CLOSED", AND($D823 = "CANCELLED", IncludeCancelled), AND($D823 = "MISSED", IncludeMissed)), IF(FixedTarget, IF(S823 &gt;= FixedTargetR, FixedTargetR, -1), IF($R823 = "TARGET", Q823, IF($R823 = "BE", 0, IF($R823 = "STOP", -1, "")))), "")</f>
        <v/>
      </c>
      <c r="C823" s="25"/>
      <c r="D823" s="25"/>
      <c r="E823" s="25"/>
      <c r="F823" s="25"/>
      <c r="G823" s="25"/>
      <c r="H823" s="25"/>
      <c r="I823" s="23"/>
      <c r="J823" s="23"/>
      <c r="K823" s="27"/>
      <c r="L823" s="27"/>
      <c r="M823" s="25"/>
      <c r="N823" s="31"/>
      <c r="O823" s="10" t="str">
        <f t="shared" si="2"/>
        <v/>
      </c>
      <c r="P823" s="10" t="str">
        <f>IF(AND(LEN(M823), SessionWeekends = false, OR(WEEKDAY(M823) = 1, WEEKDAY(M823) = 7)), SessionWeekendsCode, IF(LEN(N823), VLOOKUP(N823, SessionTimes, 2), ""))</f>
        <v/>
      </c>
      <c r="Q823" s="28"/>
      <c r="R823" s="25"/>
      <c r="S823" s="30"/>
      <c r="T823" s="26"/>
      <c r="U823" s="29"/>
      <c r="V823" s="29"/>
      <c r="W823" s="25" t="b">
        <v>0</v>
      </c>
      <c r="X823" s="10" t="str">
        <f t="shared" si="3"/>
        <v/>
      </c>
    </row>
    <row r="824" ht="15.75" customHeight="1">
      <c r="A824" s="10" t="str">
        <f t="shared" si="1"/>
        <v/>
      </c>
      <c r="B824" s="11" t="str">
        <f>IF(OR($D824 = "CLOSED", AND($D824 = "CANCELLED", IncludeCancelled), AND($D824 = "MISSED", IncludeMissed)), IF(FixedTarget, IF(S824 &gt;= FixedTargetR, FixedTargetR, -1), IF($R824 = "TARGET", Q824, IF($R824 = "BE", 0, IF($R824 = "STOP", -1, "")))), "")</f>
        <v/>
      </c>
      <c r="C824" s="25"/>
      <c r="D824" s="25"/>
      <c r="E824" s="25"/>
      <c r="F824" s="25"/>
      <c r="G824" s="25"/>
      <c r="H824" s="25"/>
      <c r="I824" s="23"/>
      <c r="J824" s="23"/>
      <c r="K824" s="27"/>
      <c r="L824" s="27"/>
      <c r="M824" s="25"/>
      <c r="N824" s="31"/>
      <c r="O824" s="10" t="str">
        <f t="shared" si="2"/>
        <v/>
      </c>
      <c r="P824" s="10" t="str">
        <f>IF(AND(LEN(M824), SessionWeekends = false, OR(WEEKDAY(M824) = 1, WEEKDAY(M824) = 7)), SessionWeekendsCode, IF(LEN(N824), VLOOKUP(N824, SessionTimes, 2), ""))</f>
        <v/>
      </c>
      <c r="Q824" s="28"/>
      <c r="R824" s="25"/>
      <c r="S824" s="30"/>
      <c r="T824" s="26"/>
      <c r="U824" s="29"/>
      <c r="V824" s="29"/>
      <c r="W824" s="25" t="b">
        <v>0</v>
      </c>
      <c r="X824" s="10" t="str">
        <f t="shared" si="3"/>
        <v/>
      </c>
    </row>
    <row r="825" ht="15.75" customHeight="1">
      <c r="A825" s="10" t="str">
        <f t="shared" si="1"/>
        <v/>
      </c>
      <c r="B825" s="11" t="str">
        <f>IF(OR($D825 = "CLOSED", AND($D825 = "CANCELLED", IncludeCancelled), AND($D825 = "MISSED", IncludeMissed)), IF(FixedTarget, IF(S825 &gt;= FixedTargetR, FixedTargetR, -1), IF($R825 = "TARGET", Q825, IF($R825 = "BE", 0, IF($R825 = "STOP", -1, "")))), "")</f>
        <v/>
      </c>
      <c r="C825" s="25"/>
      <c r="D825" s="25"/>
      <c r="E825" s="25"/>
      <c r="F825" s="25"/>
      <c r="G825" s="25"/>
      <c r="H825" s="25"/>
      <c r="I825" s="23"/>
      <c r="J825" s="23"/>
      <c r="K825" s="27"/>
      <c r="L825" s="27"/>
      <c r="M825" s="25"/>
      <c r="N825" s="31"/>
      <c r="O825" s="10" t="str">
        <f t="shared" si="2"/>
        <v/>
      </c>
      <c r="P825" s="10" t="str">
        <f>IF(AND(LEN(M825), SessionWeekends = false, OR(WEEKDAY(M825) = 1, WEEKDAY(M825) = 7)), SessionWeekendsCode, IF(LEN(N825), VLOOKUP(N825, SessionTimes, 2), ""))</f>
        <v/>
      </c>
      <c r="Q825" s="28"/>
      <c r="R825" s="25"/>
      <c r="S825" s="30"/>
      <c r="T825" s="26"/>
      <c r="U825" s="29"/>
      <c r="V825" s="29"/>
      <c r="W825" s="25" t="b">
        <v>0</v>
      </c>
      <c r="X825" s="10" t="str">
        <f t="shared" si="3"/>
        <v/>
      </c>
    </row>
    <row r="826" ht="15.75" customHeight="1">
      <c r="A826" s="10" t="str">
        <f t="shared" si="1"/>
        <v/>
      </c>
      <c r="B826" s="11" t="str">
        <f>IF(OR($D826 = "CLOSED", AND($D826 = "CANCELLED", IncludeCancelled), AND($D826 = "MISSED", IncludeMissed)), IF(FixedTarget, IF(S826 &gt;= FixedTargetR, FixedTargetR, -1), IF($R826 = "TARGET", Q826, IF($R826 = "BE", 0, IF($R826 = "STOP", -1, "")))), "")</f>
        <v/>
      </c>
      <c r="C826" s="25"/>
      <c r="D826" s="25"/>
      <c r="E826" s="25"/>
      <c r="F826" s="25"/>
      <c r="G826" s="25"/>
      <c r="H826" s="25"/>
      <c r="I826" s="23"/>
      <c r="J826" s="23"/>
      <c r="K826" s="27"/>
      <c r="L826" s="27"/>
      <c r="M826" s="25"/>
      <c r="N826" s="31"/>
      <c r="O826" s="10" t="str">
        <f t="shared" si="2"/>
        <v/>
      </c>
      <c r="P826" s="10" t="str">
        <f>IF(AND(LEN(M826), SessionWeekends = false, OR(WEEKDAY(M826) = 1, WEEKDAY(M826) = 7)), SessionWeekendsCode, IF(LEN(N826), VLOOKUP(N826, SessionTimes, 2), ""))</f>
        <v/>
      </c>
      <c r="Q826" s="28"/>
      <c r="R826" s="25"/>
      <c r="S826" s="30"/>
      <c r="T826" s="26"/>
      <c r="U826" s="29"/>
      <c r="V826" s="29"/>
      <c r="W826" s="25" t="b">
        <v>0</v>
      </c>
      <c r="X826" s="10" t="str">
        <f t="shared" si="3"/>
        <v/>
      </c>
    </row>
    <row r="827" ht="15.75" customHeight="1">
      <c r="A827" s="10" t="str">
        <f t="shared" si="1"/>
        <v/>
      </c>
      <c r="B827" s="11" t="str">
        <f>IF(OR($D827 = "CLOSED", AND($D827 = "CANCELLED", IncludeCancelled), AND($D827 = "MISSED", IncludeMissed)), IF(FixedTarget, IF(S827 &gt;= FixedTargetR, FixedTargetR, -1), IF($R827 = "TARGET", Q827, IF($R827 = "BE", 0, IF($R827 = "STOP", -1, "")))), "")</f>
        <v/>
      </c>
      <c r="C827" s="25"/>
      <c r="D827" s="25"/>
      <c r="E827" s="25"/>
      <c r="F827" s="25"/>
      <c r="G827" s="25"/>
      <c r="H827" s="25"/>
      <c r="I827" s="23"/>
      <c r="J827" s="23"/>
      <c r="K827" s="27"/>
      <c r="L827" s="27"/>
      <c r="M827" s="25"/>
      <c r="N827" s="31"/>
      <c r="O827" s="10" t="str">
        <f t="shared" si="2"/>
        <v/>
      </c>
      <c r="P827" s="10" t="str">
        <f>IF(AND(LEN(M827), SessionWeekends = false, OR(WEEKDAY(M827) = 1, WEEKDAY(M827) = 7)), SessionWeekendsCode, IF(LEN(N827), VLOOKUP(N827, SessionTimes, 2), ""))</f>
        <v/>
      </c>
      <c r="Q827" s="28"/>
      <c r="R827" s="25"/>
      <c r="S827" s="30"/>
      <c r="T827" s="26"/>
      <c r="U827" s="29"/>
      <c r="V827" s="29"/>
      <c r="W827" s="25" t="b">
        <v>0</v>
      </c>
      <c r="X827" s="10" t="str">
        <f t="shared" si="3"/>
        <v/>
      </c>
    </row>
    <row r="828" ht="15.75" customHeight="1">
      <c r="A828" s="10" t="str">
        <f t="shared" si="1"/>
        <v/>
      </c>
      <c r="B828" s="11" t="str">
        <f>IF(OR($D828 = "CLOSED", AND($D828 = "CANCELLED", IncludeCancelled), AND($D828 = "MISSED", IncludeMissed)), IF(FixedTarget, IF(S828 &gt;= FixedTargetR, FixedTargetR, -1), IF($R828 = "TARGET", Q828, IF($R828 = "BE", 0, IF($R828 = "STOP", -1, "")))), "")</f>
        <v/>
      </c>
      <c r="C828" s="25"/>
      <c r="D828" s="25"/>
      <c r="E828" s="25"/>
      <c r="F828" s="25"/>
      <c r="G828" s="25"/>
      <c r="H828" s="25"/>
      <c r="I828" s="23"/>
      <c r="J828" s="23"/>
      <c r="K828" s="27"/>
      <c r="L828" s="27"/>
      <c r="M828" s="25"/>
      <c r="N828" s="31"/>
      <c r="O828" s="10" t="str">
        <f t="shared" si="2"/>
        <v/>
      </c>
      <c r="P828" s="10" t="str">
        <f>IF(AND(LEN(M828), SessionWeekends = false, OR(WEEKDAY(M828) = 1, WEEKDAY(M828) = 7)), SessionWeekendsCode, IF(LEN(N828), VLOOKUP(N828, SessionTimes, 2), ""))</f>
        <v/>
      </c>
      <c r="Q828" s="28"/>
      <c r="R828" s="25"/>
      <c r="S828" s="30"/>
      <c r="T828" s="26"/>
      <c r="U828" s="29"/>
      <c r="V828" s="29"/>
      <c r="W828" s="25" t="b">
        <v>0</v>
      </c>
      <c r="X828" s="10" t="str">
        <f t="shared" si="3"/>
        <v/>
      </c>
    </row>
    <row r="829" ht="15.75" customHeight="1">
      <c r="A829" s="10" t="str">
        <f t="shared" si="1"/>
        <v/>
      </c>
      <c r="B829" s="11" t="str">
        <f>IF(OR($D829 = "CLOSED", AND($D829 = "CANCELLED", IncludeCancelled), AND($D829 = "MISSED", IncludeMissed)), IF(FixedTarget, IF(S829 &gt;= FixedTargetR, FixedTargetR, -1), IF($R829 = "TARGET", Q829, IF($R829 = "BE", 0, IF($R829 = "STOP", -1, "")))), "")</f>
        <v/>
      </c>
      <c r="C829" s="25"/>
      <c r="D829" s="25"/>
      <c r="E829" s="25"/>
      <c r="F829" s="25"/>
      <c r="G829" s="25"/>
      <c r="H829" s="25"/>
      <c r="I829" s="23"/>
      <c r="J829" s="23"/>
      <c r="K829" s="27"/>
      <c r="L829" s="27"/>
      <c r="M829" s="25"/>
      <c r="N829" s="31"/>
      <c r="O829" s="10" t="str">
        <f t="shared" si="2"/>
        <v/>
      </c>
      <c r="P829" s="10" t="str">
        <f>IF(AND(LEN(M829), SessionWeekends = false, OR(WEEKDAY(M829) = 1, WEEKDAY(M829) = 7)), SessionWeekendsCode, IF(LEN(N829), VLOOKUP(N829, SessionTimes, 2), ""))</f>
        <v/>
      </c>
      <c r="Q829" s="28"/>
      <c r="R829" s="25"/>
      <c r="S829" s="30"/>
      <c r="T829" s="26"/>
      <c r="U829" s="29"/>
      <c r="V829" s="29"/>
      <c r="W829" s="25" t="b">
        <v>0</v>
      </c>
      <c r="X829" s="10" t="str">
        <f t="shared" si="3"/>
        <v/>
      </c>
    </row>
    <row r="830" ht="15.75" customHeight="1">
      <c r="A830" s="10" t="str">
        <f t="shared" si="1"/>
        <v/>
      </c>
      <c r="B830" s="11" t="str">
        <f>IF(OR($D830 = "CLOSED", AND($D830 = "CANCELLED", IncludeCancelled), AND($D830 = "MISSED", IncludeMissed)), IF(FixedTarget, IF(S830 &gt;= FixedTargetR, FixedTargetR, -1), IF($R830 = "TARGET", Q830, IF($R830 = "BE", 0, IF($R830 = "STOP", -1, "")))), "")</f>
        <v/>
      </c>
      <c r="C830" s="25"/>
      <c r="D830" s="25"/>
      <c r="E830" s="25"/>
      <c r="F830" s="25"/>
      <c r="G830" s="25"/>
      <c r="H830" s="25"/>
      <c r="I830" s="23"/>
      <c r="J830" s="23"/>
      <c r="K830" s="27"/>
      <c r="L830" s="27"/>
      <c r="M830" s="25"/>
      <c r="N830" s="31"/>
      <c r="O830" s="10" t="str">
        <f t="shared" si="2"/>
        <v/>
      </c>
      <c r="P830" s="10" t="str">
        <f>IF(AND(LEN(M830), SessionWeekends = false, OR(WEEKDAY(M830) = 1, WEEKDAY(M830) = 7)), SessionWeekendsCode, IF(LEN(N830), VLOOKUP(N830, SessionTimes, 2), ""))</f>
        <v/>
      </c>
      <c r="Q830" s="28"/>
      <c r="R830" s="25"/>
      <c r="S830" s="30"/>
      <c r="T830" s="26"/>
      <c r="U830" s="29"/>
      <c r="V830" s="29"/>
      <c r="W830" s="25" t="b">
        <v>0</v>
      </c>
      <c r="X830" s="10" t="str">
        <f t="shared" si="3"/>
        <v/>
      </c>
    </row>
    <row r="831" ht="15.75" customHeight="1">
      <c r="A831" s="10" t="str">
        <f t="shared" si="1"/>
        <v/>
      </c>
      <c r="B831" s="11" t="str">
        <f>IF(OR($D831 = "CLOSED", AND($D831 = "CANCELLED", IncludeCancelled), AND($D831 = "MISSED", IncludeMissed)), IF(FixedTarget, IF(S831 &gt;= FixedTargetR, FixedTargetR, -1), IF($R831 = "TARGET", Q831, IF($R831 = "BE", 0, IF($R831 = "STOP", -1, "")))), "")</f>
        <v/>
      </c>
      <c r="C831" s="25"/>
      <c r="D831" s="25"/>
      <c r="E831" s="25"/>
      <c r="F831" s="25"/>
      <c r="G831" s="25"/>
      <c r="H831" s="25"/>
      <c r="I831" s="23"/>
      <c r="J831" s="23"/>
      <c r="K831" s="27"/>
      <c r="L831" s="27"/>
      <c r="M831" s="25"/>
      <c r="N831" s="31"/>
      <c r="O831" s="10" t="str">
        <f t="shared" si="2"/>
        <v/>
      </c>
      <c r="P831" s="10" t="str">
        <f>IF(AND(LEN(M831), SessionWeekends = false, OR(WEEKDAY(M831) = 1, WEEKDAY(M831) = 7)), SessionWeekendsCode, IF(LEN(N831), VLOOKUP(N831, SessionTimes, 2), ""))</f>
        <v/>
      </c>
      <c r="Q831" s="28"/>
      <c r="R831" s="25"/>
      <c r="S831" s="30"/>
      <c r="T831" s="26"/>
      <c r="U831" s="29"/>
      <c r="V831" s="29"/>
      <c r="W831" s="25" t="b">
        <v>0</v>
      </c>
      <c r="X831" s="10" t="str">
        <f t="shared" si="3"/>
        <v/>
      </c>
    </row>
    <row r="832" ht="15.75" customHeight="1">
      <c r="A832" s="10" t="str">
        <f t="shared" si="1"/>
        <v/>
      </c>
      <c r="B832" s="11" t="str">
        <f>IF(OR($D832 = "CLOSED", AND($D832 = "CANCELLED", IncludeCancelled), AND($D832 = "MISSED", IncludeMissed)), IF(FixedTarget, IF(S832 &gt;= FixedTargetR, FixedTargetR, -1), IF($R832 = "TARGET", Q832, IF($R832 = "BE", 0, IF($R832 = "STOP", -1, "")))), "")</f>
        <v/>
      </c>
      <c r="C832" s="25"/>
      <c r="D832" s="25"/>
      <c r="E832" s="25"/>
      <c r="F832" s="25"/>
      <c r="G832" s="25"/>
      <c r="H832" s="25"/>
      <c r="I832" s="23"/>
      <c r="J832" s="23"/>
      <c r="K832" s="27"/>
      <c r="L832" s="27"/>
      <c r="M832" s="25"/>
      <c r="N832" s="31"/>
      <c r="O832" s="10" t="str">
        <f t="shared" si="2"/>
        <v/>
      </c>
      <c r="P832" s="10" t="str">
        <f>IF(AND(LEN(M832), SessionWeekends = false, OR(WEEKDAY(M832) = 1, WEEKDAY(M832) = 7)), SessionWeekendsCode, IF(LEN(N832), VLOOKUP(N832, SessionTimes, 2), ""))</f>
        <v/>
      </c>
      <c r="Q832" s="28"/>
      <c r="R832" s="25"/>
      <c r="S832" s="30"/>
      <c r="T832" s="26"/>
      <c r="U832" s="29"/>
      <c r="V832" s="29"/>
      <c r="W832" s="25" t="b">
        <v>0</v>
      </c>
      <c r="X832" s="10" t="str">
        <f t="shared" si="3"/>
        <v/>
      </c>
    </row>
    <row r="833" ht="15.75" customHeight="1">
      <c r="A833" s="10" t="str">
        <f t="shared" si="1"/>
        <v/>
      </c>
      <c r="B833" s="11" t="str">
        <f>IF(OR($D833 = "CLOSED", AND($D833 = "CANCELLED", IncludeCancelled), AND($D833 = "MISSED", IncludeMissed)), IF(FixedTarget, IF(S833 &gt;= FixedTargetR, FixedTargetR, -1), IF($R833 = "TARGET", Q833, IF($R833 = "BE", 0, IF($R833 = "STOP", -1, "")))), "")</f>
        <v/>
      </c>
      <c r="C833" s="25"/>
      <c r="D833" s="25"/>
      <c r="E833" s="25"/>
      <c r="F833" s="25"/>
      <c r="G833" s="25"/>
      <c r="H833" s="25"/>
      <c r="I833" s="23"/>
      <c r="J833" s="23"/>
      <c r="K833" s="27"/>
      <c r="L833" s="27"/>
      <c r="M833" s="25"/>
      <c r="N833" s="31"/>
      <c r="O833" s="10" t="str">
        <f t="shared" si="2"/>
        <v/>
      </c>
      <c r="P833" s="10" t="str">
        <f>IF(AND(LEN(M833), SessionWeekends = false, OR(WEEKDAY(M833) = 1, WEEKDAY(M833) = 7)), SessionWeekendsCode, IF(LEN(N833), VLOOKUP(N833, SessionTimes, 2), ""))</f>
        <v/>
      </c>
      <c r="Q833" s="28"/>
      <c r="R833" s="25"/>
      <c r="S833" s="30"/>
      <c r="T833" s="26"/>
      <c r="U833" s="29"/>
      <c r="V833" s="29"/>
      <c r="W833" s="25" t="b">
        <v>0</v>
      </c>
      <c r="X833" s="10" t="str">
        <f t="shared" si="3"/>
        <v/>
      </c>
    </row>
    <row r="834" ht="15.75" customHeight="1">
      <c r="A834" s="10" t="str">
        <f t="shared" si="1"/>
        <v/>
      </c>
      <c r="B834" s="11" t="str">
        <f>IF(OR($D834 = "CLOSED", AND($D834 = "CANCELLED", IncludeCancelled), AND($D834 = "MISSED", IncludeMissed)), IF(FixedTarget, IF(S834 &gt;= FixedTargetR, FixedTargetR, -1), IF($R834 = "TARGET", Q834, IF($R834 = "BE", 0, IF($R834 = "STOP", -1, "")))), "")</f>
        <v/>
      </c>
      <c r="C834" s="25"/>
      <c r="D834" s="25"/>
      <c r="E834" s="25"/>
      <c r="F834" s="25"/>
      <c r="G834" s="25"/>
      <c r="H834" s="25"/>
      <c r="I834" s="23"/>
      <c r="J834" s="23"/>
      <c r="K834" s="27"/>
      <c r="L834" s="27"/>
      <c r="M834" s="25"/>
      <c r="N834" s="31"/>
      <c r="O834" s="10" t="str">
        <f t="shared" si="2"/>
        <v/>
      </c>
      <c r="P834" s="10" t="str">
        <f>IF(AND(LEN(M834), SessionWeekends = false, OR(WEEKDAY(M834) = 1, WEEKDAY(M834) = 7)), SessionWeekendsCode, IF(LEN(N834), VLOOKUP(N834, SessionTimes, 2), ""))</f>
        <v/>
      </c>
      <c r="Q834" s="28"/>
      <c r="R834" s="25"/>
      <c r="S834" s="30"/>
      <c r="T834" s="26"/>
      <c r="U834" s="29"/>
      <c r="V834" s="29"/>
      <c r="W834" s="25" t="b">
        <v>0</v>
      </c>
      <c r="X834" s="10" t="str">
        <f t="shared" si="3"/>
        <v/>
      </c>
    </row>
    <row r="835" ht="15.75" customHeight="1">
      <c r="A835" s="10" t="str">
        <f t="shared" si="1"/>
        <v/>
      </c>
      <c r="B835" s="11" t="str">
        <f>IF(OR($D835 = "CLOSED", AND($D835 = "CANCELLED", IncludeCancelled), AND($D835 = "MISSED", IncludeMissed)), IF(FixedTarget, IF(S835 &gt;= FixedTargetR, FixedTargetR, -1), IF($R835 = "TARGET", Q835, IF($R835 = "BE", 0, IF($R835 = "STOP", -1, "")))), "")</f>
        <v/>
      </c>
      <c r="C835" s="25"/>
      <c r="D835" s="25"/>
      <c r="E835" s="25"/>
      <c r="F835" s="25"/>
      <c r="G835" s="25"/>
      <c r="H835" s="25"/>
      <c r="I835" s="23"/>
      <c r="J835" s="23"/>
      <c r="K835" s="27"/>
      <c r="L835" s="27"/>
      <c r="M835" s="25"/>
      <c r="N835" s="31"/>
      <c r="O835" s="10" t="str">
        <f t="shared" si="2"/>
        <v/>
      </c>
      <c r="P835" s="10" t="str">
        <f>IF(AND(LEN(M835), SessionWeekends = false, OR(WEEKDAY(M835) = 1, WEEKDAY(M835) = 7)), SessionWeekendsCode, IF(LEN(N835), VLOOKUP(N835, SessionTimes, 2), ""))</f>
        <v/>
      </c>
      <c r="Q835" s="28"/>
      <c r="R835" s="25"/>
      <c r="S835" s="30"/>
      <c r="T835" s="26"/>
      <c r="U835" s="29"/>
      <c r="V835" s="29"/>
      <c r="W835" s="25" t="b">
        <v>0</v>
      </c>
      <c r="X835" s="10" t="str">
        <f t="shared" si="3"/>
        <v/>
      </c>
    </row>
    <row r="836" ht="15.75" customHeight="1">
      <c r="A836" s="10" t="str">
        <f t="shared" si="1"/>
        <v/>
      </c>
      <c r="B836" s="11" t="str">
        <f>IF(OR($D836 = "CLOSED", AND($D836 = "CANCELLED", IncludeCancelled), AND($D836 = "MISSED", IncludeMissed)), IF(FixedTarget, IF(S836 &gt;= FixedTargetR, FixedTargetR, -1), IF($R836 = "TARGET", Q836, IF($R836 = "BE", 0, IF($R836 = "STOP", -1, "")))), "")</f>
        <v/>
      </c>
      <c r="C836" s="25"/>
      <c r="D836" s="25"/>
      <c r="E836" s="25"/>
      <c r="F836" s="25"/>
      <c r="G836" s="25"/>
      <c r="H836" s="25"/>
      <c r="I836" s="23"/>
      <c r="J836" s="23"/>
      <c r="K836" s="27"/>
      <c r="L836" s="27"/>
      <c r="M836" s="25"/>
      <c r="N836" s="31"/>
      <c r="O836" s="10" t="str">
        <f t="shared" si="2"/>
        <v/>
      </c>
      <c r="P836" s="10" t="str">
        <f>IF(AND(LEN(M836), SessionWeekends = false, OR(WEEKDAY(M836) = 1, WEEKDAY(M836) = 7)), SessionWeekendsCode, IF(LEN(N836), VLOOKUP(N836, SessionTimes, 2), ""))</f>
        <v/>
      </c>
      <c r="Q836" s="28"/>
      <c r="R836" s="25"/>
      <c r="S836" s="30"/>
      <c r="T836" s="26"/>
      <c r="U836" s="29"/>
      <c r="V836" s="29"/>
      <c r="W836" s="25" t="b">
        <v>0</v>
      </c>
      <c r="X836" s="10" t="str">
        <f t="shared" si="3"/>
        <v/>
      </c>
    </row>
    <row r="837" ht="15.75" customHeight="1">
      <c r="A837" s="10" t="str">
        <f t="shared" si="1"/>
        <v/>
      </c>
      <c r="B837" s="11" t="str">
        <f>IF(OR($D837 = "CLOSED", AND($D837 = "CANCELLED", IncludeCancelled), AND($D837 = "MISSED", IncludeMissed)), IF(FixedTarget, IF(S837 &gt;= FixedTargetR, FixedTargetR, -1), IF($R837 = "TARGET", Q837, IF($R837 = "BE", 0, IF($R837 = "STOP", -1, "")))), "")</f>
        <v/>
      </c>
      <c r="C837" s="25"/>
      <c r="D837" s="25"/>
      <c r="E837" s="25"/>
      <c r="F837" s="25"/>
      <c r="G837" s="25"/>
      <c r="H837" s="25"/>
      <c r="I837" s="23"/>
      <c r="J837" s="23"/>
      <c r="K837" s="27"/>
      <c r="L837" s="27"/>
      <c r="M837" s="25"/>
      <c r="N837" s="31"/>
      <c r="O837" s="10" t="str">
        <f t="shared" si="2"/>
        <v/>
      </c>
      <c r="P837" s="10" t="str">
        <f>IF(AND(LEN(M837), SessionWeekends = false, OR(WEEKDAY(M837) = 1, WEEKDAY(M837) = 7)), SessionWeekendsCode, IF(LEN(N837), VLOOKUP(N837, SessionTimes, 2), ""))</f>
        <v/>
      </c>
      <c r="Q837" s="28"/>
      <c r="R837" s="25"/>
      <c r="S837" s="30"/>
      <c r="T837" s="26"/>
      <c r="U837" s="29"/>
      <c r="V837" s="29"/>
      <c r="W837" s="25" t="b">
        <v>0</v>
      </c>
      <c r="X837" s="10" t="str">
        <f t="shared" si="3"/>
        <v/>
      </c>
    </row>
    <row r="838" ht="15.75" customHeight="1">
      <c r="A838" s="10" t="str">
        <f t="shared" si="1"/>
        <v/>
      </c>
      <c r="B838" s="11" t="str">
        <f>IF(OR($D838 = "CLOSED", AND($D838 = "CANCELLED", IncludeCancelled), AND($D838 = "MISSED", IncludeMissed)), IF(FixedTarget, IF(S838 &gt;= FixedTargetR, FixedTargetR, -1), IF($R838 = "TARGET", Q838, IF($R838 = "BE", 0, IF($R838 = "STOP", -1, "")))), "")</f>
        <v/>
      </c>
      <c r="C838" s="25"/>
      <c r="D838" s="25"/>
      <c r="E838" s="25"/>
      <c r="F838" s="25"/>
      <c r="G838" s="25"/>
      <c r="H838" s="25"/>
      <c r="I838" s="23"/>
      <c r="J838" s="23"/>
      <c r="K838" s="27"/>
      <c r="L838" s="27"/>
      <c r="M838" s="25"/>
      <c r="N838" s="31"/>
      <c r="O838" s="10" t="str">
        <f t="shared" si="2"/>
        <v/>
      </c>
      <c r="P838" s="10" t="str">
        <f>IF(AND(LEN(M838), SessionWeekends = false, OR(WEEKDAY(M838) = 1, WEEKDAY(M838) = 7)), SessionWeekendsCode, IF(LEN(N838), VLOOKUP(N838, SessionTimes, 2), ""))</f>
        <v/>
      </c>
      <c r="Q838" s="28"/>
      <c r="R838" s="25"/>
      <c r="S838" s="30"/>
      <c r="T838" s="26"/>
      <c r="U838" s="29"/>
      <c r="V838" s="29"/>
      <c r="W838" s="25" t="b">
        <v>0</v>
      </c>
      <c r="X838" s="10" t="str">
        <f t="shared" si="3"/>
        <v/>
      </c>
    </row>
    <row r="839" ht="15.75" customHeight="1">
      <c r="A839" s="10" t="str">
        <f t="shared" si="1"/>
        <v/>
      </c>
      <c r="B839" s="11" t="str">
        <f>IF(OR($D839 = "CLOSED", AND($D839 = "CANCELLED", IncludeCancelled), AND($D839 = "MISSED", IncludeMissed)), IF(FixedTarget, IF(S839 &gt;= FixedTargetR, FixedTargetR, -1), IF($R839 = "TARGET", Q839, IF($R839 = "BE", 0, IF($R839 = "STOP", -1, "")))), "")</f>
        <v/>
      </c>
      <c r="C839" s="25"/>
      <c r="D839" s="25"/>
      <c r="E839" s="25"/>
      <c r="F839" s="25"/>
      <c r="G839" s="25"/>
      <c r="H839" s="25"/>
      <c r="I839" s="23"/>
      <c r="J839" s="23"/>
      <c r="K839" s="27"/>
      <c r="L839" s="27"/>
      <c r="M839" s="25"/>
      <c r="N839" s="31"/>
      <c r="O839" s="10" t="str">
        <f t="shared" si="2"/>
        <v/>
      </c>
      <c r="P839" s="10" t="str">
        <f>IF(AND(LEN(M839), SessionWeekends = false, OR(WEEKDAY(M839) = 1, WEEKDAY(M839) = 7)), SessionWeekendsCode, IF(LEN(N839), VLOOKUP(N839, SessionTimes, 2), ""))</f>
        <v/>
      </c>
      <c r="Q839" s="28"/>
      <c r="R839" s="25"/>
      <c r="S839" s="30"/>
      <c r="T839" s="26"/>
      <c r="U839" s="29"/>
      <c r="V839" s="29"/>
      <c r="W839" s="25" t="b">
        <v>0</v>
      </c>
      <c r="X839" s="10" t="str">
        <f t="shared" si="3"/>
        <v/>
      </c>
    </row>
    <row r="840" ht="15.75" customHeight="1">
      <c r="A840" s="10" t="str">
        <f t="shared" si="1"/>
        <v/>
      </c>
      <c r="B840" s="11" t="str">
        <f>IF(OR($D840 = "CLOSED", AND($D840 = "CANCELLED", IncludeCancelled), AND($D840 = "MISSED", IncludeMissed)), IF(FixedTarget, IF(S840 &gt;= FixedTargetR, FixedTargetR, -1), IF($R840 = "TARGET", Q840, IF($R840 = "BE", 0, IF($R840 = "STOP", -1, "")))), "")</f>
        <v/>
      </c>
      <c r="C840" s="25"/>
      <c r="D840" s="25"/>
      <c r="E840" s="25"/>
      <c r="F840" s="25"/>
      <c r="G840" s="25"/>
      <c r="H840" s="25"/>
      <c r="I840" s="23"/>
      <c r="J840" s="23"/>
      <c r="K840" s="27"/>
      <c r="L840" s="27"/>
      <c r="M840" s="25"/>
      <c r="N840" s="31"/>
      <c r="O840" s="10" t="str">
        <f t="shared" si="2"/>
        <v/>
      </c>
      <c r="P840" s="10" t="str">
        <f>IF(AND(LEN(M840), SessionWeekends = false, OR(WEEKDAY(M840) = 1, WEEKDAY(M840) = 7)), SessionWeekendsCode, IF(LEN(N840), VLOOKUP(N840, SessionTimes, 2), ""))</f>
        <v/>
      </c>
      <c r="Q840" s="28"/>
      <c r="R840" s="25"/>
      <c r="S840" s="30"/>
      <c r="T840" s="26"/>
      <c r="U840" s="29"/>
      <c r="V840" s="29"/>
      <c r="W840" s="25" t="b">
        <v>0</v>
      </c>
      <c r="X840" s="10" t="str">
        <f t="shared" si="3"/>
        <v/>
      </c>
    </row>
    <row r="841" ht="15.75" customHeight="1">
      <c r="A841" s="10" t="str">
        <f t="shared" si="1"/>
        <v/>
      </c>
      <c r="B841" s="11" t="str">
        <f>IF(OR($D841 = "CLOSED", AND($D841 = "CANCELLED", IncludeCancelled), AND($D841 = "MISSED", IncludeMissed)), IF(FixedTarget, IF(S841 &gt;= FixedTargetR, FixedTargetR, -1), IF($R841 = "TARGET", Q841, IF($R841 = "BE", 0, IF($R841 = "STOP", -1, "")))), "")</f>
        <v/>
      </c>
      <c r="C841" s="25"/>
      <c r="D841" s="25"/>
      <c r="E841" s="25"/>
      <c r="F841" s="25"/>
      <c r="G841" s="25"/>
      <c r="H841" s="25"/>
      <c r="I841" s="23"/>
      <c r="J841" s="23"/>
      <c r="K841" s="27"/>
      <c r="L841" s="27"/>
      <c r="M841" s="25"/>
      <c r="N841" s="31"/>
      <c r="O841" s="10" t="str">
        <f t="shared" si="2"/>
        <v/>
      </c>
      <c r="P841" s="10" t="str">
        <f>IF(AND(LEN(M841), SessionWeekends = false, OR(WEEKDAY(M841) = 1, WEEKDAY(M841) = 7)), SessionWeekendsCode, IF(LEN(N841), VLOOKUP(N841, SessionTimes, 2), ""))</f>
        <v/>
      </c>
      <c r="Q841" s="28"/>
      <c r="R841" s="25"/>
      <c r="S841" s="30"/>
      <c r="T841" s="26"/>
      <c r="U841" s="29"/>
      <c r="V841" s="29"/>
      <c r="W841" s="25" t="b">
        <v>0</v>
      </c>
      <c r="X841" s="10" t="str">
        <f t="shared" si="3"/>
        <v/>
      </c>
    </row>
    <row r="842" ht="15.75" customHeight="1">
      <c r="A842" s="10" t="str">
        <f t="shared" si="1"/>
        <v/>
      </c>
      <c r="B842" s="11" t="str">
        <f>IF(OR($D842 = "CLOSED", AND($D842 = "CANCELLED", IncludeCancelled), AND($D842 = "MISSED", IncludeMissed)), IF(FixedTarget, IF(S842 &gt;= FixedTargetR, FixedTargetR, -1), IF($R842 = "TARGET", Q842, IF($R842 = "BE", 0, IF($R842 = "STOP", -1, "")))), "")</f>
        <v/>
      </c>
      <c r="C842" s="25"/>
      <c r="D842" s="25"/>
      <c r="E842" s="25"/>
      <c r="F842" s="25"/>
      <c r="G842" s="25"/>
      <c r="H842" s="25"/>
      <c r="I842" s="23"/>
      <c r="J842" s="23"/>
      <c r="K842" s="27"/>
      <c r="L842" s="27"/>
      <c r="M842" s="25"/>
      <c r="N842" s="31"/>
      <c r="O842" s="10" t="str">
        <f t="shared" si="2"/>
        <v/>
      </c>
      <c r="P842" s="10" t="str">
        <f>IF(AND(LEN(M842), SessionWeekends = false, OR(WEEKDAY(M842) = 1, WEEKDAY(M842) = 7)), SessionWeekendsCode, IF(LEN(N842), VLOOKUP(N842, SessionTimes, 2), ""))</f>
        <v/>
      </c>
      <c r="Q842" s="28"/>
      <c r="R842" s="25"/>
      <c r="S842" s="30"/>
      <c r="T842" s="26"/>
      <c r="U842" s="29"/>
      <c r="V842" s="29"/>
      <c r="W842" s="25" t="b">
        <v>0</v>
      </c>
      <c r="X842" s="10" t="str">
        <f t="shared" si="3"/>
        <v/>
      </c>
    </row>
    <row r="843" ht="15.75" customHeight="1">
      <c r="A843" s="10" t="str">
        <f t="shared" si="1"/>
        <v/>
      </c>
      <c r="B843" s="11" t="str">
        <f>IF(OR($D843 = "CLOSED", AND($D843 = "CANCELLED", IncludeCancelled), AND($D843 = "MISSED", IncludeMissed)), IF(FixedTarget, IF(S843 &gt;= FixedTargetR, FixedTargetR, -1), IF($R843 = "TARGET", Q843, IF($R843 = "BE", 0, IF($R843 = "STOP", -1, "")))), "")</f>
        <v/>
      </c>
      <c r="C843" s="25"/>
      <c r="D843" s="25"/>
      <c r="E843" s="25"/>
      <c r="F843" s="25"/>
      <c r="G843" s="25"/>
      <c r="H843" s="25"/>
      <c r="I843" s="23"/>
      <c r="J843" s="23"/>
      <c r="K843" s="27"/>
      <c r="L843" s="27"/>
      <c r="M843" s="25"/>
      <c r="N843" s="31"/>
      <c r="O843" s="10" t="str">
        <f t="shared" si="2"/>
        <v/>
      </c>
      <c r="P843" s="10" t="str">
        <f>IF(AND(LEN(M843), SessionWeekends = false, OR(WEEKDAY(M843) = 1, WEEKDAY(M843) = 7)), SessionWeekendsCode, IF(LEN(N843), VLOOKUP(N843, SessionTimes, 2), ""))</f>
        <v/>
      </c>
      <c r="Q843" s="28"/>
      <c r="R843" s="25"/>
      <c r="S843" s="30"/>
      <c r="T843" s="26"/>
      <c r="U843" s="29"/>
      <c r="V843" s="29"/>
      <c r="W843" s="25" t="b">
        <v>0</v>
      </c>
      <c r="X843" s="10" t="str">
        <f t="shared" si="3"/>
        <v/>
      </c>
    </row>
    <row r="844" ht="15.75" customHeight="1">
      <c r="A844" s="10" t="str">
        <f t="shared" si="1"/>
        <v/>
      </c>
      <c r="B844" s="11" t="str">
        <f>IF(OR($D844 = "CLOSED", AND($D844 = "CANCELLED", IncludeCancelled), AND($D844 = "MISSED", IncludeMissed)), IF(FixedTarget, IF(S844 &gt;= FixedTargetR, FixedTargetR, -1), IF($R844 = "TARGET", Q844, IF($R844 = "BE", 0, IF($R844 = "STOP", -1, "")))), "")</f>
        <v/>
      </c>
      <c r="C844" s="25"/>
      <c r="D844" s="25"/>
      <c r="E844" s="25"/>
      <c r="F844" s="25"/>
      <c r="G844" s="25"/>
      <c r="H844" s="25"/>
      <c r="I844" s="23"/>
      <c r="J844" s="23"/>
      <c r="K844" s="27"/>
      <c r="L844" s="27"/>
      <c r="M844" s="25"/>
      <c r="N844" s="31"/>
      <c r="O844" s="10" t="str">
        <f t="shared" si="2"/>
        <v/>
      </c>
      <c r="P844" s="10" t="str">
        <f>IF(AND(LEN(M844), SessionWeekends = false, OR(WEEKDAY(M844) = 1, WEEKDAY(M844) = 7)), SessionWeekendsCode, IF(LEN(N844), VLOOKUP(N844, SessionTimes, 2), ""))</f>
        <v/>
      </c>
      <c r="Q844" s="28"/>
      <c r="R844" s="25"/>
      <c r="S844" s="30"/>
      <c r="T844" s="26"/>
      <c r="U844" s="29"/>
      <c r="V844" s="29"/>
      <c r="W844" s="25" t="b">
        <v>0</v>
      </c>
      <c r="X844" s="10" t="str">
        <f t="shared" si="3"/>
        <v/>
      </c>
    </row>
    <row r="845" ht="15.75" customHeight="1">
      <c r="A845" s="10" t="str">
        <f t="shared" si="1"/>
        <v/>
      </c>
      <c r="B845" s="11" t="str">
        <f>IF(OR($D845 = "CLOSED", AND($D845 = "CANCELLED", IncludeCancelled), AND($D845 = "MISSED", IncludeMissed)), IF(FixedTarget, IF(S845 &gt;= FixedTargetR, FixedTargetR, -1), IF($R845 = "TARGET", Q845, IF($R845 = "BE", 0, IF($R845 = "STOP", -1, "")))), "")</f>
        <v/>
      </c>
      <c r="C845" s="25"/>
      <c r="D845" s="25"/>
      <c r="E845" s="25"/>
      <c r="F845" s="25"/>
      <c r="G845" s="25"/>
      <c r="H845" s="25"/>
      <c r="I845" s="23"/>
      <c r="J845" s="23"/>
      <c r="K845" s="27"/>
      <c r="L845" s="27"/>
      <c r="M845" s="25"/>
      <c r="N845" s="31"/>
      <c r="O845" s="10" t="str">
        <f t="shared" si="2"/>
        <v/>
      </c>
      <c r="P845" s="10" t="str">
        <f>IF(AND(LEN(M845), SessionWeekends = false, OR(WEEKDAY(M845) = 1, WEEKDAY(M845) = 7)), SessionWeekendsCode, IF(LEN(N845), VLOOKUP(N845, SessionTimes, 2), ""))</f>
        <v/>
      </c>
      <c r="Q845" s="28"/>
      <c r="R845" s="25"/>
      <c r="S845" s="30"/>
      <c r="T845" s="26"/>
      <c r="U845" s="29"/>
      <c r="V845" s="29"/>
      <c r="W845" s="25" t="b">
        <v>0</v>
      </c>
      <c r="X845" s="10" t="str">
        <f t="shared" si="3"/>
        <v/>
      </c>
    </row>
    <row r="846" ht="15.75" customHeight="1">
      <c r="A846" s="10" t="str">
        <f t="shared" si="1"/>
        <v/>
      </c>
      <c r="B846" s="11" t="str">
        <f>IF(OR($D846 = "CLOSED", AND($D846 = "CANCELLED", IncludeCancelled), AND($D846 = "MISSED", IncludeMissed)), IF(FixedTarget, IF(S846 &gt;= FixedTargetR, FixedTargetR, -1), IF($R846 = "TARGET", Q846, IF($R846 = "BE", 0, IF($R846 = "STOP", -1, "")))), "")</f>
        <v/>
      </c>
      <c r="C846" s="25"/>
      <c r="D846" s="25"/>
      <c r="E846" s="25"/>
      <c r="F846" s="25"/>
      <c r="G846" s="25"/>
      <c r="H846" s="25"/>
      <c r="I846" s="23"/>
      <c r="J846" s="23"/>
      <c r="K846" s="27"/>
      <c r="L846" s="27"/>
      <c r="M846" s="25"/>
      <c r="N846" s="31"/>
      <c r="O846" s="10" t="str">
        <f t="shared" si="2"/>
        <v/>
      </c>
      <c r="P846" s="10" t="str">
        <f>IF(AND(LEN(M846), SessionWeekends = false, OR(WEEKDAY(M846) = 1, WEEKDAY(M846) = 7)), SessionWeekendsCode, IF(LEN(N846), VLOOKUP(N846, SessionTimes, 2), ""))</f>
        <v/>
      </c>
      <c r="Q846" s="28"/>
      <c r="R846" s="25"/>
      <c r="S846" s="30"/>
      <c r="T846" s="26"/>
      <c r="U846" s="29"/>
      <c r="V846" s="29"/>
      <c r="W846" s="25" t="b">
        <v>0</v>
      </c>
      <c r="X846" s="10" t="str">
        <f t="shared" si="3"/>
        <v/>
      </c>
    </row>
    <row r="847" ht="15.75" customHeight="1">
      <c r="A847" s="10" t="str">
        <f t="shared" si="1"/>
        <v/>
      </c>
      <c r="B847" s="11" t="str">
        <f>IF(OR($D847 = "CLOSED", AND($D847 = "CANCELLED", IncludeCancelled), AND($D847 = "MISSED", IncludeMissed)), IF(FixedTarget, IF(S847 &gt;= FixedTargetR, FixedTargetR, -1), IF($R847 = "TARGET", Q847, IF($R847 = "BE", 0, IF($R847 = "STOP", -1, "")))), "")</f>
        <v/>
      </c>
      <c r="C847" s="25"/>
      <c r="D847" s="25"/>
      <c r="E847" s="25"/>
      <c r="F847" s="25"/>
      <c r="G847" s="25"/>
      <c r="H847" s="25"/>
      <c r="I847" s="23"/>
      <c r="J847" s="23"/>
      <c r="K847" s="27"/>
      <c r="L847" s="27"/>
      <c r="M847" s="25"/>
      <c r="N847" s="31"/>
      <c r="O847" s="10" t="str">
        <f t="shared" si="2"/>
        <v/>
      </c>
      <c r="P847" s="10" t="str">
        <f>IF(AND(LEN(M847), SessionWeekends = false, OR(WEEKDAY(M847) = 1, WEEKDAY(M847) = 7)), SessionWeekendsCode, IF(LEN(N847), VLOOKUP(N847, SessionTimes, 2), ""))</f>
        <v/>
      </c>
      <c r="Q847" s="28"/>
      <c r="R847" s="25"/>
      <c r="S847" s="30"/>
      <c r="T847" s="26"/>
      <c r="U847" s="29"/>
      <c r="V847" s="29"/>
      <c r="W847" s="25" t="b">
        <v>0</v>
      </c>
      <c r="X847" s="10" t="str">
        <f t="shared" si="3"/>
        <v/>
      </c>
    </row>
    <row r="848" ht="15.75" customHeight="1">
      <c r="A848" s="10" t="str">
        <f t="shared" si="1"/>
        <v/>
      </c>
      <c r="B848" s="11" t="str">
        <f>IF(OR($D848 = "CLOSED", AND($D848 = "CANCELLED", IncludeCancelled), AND($D848 = "MISSED", IncludeMissed)), IF(FixedTarget, IF(S848 &gt;= FixedTargetR, FixedTargetR, -1), IF($R848 = "TARGET", Q848, IF($R848 = "BE", 0, IF($R848 = "STOP", -1, "")))), "")</f>
        <v/>
      </c>
      <c r="C848" s="25"/>
      <c r="D848" s="25"/>
      <c r="E848" s="25"/>
      <c r="F848" s="25"/>
      <c r="G848" s="25"/>
      <c r="H848" s="25"/>
      <c r="I848" s="23"/>
      <c r="J848" s="23"/>
      <c r="K848" s="27"/>
      <c r="L848" s="27"/>
      <c r="M848" s="25"/>
      <c r="N848" s="31"/>
      <c r="O848" s="10" t="str">
        <f t="shared" si="2"/>
        <v/>
      </c>
      <c r="P848" s="10" t="str">
        <f>IF(AND(LEN(M848), SessionWeekends = false, OR(WEEKDAY(M848) = 1, WEEKDAY(M848) = 7)), SessionWeekendsCode, IF(LEN(N848), VLOOKUP(N848, SessionTimes, 2), ""))</f>
        <v/>
      </c>
      <c r="Q848" s="28"/>
      <c r="R848" s="25"/>
      <c r="S848" s="30"/>
      <c r="T848" s="26"/>
      <c r="U848" s="29"/>
      <c r="V848" s="29"/>
      <c r="W848" s="25" t="b">
        <v>0</v>
      </c>
      <c r="X848" s="10" t="str">
        <f t="shared" si="3"/>
        <v/>
      </c>
    </row>
    <row r="849" ht="15.75" customHeight="1">
      <c r="A849" s="10" t="str">
        <f t="shared" si="1"/>
        <v/>
      </c>
      <c r="B849" s="11" t="str">
        <f>IF(OR($D849 = "CLOSED", AND($D849 = "CANCELLED", IncludeCancelled), AND($D849 = "MISSED", IncludeMissed)), IF(FixedTarget, IF(S849 &gt;= FixedTargetR, FixedTargetR, -1), IF($R849 = "TARGET", Q849, IF($R849 = "BE", 0, IF($R849 = "STOP", -1, "")))), "")</f>
        <v/>
      </c>
      <c r="C849" s="25"/>
      <c r="D849" s="25"/>
      <c r="E849" s="25"/>
      <c r="F849" s="25"/>
      <c r="G849" s="25"/>
      <c r="H849" s="25"/>
      <c r="I849" s="23"/>
      <c r="J849" s="23"/>
      <c r="K849" s="27"/>
      <c r="L849" s="27"/>
      <c r="M849" s="25"/>
      <c r="N849" s="31"/>
      <c r="O849" s="10" t="str">
        <f t="shared" si="2"/>
        <v/>
      </c>
      <c r="P849" s="10" t="str">
        <f>IF(AND(LEN(M849), SessionWeekends = false, OR(WEEKDAY(M849) = 1, WEEKDAY(M849) = 7)), SessionWeekendsCode, IF(LEN(N849), VLOOKUP(N849, SessionTimes, 2), ""))</f>
        <v/>
      </c>
      <c r="Q849" s="28"/>
      <c r="R849" s="25"/>
      <c r="S849" s="30"/>
      <c r="T849" s="26"/>
      <c r="U849" s="29"/>
      <c r="V849" s="29"/>
      <c r="W849" s="25" t="b">
        <v>0</v>
      </c>
      <c r="X849" s="10" t="str">
        <f t="shared" si="3"/>
        <v/>
      </c>
    </row>
    <row r="850" ht="15.75" customHeight="1">
      <c r="A850" s="10" t="str">
        <f t="shared" si="1"/>
        <v/>
      </c>
      <c r="B850" s="11" t="str">
        <f>IF(OR($D850 = "CLOSED", AND($D850 = "CANCELLED", IncludeCancelled), AND($D850 = "MISSED", IncludeMissed)), IF(FixedTarget, IF(S850 &gt;= FixedTargetR, FixedTargetR, -1), IF($R850 = "TARGET", Q850, IF($R850 = "BE", 0, IF($R850 = "STOP", -1, "")))), "")</f>
        <v/>
      </c>
      <c r="C850" s="25"/>
      <c r="D850" s="25"/>
      <c r="E850" s="25"/>
      <c r="F850" s="25"/>
      <c r="G850" s="25"/>
      <c r="H850" s="25"/>
      <c r="I850" s="23"/>
      <c r="J850" s="23"/>
      <c r="K850" s="27"/>
      <c r="L850" s="27"/>
      <c r="M850" s="25"/>
      <c r="N850" s="31"/>
      <c r="O850" s="10" t="str">
        <f t="shared" si="2"/>
        <v/>
      </c>
      <c r="P850" s="10" t="str">
        <f>IF(AND(LEN(M850), SessionWeekends = false, OR(WEEKDAY(M850) = 1, WEEKDAY(M850) = 7)), SessionWeekendsCode, IF(LEN(N850), VLOOKUP(N850, SessionTimes, 2), ""))</f>
        <v/>
      </c>
      <c r="Q850" s="28"/>
      <c r="R850" s="25"/>
      <c r="S850" s="30"/>
      <c r="T850" s="26"/>
      <c r="U850" s="29"/>
      <c r="V850" s="29"/>
      <c r="W850" s="25" t="b">
        <v>0</v>
      </c>
      <c r="X850" s="10" t="str">
        <f t="shared" si="3"/>
        <v/>
      </c>
    </row>
    <row r="851" ht="15.75" customHeight="1">
      <c r="A851" s="10" t="str">
        <f t="shared" si="1"/>
        <v/>
      </c>
      <c r="B851" s="11" t="str">
        <f>IF(OR($D851 = "CLOSED", AND($D851 = "CANCELLED", IncludeCancelled), AND($D851 = "MISSED", IncludeMissed)), IF(FixedTarget, IF(S851 &gt;= FixedTargetR, FixedTargetR, -1), IF($R851 = "TARGET", Q851, IF($R851 = "BE", 0, IF($R851 = "STOP", -1, "")))), "")</f>
        <v/>
      </c>
      <c r="C851" s="25"/>
      <c r="D851" s="25"/>
      <c r="E851" s="25"/>
      <c r="F851" s="25"/>
      <c r="G851" s="25"/>
      <c r="H851" s="25"/>
      <c r="I851" s="23"/>
      <c r="J851" s="23"/>
      <c r="K851" s="27"/>
      <c r="L851" s="27"/>
      <c r="M851" s="25"/>
      <c r="N851" s="31"/>
      <c r="O851" s="10" t="str">
        <f t="shared" si="2"/>
        <v/>
      </c>
      <c r="P851" s="10" t="str">
        <f>IF(AND(LEN(M851), SessionWeekends = false, OR(WEEKDAY(M851) = 1, WEEKDAY(M851) = 7)), SessionWeekendsCode, IF(LEN(N851), VLOOKUP(N851, SessionTimes, 2), ""))</f>
        <v/>
      </c>
      <c r="Q851" s="28"/>
      <c r="R851" s="25"/>
      <c r="S851" s="30"/>
      <c r="T851" s="26"/>
      <c r="U851" s="29"/>
      <c r="V851" s="29"/>
      <c r="W851" s="25" t="b">
        <v>0</v>
      </c>
      <c r="X851" s="10" t="str">
        <f t="shared" si="3"/>
        <v/>
      </c>
    </row>
    <row r="852" ht="15.75" customHeight="1">
      <c r="A852" s="10" t="str">
        <f t="shared" si="1"/>
        <v/>
      </c>
      <c r="B852" s="11" t="str">
        <f>IF(OR($D852 = "CLOSED", AND($D852 = "CANCELLED", IncludeCancelled), AND($D852 = "MISSED", IncludeMissed)), IF(FixedTarget, IF(S852 &gt;= FixedTargetR, FixedTargetR, -1), IF($R852 = "TARGET", Q852, IF($R852 = "BE", 0, IF($R852 = "STOP", -1, "")))), "")</f>
        <v/>
      </c>
      <c r="C852" s="25"/>
      <c r="D852" s="25"/>
      <c r="E852" s="25"/>
      <c r="F852" s="25"/>
      <c r="G852" s="25"/>
      <c r="H852" s="25"/>
      <c r="I852" s="23"/>
      <c r="J852" s="23"/>
      <c r="K852" s="27"/>
      <c r="L852" s="27"/>
      <c r="M852" s="25"/>
      <c r="N852" s="31"/>
      <c r="O852" s="10" t="str">
        <f t="shared" si="2"/>
        <v/>
      </c>
      <c r="P852" s="10" t="str">
        <f>IF(AND(LEN(M852), SessionWeekends = false, OR(WEEKDAY(M852) = 1, WEEKDAY(M852) = 7)), SessionWeekendsCode, IF(LEN(N852), VLOOKUP(N852, SessionTimes, 2), ""))</f>
        <v/>
      </c>
      <c r="Q852" s="28"/>
      <c r="R852" s="25"/>
      <c r="S852" s="30"/>
      <c r="T852" s="26"/>
      <c r="U852" s="29"/>
      <c r="V852" s="29"/>
      <c r="W852" s="25" t="b">
        <v>0</v>
      </c>
      <c r="X852" s="10" t="str">
        <f t="shared" si="3"/>
        <v/>
      </c>
    </row>
    <row r="853" ht="15.75" customHeight="1">
      <c r="A853" s="10" t="str">
        <f t="shared" si="1"/>
        <v/>
      </c>
      <c r="B853" s="11" t="str">
        <f>IF(OR($D853 = "CLOSED", AND($D853 = "CANCELLED", IncludeCancelled), AND($D853 = "MISSED", IncludeMissed)), IF(FixedTarget, IF(S853 &gt;= FixedTargetR, FixedTargetR, -1), IF($R853 = "TARGET", Q853, IF($R853 = "BE", 0, IF($R853 = "STOP", -1, "")))), "")</f>
        <v/>
      </c>
      <c r="C853" s="25"/>
      <c r="D853" s="25"/>
      <c r="E853" s="25"/>
      <c r="F853" s="25"/>
      <c r="G853" s="25"/>
      <c r="H853" s="25"/>
      <c r="I853" s="23"/>
      <c r="J853" s="23"/>
      <c r="K853" s="27"/>
      <c r="L853" s="27"/>
      <c r="M853" s="25"/>
      <c r="N853" s="31"/>
      <c r="O853" s="10" t="str">
        <f t="shared" si="2"/>
        <v/>
      </c>
      <c r="P853" s="10" t="str">
        <f>IF(AND(LEN(M853), SessionWeekends = false, OR(WEEKDAY(M853) = 1, WEEKDAY(M853) = 7)), SessionWeekendsCode, IF(LEN(N853), VLOOKUP(N853, SessionTimes, 2), ""))</f>
        <v/>
      </c>
      <c r="Q853" s="28"/>
      <c r="R853" s="25"/>
      <c r="S853" s="30"/>
      <c r="T853" s="26"/>
      <c r="U853" s="29"/>
      <c r="V853" s="29"/>
      <c r="W853" s="25" t="b">
        <v>0</v>
      </c>
      <c r="X853" s="10" t="str">
        <f t="shared" si="3"/>
        <v/>
      </c>
    </row>
    <row r="854" ht="15.75" customHeight="1">
      <c r="A854" s="10" t="str">
        <f t="shared" si="1"/>
        <v/>
      </c>
      <c r="B854" s="11" t="str">
        <f>IF(OR($D854 = "CLOSED", AND($D854 = "CANCELLED", IncludeCancelled), AND($D854 = "MISSED", IncludeMissed)), IF(FixedTarget, IF(S854 &gt;= FixedTargetR, FixedTargetR, -1), IF($R854 = "TARGET", Q854, IF($R854 = "BE", 0, IF($R854 = "STOP", -1, "")))), "")</f>
        <v/>
      </c>
      <c r="C854" s="25"/>
      <c r="D854" s="25"/>
      <c r="E854" s="25"/>
      <c r="F854" s="25"/>
      <c r="G854" s="25"/>
      <c r="H854" s="25"/>
      <c r="I854" s="23"/>
      <c r="J854" s="23"/>
      <c r="K854" s="27"/>
      <c r="L854" s="27"/>
      <c r="M854" s="25"/>
      <c r="N854" s="31"/>
      <c r="O854" s="10" t="str">
        <f t="shared" si="2"/>
        <v/>
      </c>
      <c r="P854" s="10" t="str">
        <f>IF(AND(LEN(M854), SessionWeekends = false, OR(WEEKDAY(M854) = 1, WEEKDAY(M854) = 7)), SessionWeekendsCode, IF(LEN(N854), VLOOKUP(N854, SessionTimes, 2), ""))</f>
        <v/>
      </c>
      <c r="Q854" s="28"/>
      <c r="R854" s="25"/>
      <c r="S854" s="30"/>
      <c r="T854" s="26"/>
      <c r="U854" s="29"/>
      <c r="V854" s="29"/>
      <c r="W854" s="25" t="b">
        <v>0</v>
      </c>
      <c r="X854" s="10" t="str">
        <f t="shared" si="3"/>
        <v/>
      </c>
    </row>
    <row r="855" ht="15.75" customHeight="1">
      <c r="A855" s="10" t="str">
        <f t="shared" si="1"/>
        <v/>
      </c>
      <c r="B855" s="11" t="str">
        <f>IF(OR($D855 = "CLOSED", AND($D855 = "CANCELLED", IncludeCancelled), AND($D855 = "MISSED", IncludeMissed)), IF(FixedTarget, IF(S855 &gt;= FixedTargetR, FixedTargetR, -1), IF($R855 = "TARGET", Q855, IF($R855 = "BE", 0, IF($R855 = "STOP", -1, "")))), "")</f>
        <v/>
      </c>
      <c r="C855" s="25"/>
      <c r="D855" s="25"/>
      <c r="E855" s="25"/>
      <c r="F855" s="25"/>
      <c r="G855" s="25"/>
      <c r="H855" s="25"/>
      <c r="I855" s="23"/>
      <c r="J855" s="23"/>
      <c r="K855" s="27"/>
      <c r="L855" s="27"/>
      <c r="M855" s="25"/>
      <c r="N855" s="31"/>
      <c r="O855" s="10" t="str">
        <f t="shared" si="2"/>
        <v/>
      </c>
      <c r="P855" s="10" t="str">
        <f>IF(AND(LEN(M855), SessionWeekends = false, OR(WEEKDAY(M855) = 1, WEEKDAY(M855) = 7)), SessionWeekendsCode, IF(LEN(N855), VLOOKUP(N855, SessionTimes, 2), ""))</f>
        <v/>
      </c>
      <c r="Q855" s="28"/>
      <c r="R855" s="25"/>
      <c r="S855" s="30"/>
      <c r="T855" s="26"/>
      <c r="U855" s="29"/>
      <c r="V855" s="29"/>
      <c r="W855" s="25" t="b">
        <v>0</v>
      </c>
      <c r="X855" s="10" t="str">
        <f t="shared" si="3"/>
        <v/>
      </c>
    </row>
    <row r="856" ht="15.75" customHeight="1">
      <c r="A856" s="10" t="str">
        <f t="shared" si="1"/>
        <v/>
      </c>
      <c r="B856" s="11" t="str">
        <f>IF(OR($D856 = "CLOSED", AND($D856 = "CANCELLED", IncludeCancelled), AND($D856 = "MISSED", IncludeMissed)), IF(FixedTarget, IF(S856 &gt;= FixedTargetR, FixedTargetR, -1), IF($R856 = "TARGET", Q856, IF($R856 = "BE", 0, IF($R856 = "STOP", -1, "")))), "")</f>
        <v/>
      </c>
      <c r="C856" s="25"/>
      <c r="D856" s="25"/>
      <c r="E856" s="25"/>
      <c r="F856" s="25"/>
      <c r="G856" s="25"/>
      <c r="H856" s="25"/>
      <c r="I856" s="23"/>
      <c r="J856" s="23"/>
      <c r="K856" s="27"/>
      <c r="L856" s="27"/>
      <c r="M856" s="25"/>
      <c r="N856" s="31"/>
      <c r="O856" s="10" t="str">
        <f t="shared" si="2"/>
        <v/>
      </c>
      <c r="P856" s="10" t="str">
        <f>IF(AND(LEN(M856), SessionWeekends = false, OR(WEEKDAY(M856) = 1, WEEKDAY(M856) = 7)), SessionWeekendsCode, IF(LEN(N856), VLOOKUP(N856, SessionTimes, 2), ""))</f>
        <v/>
      </c>
      <c r="Q856" s="28"/>
      <c r="R856" s="25"/>
      <c r="S856" s="30"/>
      <c r="T856" s="26"/>
      <c r="U856" s="29"/>
      <c r="V856" s="29"/>
      <c r="W856" s="25" t="b">
        <v>0</v>
      </c>
      <c r="X856" s="10" t="str">
        <f t="shared" si="3"/>
        <v/>
      </c>
    </row>
    <row r="857" ht="15.75" customHeight="1">
      <c r="A857" s="10" t="str">
        <f t="shared" si="1"/>
        <v/>
      </c>
      <c r="B857" s="11" t="str">
        <f>IF(OR($D857 = "CLOSED", AND($D857 = "CANCELLED", IncludeCancelled), AND($D857 = "MISSED", IncludeMissed)), IF(FixedTarget, IF(S857 &gt;= FixedTargetR, FixedTargetR, -1), IF($R857 = "TARGET", Q857, IF($R857 = "BE", 0, IF($R857 = "STOP", -1, "")))), "")</f>
        <v/>
      </c>
      <c r="C857" s="25"/>
      <c r="D857" s="25"/>
      <c r="E857" s="25"/>
      <c r="F857" s="25"/>
      <c r="G857" s="25"/>
      <c r="H857" s="25"/>
      <c r="I857" s="23"/>
      <c r="J857" s="23"/>
      <c r="K857" s="27"/>
      <c r="L857" s="27"/>
      <c r="M857" s="25"/>
      <c r="N857" s="31"/>
      <c r="O857" s="10" t="str">
        <f t="shared" si="2"/>
        <v/>
      </c>
      <c r="P857" s="10" t="str">
        <f>IF(AND(LEN(M857), SessionWeekends = false, OR(WEEKDAY(M857) = 1, WEEKDAY(M857) = 7)), SessionWeekendsCode, IF(LEN(N857), VLOOKUP(N857, SessionTimes, 2), ""))</f>
        <v/>
      </c>
      <c r="Q857" s="28"/>
      <c r="R857" s="25"/>
      <c r="S857" s="30"/>
      <c r="T857" s="26"/>
      <c r="U857" s="29"/>
      <c r="V857" s="29"/>
      <c r="W857" s="25" t="b">
        <v>0</v>
      </c>
      <c r="X857" s="10" t="str">
        <f t="shared" si="3"/>
        <v/>
      </c>
    </row>
    <row r="858" ht="15.75" customHeight="1">
      <c r="A858" s="10" t="str">
        <f t="shared" si="1"/>
        <v/>
      </c>
      <c r="B858" s="11" t="str">
        <f>IF(OR($D858 = "CLOSED", AND($D858 = "CANCELLED", IncludeCancelled), AND($D858 = "MISSED", IncludeMissed)), IF(FixedTarget, IF(S858 &gt;= FixedTargetR, FixedTargetR, -1), IF($R858 = "TARGET", Q858, IF($R858 = "BE", 0, IF($R858 = "STOP", -1, "")))), "")</f>
        <v/>
      </c>
      <c r="C858" s="25"/>
      <c r="D858" s="25"/>
      <c r="E858" s="25"/>
      <c r="F858" s="25"/>
      <c r="G858" s="25"/>
      <c r="H858" s="25"/>
      <c r="I858" s="23"/>
      <c r="J858" s="23"/>
      <c r="K858" s="27"/>
      <c r="L858" s="27"/>
      <c r="M858" s="25"/>
      <c r="N858" s="31"/>
      <c r="O858" s="10" t="str">
        <f t="shared" si="2"/>
        <v/>
      </c>
      <c r="P858" s="10" t="str">
        <f>IF(AND(LEN(M858), SessionWeekends = false, OR(WEEKDAY(M858) = 1, WEEKDAY(M858) = 7)), SessionWeekendsCode, IF(LEN(N858), VLOOKUP(N858, SessionTimes, 2), ""))</f>
        <v/>
      </c>
      <c r="Q858" s="28"/>
      <c r="R858" s="25"/>
      <c r="S858" s="30"/>
      <c r="T858" s="26"/>
      <c r="U858" s="29"/>
      <c r="V858" s="29"/>
      <c r="W858" s="25" t="b">
        <v>0</v>
      </c>
      <c r="X858" s="10" t="str">
        <f t="shared" si="3"/>
        <v/>
      </c>
    </row>
    <row r="859" ht="15.75" customHeight="1">
      <c r="A859" s="10" t="str">
        <f t="shared" si="1"/>
        <v/>
      </c>
      <c r="B859" s="11" t="str">
        <f>IF(OR($D859 = "CLOSED", AND($D859 = "CANCELLED", IncludeCancelled), AND($D859 = "MISSED", IncludeMissed)), IF(FixedTarget, IF(S859 &gt;= FixedTargetR, FixedTargetR, -1), IF($R859 = "TARGET", Q859, IF($R859 = "BE", 0, IF($R859 = "STOP", -1, "")))), "")</f>
        <v/>
      </c>
      <c r="C859" s="25"/>
      <c r="D859" s="25"/>
      <c r="E859" s="25"/>
      <c r="F859" s="25"/>
      <c r="G859" s="25"/>
      <c r="H859" s="25"/>
      <c r="I859" s="23"/>
      <c r="J859" s="23"/>
      <c r="K859" s="27"/>
      <c r="L859" s="27"/>
      <c r="M859" s="25"/>
      <c r="N859" s="31"/>
      <c r="O859" s="10" t="str">
        <f t="shared" si="2"/>
        <v/>
      </c>
      <c r="P859" s="10" t="str">
        <f>IF(AND(LEN(M859), SessionWeekends = false, OR(WEEKDAY(M859) = 1, WEEKDAY(M859) = 7)), SessionWeekendsCode, IF(LEN(N859), VLOOKUP(N859, SessionTimes, 2), ""))</f>
        <v/>
      </c>
      <c r="Q859" s="28"/>
      <c r="R859" s="25"/>
      <c r="S859" s="30"/>
      <c r="T859" s="26"/>
      <c r="U859" s="29"/>
      <c r="V859" s="29"/>
      <c r="W859" s="25" t="b">
        <v>0</v>
      </c>
      <c r="X859" s="10" t="str">
        <f t="shared" si="3"/>
        <v/>
      </c>
    </row>
    <row r="860" ht="15.75" customHeight="1">
      <c r="A860" s="10" t="str">
        <f t="shared" si="1"/>
        <v/>
      </c>
      <c r="B860" s="11" t="str">
        <f>IF(OR($D860 = "CLOSED", AND($D860 = "CANCELLED", IncludeCancelled), AND($D860 = "MISSED", IncludeMissed)), IF(FixedTarget, IF(S860 &gt;= FixedTargetR, FixedTargetR, -1), IF($R860 = "TARGET", Q860, IF($R860 = "BE", 0, IF($R860 = "STOP", -1, "")))), "")</f>
        <v/>
      </c>
      <c r="C860" s="25"/>
      <c r="D860" s="25"/>
      <c r="E860" s="25"/>
      <c r="F860" s="25"/>
      <c r="G860" s="25"/>
      <c r="H860" s="25"/>
      <c r="I860" s="23"/>
      <c r="J860" s="23"/>
      <c r="K860" s="27"/>
      <c r="L860" s="27"/>
      <c r="M860" s="25"/>
      <c r="N860" s="31"/>
      <c r="O860" s="10" t="str">
        <f t="shared" si="2"/>
        <v/>
      </c>
      <c r="P860" s="10" t="str">
        <f>IF(AND(LEN(M860), SessionWeekends = false, OR(WEEKDAY(M860) = 1, WEEKDAY(M860) = 7)), SessionWeekendsCode, IF(LEN(N860), VLOOKUP(N860, SessionTimes, 2), ""))</f>
        <v/>
      </c>
      <c r="Q860" s="28"/>
      <c r="R860" s="25"/>
      <c r="S860" s="30"/>
      <c r="T860" s="26"/>
      <c r="U860" s="29"/>
      <c r="V860" s="29"/>
      <c r="W860" s="25" t="b">
        <v>0</v>
      </c>
      <c r="X860" s="10" t="str">
        <f t="shared" si="3"/>
        <v/>
      </c>
    </row>
    <row r="861" ht="15.75" customHeight="1">
      <c r="A861" s="10" t="str">
        <f t="shared" si="1"/>
        <v/>
      </c>
      <c r="B861" s="11" t="str">
        <f>IF(OR($D861 = "CLOSED", AND($D861 = "CANCELLED", IncludeCancelled), AND($D861 = "MISSED", IncludeMissed)), IF(FixedTarget, IF(S861 &gt;= FixedTargetR, FixedTargetR, -1), IF($R861 = "TARGET", Q861, IF($R861 = "BE", 0, IF($R861 = "STOP", -1, "")))), "")</f>
        <v/>
      </c>
      <c r="C861" s="25"/>
      <c r="D861" s="25"/>
      <c r="E861" s="25"/>
      <c r="F861" s="25"/>
      <c r="G861" s="25"/>
      <c r="H861" s="25"/>
      <c r="I861" s="23"/>
      <c r="J861" s="23"/>
      <c r="K861" s="27"/>
      <c r="L861" s="27"/>
      <c r="M861" s="25"/>
      <c r="N861" s="31"/>
      <c r="O861" s="10" t="str">
        <f t="shared" si="2"/>
        <v/>
      </c>
      <c r="P861" s="10" t="str">
        <f>IF(AND(LEN(M861), SessionWeekends = false, OR(WEEKDAY(M861) = 1, WEEKDAY(M861) = 7)), SessionWeekendsCode, IF(LEN(N861), VLOOKUP(N861, SessionTimes, 2), ""))</f>
        <v/>
      </c>
      <c r="Q861" s="28"/>
      <c r="R861" s="25"/>
      <c r="S861" s="30"/>
      <c r="T861" s="26"/>
      <c r="U861" s="29"/>
      <c r="V861" s="29"/>
      <c r="W861" s="25" t="b">
        <v>0</v>
      </c>
      <c r="X861" s="10" t="str">
        <f t="shared" si="3"/>
        <v/>
      </c>
    </row>
    <row r="862" ht="15.75" customHeight="1">
      <c r="A862" s="10" t="str">
        <f t="shared" si="1"/>
        <v/>
      </c>
      <c r="B862" s="11" t="str">
        <f>IF(OR($D862 = "CLOSED", AND($D862 = "CANCELLED", IncludeCancelled), AND($D862 = "MISSED", IncludeMissed)), IF(FixedTarget, IF(S862 &gt;= FixedTargetR, FixedTargetR, -1), IF($R862 = "TARGET", Q862, IF($R862 = "BE", 0, IF($R862 = "STOP", -1, "")))), "")</f>
        <v/>
      </c>
      <c r="C862" s="25"/>
      <c r="D862" s="25"/>
      <c r="E862" s="25"/>
      <c r="F862" s="25"/>
      <c r="G862" s="25"/>
      <c r="H862" s="25"/>
      <c r="I862" s="23"/>
      <c r="J862" s="23"/>
      <c r="K862" s="27"/>
      <c r="L862" s="27"/>
      <c r="M862" s="25"/>
      <c r="N862" s="31"/>
      <c r="O862" s="10" t="str">
        <f t="shared" si="2"/>
        <v/>
      </c>
      <c r="P862" s="10" t="str">
        <f>IF(AND(LEN(M862), SessionWeekends = false, OR(WEEKDAY(M862) = 1, WEEKDAY(M862) = 7)), SessionWeekendsCode, IF(LEN(N862), VLOOKUP(N862, SessionTimes, 2), ""))</f>
        <v/>
      </c>
      <c r="Q862" s="28"/>
      <c r="R862" s="25"/>
      <c r="S862" s="30"/>
      <c r="T862" s="26"/>
      <c r="U862" s="29"/>
      <c r="V862" s="29"/>
      <c r="W862" s="25" t="b">
        <v>0</v>
      </c>
      <c r="X862" s="10" t="str">
        <f t="shared" si="3"/>
        <v/>
      </c>
    </row>
    <row r="863" ht="15.75" customHeight="1">
      <c r="A863" s="10" t="str">
        <f t="shared" si="1"/>
        <v/>
      </c>
      <c r="B863" s="11" t="str">
        <f>IF(OR($D863 = "CLOSED", AND($D863 = "CANCELLED", IncludeCancelled), AND($D863 = "MISSED", IncludeMissed)), IF(FixedTarget, IF(S863 &gt;= FixedTargetR, FixedTargetR, -1), IF($R863 = "TARGET", Q863, IF($R863 = "BE", 0, IF($R863 = "STOP", -1, "")))), "")</f>
        <v/>
      </c>
      <c r="C863" s="25"/>
      <c r="D863" s="25"/>
      <c r="E863" s="25"/>
      <c r="F863" s="25"/>
      <c r="G863" s="25"/>
      <c r="H863" s="25"/>
      <c r="I863" s="23"/>
      <c r="J863" s="23"/>
      <c r="K863" s="27"/>
      <c r="L863" s="27"/>
      <c r="M863" s="25"/>
      <c r="N863" s="31"/>
      <c r="O863" s="10" t="str">
        <f t="shared" si="2"/>
        <v/>
      </c>
      <c r="P863" s="10" t="str">
        <f>IF(AND(LEN(M863), SessionWeekends = false, OR(WEEKDAY(M863) = 1, WEEKDAY(M863) = 7)), SessionWeekendsCode, IF(LEN(N863), VLOOKUP(N863, SessionTimes, 2), ""))</f>
        <v/>
      </c>
      <c r="Q863" s="28"/>
      <c r="R863" s="25"/>
      <c r="S863" s="30"/>
      <c r="T863" s="26"/>
      <c r="U863" s="29"/>
      <c r="V863" s="29"/>
      <c r="W863" s="25" t="b">
        <v>0</v>
      </c>
      <c r="X863" s="10" t="str">
        <f t="shared" si="3"/>
        <v/>
      </c>
    </row>
    <row r="864" ht="15.75" customHeight="1">
      <c r="A864" s="10" t="str">
        <f t="shared" si="1"/>
        <v/>
      </c>
      <c r="B864" s="11" t="str">
        <f>IF(OR($D864 = "CLOSED", AND($D864 = "CANCELLED", IncludeCancelled), AND($D864 = "MISSED", IncludeMissed)), IF(FixedTarget, IF(S864 &gt;= FixedTargetR, FixedTargetR, -1), IF($R864 = "TARGET", Q864, IF($R864 = "BE", 0, IF($R864 = "STOP", -1, "")))), "")</f>
        <v/>
      </c>
      <c r="C864" s="25"/>
      <c r="D864" s="25"/>
      <c r="E864" s="25"/>
      <c r="F864" s="25"/>
      <c r="G864" s="25"/>
      <c r="H864" s="25"/>
      <c r="I864" s="23"/>
      <c r="J864" s="23"/>
      <c r="K864" s="27"/>
      <c r="L864" s="27"/>
      <c r="M864" s="25"/>
      <c r="N864" s="31"/>
      <c r="O864" s="10" t="str">
        <f t="shared" si="2"/>
        <v/>
      </c>
      <c r="P864" s="10" t="str">
        <f>IF(AND(LEN(M864), SessionWeekends = false, OR(WEEKDAY(M864) = 1, WEEKDAY(M864) = 7)), SessionWeekendsCode, IF(LEN(N864), VLOOKUP(N864, SessionTimes, 2), ""))</f>
        <v/>
      </c>
      <c r="Q864" s="28"/>
      <c r="R864" s="25"/>
      <c r="S864" s="30"/>
      <c r="T864" s="26"/>
      <c r="U864" s="29"/>
      <c r="V864" s="29"/>
      <c r="W864" s="25" t="b">
        <v>0</v>
      </c>
      <c r="X864" s="10" t="str">
        <f t="shared" si="3"/>
        <v/>
      </c>
    </row>
    <row r="865" ht="15.75" customHeight="1">
      <c r="A865" s="10" t="str">
        <f t="shared" si="1"/>
        <v/>
      </c>
      <c r="B865" s="11" t="str">
        <f>IF(OR($D865 = "CLOSED", AND($D865 = "CANCELLED", IncludeCancelled), AND($D865 = "MISSED", IncludeMissed)), IF(FixedTarget, IF(S865 &gt;= FixedTargetR, FixedTargetR, -1), IF($R865 = "TARGET", Q865, IF($R865 = "BE", 0, IF($R865 = "STOP", -1, "")))), "")</f>
        <v/>
      </c>
      <c r="C865" s="25"/>
      <c r="D865" s="25"/>
      <c r="E865" s="25"/>
      <c r="F865" s="25"/>
      <c r="G865" s="25"/>
      <c r="H865" s="25"/>
      <c r="I865" s="23"/>
      <c r="J865" s="23"/>
      <c r="K865" s="27"/>
      <c r="L865" s="27"/>
      <c r="M865" s="25"/>
      <c r="N865" s="31"/>
      <c r="O865" s="10" t="str">
        <f t="shared" si="2"/>
        <v/>
      </c>
      <c r="P865" s="10" t="str">
        <f>IF(AND(LEN(M865), SessionWeekends = false, OR(WEEKDAY(M865) = 1, WEEKDAY(M865) = 7)), SessionWeekendsCode, IF(LEN(N865), VLOOKUP(N865, SessionTimes, 2), ""))</f>
        <v/>
      </c>
      <c r="Q865" s="28"/>
      <c r="R865" s="25"/>
      <c r="S865" s="30"/>
      <c r="T865" s="26"/>
      <c r="U865" s="29"/>
      <c r="V865" s="29"/>
      <c r="W865" s="25" t="b">
        <v>0</v>
      </c>
      <c r="X865" s="10" t="str">
        <f t="shared" si="3"/>
        <v/>
      </c>
    </row>
    <row r="866" ht="15.75" customHeight="1">
      <c r="A866" s="10" t="str">
        <f t="shared" si="1"/>
        <v/>
      </c>
      <c r="B866" s="11" t="str">
        <f>IF(OR($D866 = "CLOSED", AND($D866 = "CANCELLED", IncludeCancelled), AND($D866 = "MISSED", IncludeMissed)), IF(FixedTarget, IF(S866 &gt;= FixedTargetR, FixedTargetR, -1), IF($R866 = "TARGET", Q866, IF($R866 = "BE", 0, IF($R866 = "STOP", -1, "")))), "")</f>
        <v/>
      </c>
      <c r="C866" s="25"/>
      <c r="D866" s="25"/>
      <c r="E866" s="25"/>
      <c r="F866" s="25"/>
      <c r="G866" s="25"/>
      <c r="H866" s="25"/>
      <c r="I866" s="23"/>
      <c r="J866" s="23"/>
      <c r="K866" s="27"/>
      <c r="L866" s="27"/>
      <c r="M866" s="25"/>
      <c r="N866" s="31"/>
      <c r="O866" s="10" t="str">
        <f t="shared" si="2"/>
        <v/>
      </c>
      <c r="P866" s="10" t="str">
        <f>IF(AND(LEN(M866), SessionWeekends = false, OR(WEEKDAY(M866) = 1, WEEKDAY(M866) = 7)), SessionWeekendsCode, IF(LEN(N866), VLOOKUP(N866, SessionTimes, 2), ""))</f>
        <v/>
      </c>
      <c r="Q866" s="28"/>
      <c r="R866" s="25"/>
      <c r="S866" s="30"/>
      <c r="T866" s="26"/>
      <c r="U866" s="29"/>
      <c r="V866" s="29"/>
      <c r="W866" s="25" t="b">
        <v>0</v>
      </c>
      <c r="X866" s="10" t="str">
        <f t="shared" si="3"/>
        <v/>
      </c>
    </row>
    <row r="867" ht="15.75" customHeight="1">
      <c r="A867" s="10" t="str">
        <f t="shared" si="1"/>
        <v/>
      </c>
      <c r="B867" s="11" t="str">
        <f>IF(OR($D867 = "CLOSED", AND($D867 = "CANCELLED", IncludeCancelled), AND($D867 = "MISSED", IncludeMissed)), IF(FixedTarget, IF(S867 &gt;= FixedTargetR, FixedTargetR, -1), IF($R867 = "TARGET", Q867, IF($R867 = "BE", 0, IF($R867 = "STOP", -1, "")))), "")</f>
        <v/>
      </c>
      <c r="C867" s="25"/>
      <c r="D867" s="25"/>
      <c r="E867" s="25"/>
      <c r="F867" s="25"/>
      <c r="G867" s="25"/>
      <c r="H867" s="25"/>
      <c r="I867" s="23"/>
      <c r="J867" s="23"/>
      <c r="K867" s="27"/>
      <c r="L867" s="27"/>
      <c r="M867" s="25"/>
      <c r="N867" s="31"/>
      <c r="O867" s="10" t="str">
        <f t="shared" si="2"/>
        <v/>
      </c>
      <c r="P867" s="10" t="str">
        <f>IF(AND(LEN(M867), SessionWeekends = false, OR(WEEKDAY(M867) = 1, WEEKDAY(M867) = 7)), SessionWeekendsCode, IF(LEN(N867), VLOOKUP(N867, SessionTimes, 2), ""))</f>
        <v/>
      </c>
      <c r="Q867" s="28"/>
      <c r="R867" s="25"/>
      <c r="S867" s="30"/>
      <c r="T867" s="26"/>
      <c r="U867" s="29"/>
      <c r="V867" s="29"/>
      <c r="W867" s="25" t="b">
        <v>0</v>
      </c>
      <c r="X867" s="10" t="str">
        <f t="shared" si="3"/>
        <v/>
      </c>
    </row>
    <row r="868" ht="15.75" customHeight="1">
      <c r="A868" s="10" t="str">
        <f t="shared" si="1"/>
        <v/>
      </c>
      <c r="B868" s="11" t="str">
        <f>IF(OR($D868 = "CLOSED", AND($D868 = "CANCELLED", IncludeCancelled), AND($D868 = "MISSED", IncludeMissed)), IF(FixedTarget, IF(S868 &gt;= FixedTargetR, FixedTargetR, -1), IF($R868 = "TARGET", Q868, IF($R868 = "BE", 0, IF($R868 = "STOP", -1, "")))), "")</f>
        <v/>
      </c>
      <c r="C868" s="25"/>
      <c r="D868" s="25"/>
      <c r="E868" s="25"/>
      <c r="F868" s="25"/>
      <c r="G868" s="25"/>
      <c r="H868" s="25"/>
      <c r="I868" s="23"/>
      <c r="J868" s="23"/>
      <c r="K868" s="27"/>
      <c r="L868" s="27"/>
      <c r="M868" s="25"/>
      <c r="N868" s="31"/>
      <c r="O868" s="10" t="str">
        <f t="shared" si="2"/>
        <v/>
      </c>
      <c r="P868" s="10" t="str">
        <f>IF(AND(LEN(M868), SessionWeekends = false, OR(WEEKDAY(M868) = 1, WEEKDAY(M868) = 7)), SessionWeekendsCode, IF(LEN(N868), VLOOKUP(N868, SessionTimes, 2), ""))</f>
        <v/>
      </c>
      <c r="Q868" s="28"/>
      <c r="R868" s="25"/>
      <c r="S868" s="30"/>
      <c r="T868" s="26"/>
      <c r="U868" s="29"/>
      <c r="V868" s="29"/>
      <c r="W868" s="25" t="b">
        <v>0</v>
      </c>
      <c r="X868" s="10" t="str">
        <f t="shared" si="3"/>
        <v/>
      </c>
    </row>
    <row r="869" ht="15.75" customHeight="1">
      <c r="A869" s="10" t="str">
        <f t="shared" si="1"/>
        <v/>
      </c>
      <c r="B869" s="11" t="str">
        <f>IF(OR($D869 = "CLOSED", AND($D869 = "CANCELLED", IncludeCancelled), AND($D869 = "MISSED", IncludeMissed)), IF(FixedTarget, IF(S869 &gt;= FixedTargetR, FixedTargetR, -1), IF($R869 = "TARGET", Q869, IF($R869 = "BE", 0, IF($R869 = "STOP", -1, "")))), "")</f>
        <v/>
      </c>
      <c r="C869" s="25"/>
      <c r="D869" s="25"/>
      <c r="E869" s="25"/>
      <c r="F869" s="25"/>
      <c r="G869" s="25"/>
      <c r="H869" s="25"/>
      <c r="I869" s="23"/>
      <c r="J869" s="23"/>
      <c r="K869" s="27"/>
      <c r="L869" s="27"/>
      <c r="M869" s="25"/>
      <c r="N869" s="31"/>
      <c r="O869" s="10" t="str">
        <f t="shared" si="2"/>
        <v/>
      </c>
      <c r="P869" s="10" t="str">
        <f>IF(AND(LEN(M869), SessionWeekends = false, OR(WEEKDAY(M869) = 1, WEEKDAY(M869) = 7)), SessionWeekendsCode, IF(LEN(N869), VLOOKUP(N869, SessionTimes, 2), ""))</f>
        <v/>
      </c>
      <c r="Q869" s="28"/>
      <c r="R869" s="25"/>
      <c r="S869" s="30"/>
      <c r="T869" s="26"/>
      <c r="U869" s="29"/>
      <c r="V869" s="29"/>
      <c r="W869" s="25" t="b">
        <v>0</v>
      </c>
      <c r="X869" s="10" t="str">
        <f t="shared" si="3"/>
        <v/>
      </c>
    </row>
    <row r="870" ht="15.75" customHeight="1">
      <c r="A870" s="10" t="str">
        <f t="shared" si="1"/>
        <v/>
      </c>
      <c r="B870" s="11" t="str">
        <f>IF(OR($D870 = "CLOSED", AND($D870 = "CANCELLED", IncludeCancelled), AND($D870 = "MISSED", IncludeMissed)), IF(FixedTarget, IF(S870 &gt;= FixedTargetR, FixedTargetR, -1), IF($R870 = "TARGET", Q870, IF($R870 = "BE", 0, IF($R870 = "STOP", -1, "")))), "")</f>
        <v/>
      </c>
      <c r="C870" s="25"/>
      <c r="D870" s="25"/>
      <c r="E870" s="25"/>
      <c r="F870" s="25"/>
      <c r="G870" s="25"/>
      <c r="H870" s="25"/>
      <c r="I870" s="23"/>
      <c r="J870" s="23"/>
      <c r="K870" s="27"/>
      <c r="L870" s="27"/>
      <c r="M870" s="25"/>
      <c r="N870" s="31"/>
      <c r="O870" s="10" t="str">
        <f t="shared" si="2"/>
        <v/>
      </c>
      <c r="P870" s="10" t="str">
        <f>IF(AND(LEN(M870), SessionWeekends = false, OR(WEEKDAY(M870) = 1, WEEKDAY(M870) = 7)), SessionWeekendsCode, IF(LEN(N870), VLOOKUP(N870, SessionTimes, 2), ""))</f>
        <v/>
      </c>
      <c r="Q870" s="28"/>
      <c r="R870" s="25"/>
      <c r="S870" s="30"/>
      <c r="T870" s="26"/>
      <c r="U870" s="29"/>
      <c r="V870" s="29"/>
      <c r="W870" s="25" t="b">
        <v>0</v>
      </c>
      <c r="X870" s="10" t="str">
        <f t="shared" si="3"/>
        <v/>
      </c>
    </row>
    <row r="871" ht="15.75" customHeight="1">
      <c r="A871" s="10" t="str">
        <f t="shared" si="1"/>
        <v/>
      </c>
      <c r="B871" s="11" t="str">
        <f>IF(OR($D871 = "CLOSED", AND($D871 = "CANCELLED", IncludeCancelled), AND($D871 = "MISSED", IncludeMissed)), IF(FixedTarget, IF(S871 &gt;= FixedTargetR, FixedTargetR, -1), IF($R871 = "TARGET", Q871, IF($R871 = "BE", 0, IF($R871 = "STOP", -1, "")))), "")</f>
        <v/>
      </c>
      <c r="C871" s="25"/>
      <c r="D871" s="25"/>
      <c r="E871" s="25"/>
      <c r="F871" s="25"/>
      <c r="G871" s="25"/>
      <c r="H871" s="25"/>
      <c r="I871" s="23"/>
      <c r="J871" s="23"/>
      <c r="K871" s="27"/>
      <c r="L871" s="27"/>
      <c r="M871" s="25"/>
      <c r="N871" s="31"/>
      <c r="O871" s="10" t="str">
        <f t="shared" si="2"/>
        <v/>
      </c>
      <c r="P871" s="10" t="str">
        <f>IF(AND(LEN(M871), SessionWeekends = false, OR(WEEKDAY(M871) = 1, WEEKDAY(M871) = 7)), SessionWeekendsCode, IF(LEN(N871), VLOOKUP(N871, SessionTimes, 2), ""))</f>
        <v/>
      </c>
      <c r="Q871" s="28"/>
      <c r="R871" s="25"/>
      <c r="S871" s="30"/>
      <c r="T871" s="26"/>
      <c r="U871" s="29"/>
      <c r="V871" s="29"/>
      <c r="W871" s="25" t="b">
        <v>0</v>
      </c>
      <c r="X871" s="10" t="str">
        <f t="shared" si="3"/>
        <v/>
      </c>
    </row>
    <row r="872" ht="15.75" customHeight="1">
      <c r="A872" s="10" t="str">
        <f t="shared" si="1"/>
        <v/>
      </c>
      <c r="B872" s="11" t="str">
        <f>IF(OR($D872 = "CLOSED", AND($D872 = "CANCELLED", IncludeCancelled), AND($D872 = "MISSED", IncludeMissed)), IF(FixedTarget, IF(S872 &gt;= FixedTargetR, FixedTargetR, -1), IF($R872 = "TARGET", Q872, IF($R872 = "BE", 0, IF($R872 = "STOP", -1, "")))), "")</f>
        <v/>
      </c>
      <c r="C872" s="25"/>
      <c r="D872" s="25"/>
      <c r="E872" s="25"/>
      <c r="F872" s="25"/>
      <c r="G872" s="25"/>
      <c r="H872" s="25"/>
      <c r="I872" s="23"/>
      <c r="J872" s="23"/>
      <c r="K872" s="27"/>
      <c r="L872" s="27"/>
      <c r="M872" s="25"/>
      <c r="N872" s="31"/>
      <c r="O872" s="10" t="str">
        <f t="shared" si="2"/>
        <v/>
      </c>
      <c r="P872" s="10" t="str">
        <f>IF(AND(LEN(M872), SessionWeekends = false, OR(WEEKDAY(M872) = 1, WEEKDAY(M872) = 7)), SessionWeekendsCode, IF(LEN(N872), VLOOKUP(N872, SessionTimes, 2), ""))</f>
        <v/>
      </c>
      <c r="Q872" s="28"/>
      <c r="R872" s="25"/>
      <c r="S872" s="30"/>
      <c r="T872" s="26"/>
      <c r="U872" s="29"/>
      <c r="V872" s="29"/>
      <c r="W872" s="25" t="b">
        <v>0</v>
      </c>
      <c r="X872" s="10" t="str">
        <f t="shared" si="3"/>
        <v/>
      </c>
    </row>
    <row r="873" ht="15.75" customHeight="1">
      <c r="A873" s="10" t="str">
        <f t="shared" si="1"/>
        <v/>
      </c>
      <c r="B873" s="11" t="str">
        <f>IF(OR($D873 = "CLOSED", AND($D873 = "CANCELLED", IncludeCancelled), AND($D873 = "MISSED", IncludeMissed)), IF(FixedTarget, IF(S873 &gt;= FixedTargetR, FixedTargetR, -1), IF($R873 = "TARGET", Q873, IF($R873 = "BE", 0, IF($R873 = "STOP", -1, "")))), "")</f>
        <v/>
      </c>
      <c r="C873" s="25"/>
      <c r="D873" s="25"/>
      <c r="E873" s="25"/>
      <c r="F873" s="25"/>
      <c r="G873" s="25"/>
      <c r="H873" s="25"/>
      <c r="I873" s="23"/>
      <c r="J873" s="23"/>
      <c r="K873" s="27"/>
      <c r="L873" s="27"/>
      <c r="M873" s="25"/>
      <c r="N873" s="31"/>
      <c r="O873" s="10" t="str">
        <f t="shared" si="2"/>
        <v/>
      </c>
      <c r="P873" s="10" t="str">
        <f>IF(AND(LEN(M873), SessionWeekends = false, OR(WEEKDAY(M873) = 1, WEEKDAY(M873) = 7)), SessionWeekendsCode, IF(LEN(N873), VLOOKUP(N873, SessionTimes, 2), ""))</f>
        <v/>
      </c>
      <c r="Q873" s="28"/>
      <c r="R873" s="25"/>
      <c r="S873" s="30"/>
      <c r="T873" s="26"/>
      <c r="U873" s="29"/>
      <c r="V873" s="29"/>
      <c r="W873" s="25" t="b">
        <v>0</v>
      </c>
      <c r="X873" s="10" t="str">
        <f t="shared" si="3"/>
        <v/>
      </c>
    </row>
    <row r="874" ht="15.75" customHeight="1">
      <c r="A874" s="10" t="str">
        <f t="shared" si="1"/>
        <v/>
      </c>
      <c r="B874" s="11" t="str">
        <f>IF(OR($D874 = "CLOSED", AND($D874 = "CANCELLED", IncludeCancelled), AND($D874 = "MISSED", IncludeMissed)), IF(FixedTarget, IF(S874 &gt;= FixedTargetR, FixedTargetR, -1), IF($R874 = "TARGET", Q874, IF($R874 = "BE", 0, IF($R874 = "STOP", -1, "")))), "")</f>
        <v/>
      </c>
      <c r="C874" s="25"/>
      <c r="D874" s="25"/>
      <c r="E874" s="25"/>
      <c r="F874" s="25"/>
      <c r="G874" s="25"/>
      <c r="H874" s="25"/>
      <c r="I874" s="23"/>
      <c r="J874" s="23"/>
      <c r="K874" s="27"/>
      <c r="L874" s="27"/>
      <c r="M874" s="25"/>
      <c r="N874" s="31"/>
      <c r="O874" s="10" t="str">
        <f t="shared" si="2"/>
        <v/>
      </c>
      <c r="P874" s="10" t="str">
        <f>IF(AND(LEN(M874), SessionWeekends = false, OR(WEEKDAY(M874) = 1, WEEKDAY(M874) = 7)), SessionWeekendsCode, IF(LEN(N874), VLOOKUP(N874, SessionTimes, 2), ""))</f>
        <v/>
      </c>
      <c r="Q874" s="28"/>
      <c r="R874" s="25"/>
      <c r="S874" s="30"/>
      <c r="T874" s="26"/>
      <c r="U874" s="29"/>
      <c r="V874" s="29"/>
      <c r="W874" s="25" t="b">
        <v>0</v>
      </c>
      <c r="X874" s="10" t="str">
        <f t="shared" si="3"/>
        <v/>
      </c>
    </row>
    <row r="875" ht="15.75" customHeight="1">
      <c r="A875" s="10" t="str">
        <f t="shared" si="1"/>
        <v/>
      </c>
      <c r="B875" s="11" t="str">
        <f>IF(OR($D875 = "CLOSED", AND($D875 = "CANCELLED", IncludeCancelled), AND($D875 = "MISSED", IncludeMissed)), IF(FixedTarget, IF(S875 &gt;= FixedTargetR, FixedTargetR, -1), IF($R875 = "TARGET", Q875, IF($R875 = "BE", 0, IF($R875 = "STOP", -1, "")))), "")</f>
        <v/>
      </c>
      <c r="C875" s="25"/>
      <c r="D875" s="25"/>
      <c r="E875" s="25"/>
      <c r="F875" s="25"/>
      <c r="G875" s="25"/>
      <c r="H875" s="25"/>
      <c r="I875" s="23"/>
      <c r="J875" s="23"/>
      <c r="K875" s="27"/>
      <c r="L875" s="27"/>
      <c r="M875" s="25"/>
      <c r="N875" s="31"/>
      <c r="O875" s="10" t="str">
        <f t="shared" si="2"/>
        <v/>
      </c>
      <c r="P875" s="10" t="str">
        <f>IF(AND(LEN(M875), SessionWeekends = false, OR(WEEKDAY(M875) = 1, WEEKDAY(M875) = 7)), SessionWeekendsCode, IF(LEN(N875), VLOOKUP(N875, SessionTimes, 2), ""))</f>
        <v/>
      </c>
      <c r="Q875" s="28"/>
      <c r="R875" s="25"/>
      <c r="S875" s="30"/>
      <c r="T875" s="26"/>
      <c r="U875" s="29"/>
      <c r="V875" s="29"/>
      <c r="W875" s="25" t="b">
        <v>0</v>
      </c>
      <c r="X875" s="10" t="str">
        <f t="shared" si="3"/>
        <v/>
      </c>
    </row>
    <row r="876" ht="15.75" customHeight="1">
      <c r="A876" s="10" t="str">
        <f t="shared" si="1"/>
        <v/>
      </c>
      <c r="B876" s="11" t="str">
        <f>IF(OR($D876 = "CLOSED", AND($D876 = "CANCELLED", IncludeCancelled), AND($D876 = "MISSED", IncludeMissed)), IF(FixedTarget, IF(S876 &gt;= FixedTargetR, FixedTargetR, -1), IF($R876 = "TARGET", Q876, IF($R876 = "BE", 0, IF($R876 = "STOP", -1, "")))), "")</f>
        <v/>
      </c>
      <c r="C876" s="25"/>
      <c r="D876" s="25"/>
      <c r="E876" s="25"/>
      <c r="F876" s="25"/>
      <c r="G876" s="25"/>
      <c r="H876" s="25"/>
      <c r="I876" s="23"/>
      <c r="J876" s="23"/>
      <c r="K876" s="27"/>
      <c r="L876" s="27"/>
      <c r="M876" s="25"/>
      <c r="N876" s="31"/>
      <c r="O876" s="10" t="str">
        <f t="shared" si="2"/>
        <v/>
      </c>
      <c r="P876" s="10" t="str">
        <f>IF(AND(LEN(M876), SessionWeekends = false, OR(WEEKDAY(M876) = 1, WEEKDAY(M876) = 7)), SessionWeekendsCode, IF(LEN(N876), VLOOKUP(N876, SessionTimes, 2), ""))</f>
        <v/>
      </c>
      <c r="Q876" s="28"/>
      <c r="R876" s="25"/>
      <c r="S876" s="30"/>
      <c r="T876" s="26"/>
      <c r="U876" s="29"/>
      <c r="V876" s="29"/>
      <c r="W876" s="25" t="b">
        <v>0</v>
      </c>
      <c r="X876" s="10" t="str">
        <f t="shared" si="3"/>
        <v/>
      </c>
    </row>
    <row r="877" ht="15.75" customHeight="1">
      <c r="A877" s="10" t="str">
        <f t="shared" si="1"/>
        <v/>
      </c>
      <c r="B877" s="11" t="str">
        <f>IF(OR($D877 = "CLOSED", AND($D877 = "CANCELLED", IncludeCancelled), AND($D877 = "MISSED", IncludeMissed)), IF(FixedTarget, IF(S877 &gt;= FixedTargetR, FixedTargetR, -1), IF($R877 = "TARGET", Q877, IF($R877 = "BE", 0, IF($R877 = "STOP", -1, "")))), "")</f>
        <v/>
      </c>
      <c r="C877" s="25"/>
      <c r="D877" s="25"/>
      <c r="E877" s="25"/>
      <c r="F877" s="25"/>
      <c r="G877" s="25"/>
      <c r="H877" s="25"/>
      <c r="I877" s="23"/>
      <c r="J877" s="23"/>
      <c r="K877" s="27"/>
      <c r="L877" s="27"/>
      <c r="M877" s="25"/>
      <c r="N877" s="31"/>
      <c r="O877" s="10" t="str">
        <f t="shared" si="2"/>
        <v/>
      </c>
      <c r="P877" s="10" t="str">
        <f>IF(AND(LEN(M877), SessionWeekends = false, OR(WEEKDAY(M877) = 1, WEEKDAY(M877) = 7)), SessionWeekendsCode, IF(LEN(N877), VLOOKUP(N877, SessionTimes, 2), ""))</f>
        <v/>
      </c>
      <c r="Q877" s="28"/>
      <c r="R877" s="25"/>
      <c r="S877" s="30"/>
      <c r="T877" s="26"/>
      <c r="U877" s="29"/>
      <c r="V877" s="29"/>
      <c r="W877" s="25" t="b">
        <v>0</v>
      </c>
      <c r="X877" s="10" t="str">
        <f t="shared" si="3"/>
        <v/>
      </c>
    </row>
    <row r="878" ht="15.75" customHeight="1">
      <c r="A878" s="10" t="str">
        <f t="shared" si="1"/>
        <v/>
      </c>
      <c r="B878" s="11" t="str">
        <f>IF(OR($D878 = "CLOSED", AND($D878 = "CANCELLED", IncludeCancelled), AND($D878 = "MISSED", IncludeMissed)), IF(FixedTarget, IF(S878 &gt;= FixedTargetR, FixedTargetR, -1), IF($R878 = "TARGET", Q878, IF($R878 = "BE", 0, IF($R878 = "STOP", -1, "")))), "")</f>
        <v/>
      </c>
      <c r="C878" s="25"/>
      <c r="D878" s="25"/>
      <c r="E878" s="25"/>
      <c r="F878" s="25"/>
      <c r="G878" s="25"/>
      <c r="H878" s="25"/>
      <c r="I878" s="23"/>
      <c r="J878" s="23"/>
      <c r="K878" s="27"/>
      <c r="L878" s="27"/>
      <c r="M878" s="25"/>
      <c r="N878" s="31"/>
      <c r="O878" s="10" t="str">
        <f t="shared" si="2"/>
        <v/>
      </c>
      <c r="P878" s="10" t="str">
        <f>IF(AND(LEN(M878), SessionWeekends = false, OR(WEEKDAY(M878) = 1, WEEKDAY(M878) = 7)), SessionWeekendsCode, IF(LEN(N878), VLOOKUP(N878, SessionTimes, 2), ""))</f>
        <v/>
      </c>
      <c r="Q878" s="28"/>
      <c r="R878" s="25"/>
      <c r="S878" s="30"/>
      <c r="T878" s="26"/>
      <c r="U878" s="29"/>
      <c r="V878" s="29"/>
      <c r="W878" s="25" t="b">
        <v>0</v>
      </c>
      <c r="X878" s="10" t="str">
        <f t="shared" si="3"/>
        <v/>
      </c>
    </row>
    <row r="879" ht="15.75" customHeight="1">
      <c r="A879" s="10" t="str">
        <f t="shared" si="1"/>
        <v/>
      </c>
      <c r="B879" s="11" t="str">
        <f>IF(OR($D879 = "CLOSED", AND($D879 = "CANCELLED", IncludeCancelled), AND($D879 = "MISSED", IncludeMissed)), IF(FixedTarget, IF(S879 &gt;= FixedTargetR, FixedTargetR, -1), IF($R879 = "TARGET", Q879, IF($R879 = "BE", 0, IF($R879 = "STOP", -1, "")))), "")</f>
        <v/>
      </c>
      <c r="C879" s="25"/>
      <c r="D879" s="25"/>
      <c r="E879" s="25"/>
      <c r="F879" s="25"/>
      <c r="G879" s="25"/>
      <c r="H879" s="25"/>
      <c r="I879" s="23"/>
      <c r="J879" s="23"/>
      <c r="K879" s="27"/>
      <c r="L879" s="27"/>
      <c r="M879" s="25"/>
      <c r="N879" s="31"/>
      <c r="O879" s="10" t="str">
        <f t="shared" si="2"/>
        <v/>
      </c>
      <c r="P879" s="10" t="str">
        <f>IF(AND(LEN(M879), SessionWeekends = false, OR(WEEKDAY(M879) = 1, WEEKDAY(M879) = 7)), SessionWeekendsCode, IF(LEN(N879), VLOOKUP(N879, SessionTimes, 2), ""))</f>
        <v/>
      </c>
      <c r="Q879" s="28"/>
      <c r="R879" s="25"/>
      <c r="S879" s="30"/>
      <c r="T879" s="26"/>
      <c r="U879" s="29"/>
      <c r="V879" s="29"/>
      <c r="W879" s="25" t="b">
        <v>0</v>
      </c>
      <c r="X879" s="10" t="str">
        <f t="shared" si="3"/>
        <v/>
      </c>
    </row>
    <row r="880" ht="15.75" customHeight="1">
      <c r="A880" s="10" t="str">
        <f t="shared" si="1"/>
        <v/>
      </c>
      <c r="B880" s="11" t="str">
        <f>IF(OR($D880 = "CLOSED", AND($D880 = "CANCELLED", IncludeCancelled), AND($D880 = "MISSED", IncludeMissed)), IF(FixedTarget, IF(S880 &gt;= FixedTargetR, FixedTargetR, -1), IF($R880 = "TARGET", Q880, IF($R880 = "BE", 0, IF($R880 = "STOP", -1, "")))), "")</f>
        <v/>
      </c>
      <c r="C880" s="25"/>
      <c r="D880" s="25"/>
      <c r="E880" s="25"/>
      <c r="F880" s="25"/>
      <c r="G880" s="25"/>
      <c r="H880" s="25"/>
      <c r="I880" s="23"/>
      <c r="J880" s="23"/>
      <c r="K880" s="27"/>
      <c r="L880" s="27"/>
      <c r="M880" s="25"/>
      <c r="N880" s="31"/>
      <c r="O880" s="10" t="str">
        <f t="shared" si="2"/>
        <v/>
      </c>
      <c r="P880" s="10" t="str">
        <f>IF(AND(LEN(M880), SessionWeekends = false, OR(WEEKDAY(M880) = 1, WEEKDAY(M880) = 7)), SessionWeekendsCode, IF(LEN(N880), VLOOKUP(N880, SessionTimes, 2), ""))</f>
        <v/>
      </c>
      <c r="Q880" s="28"/>
      <c r="R880" s="25"/>
      <c r="S880" s="30"/>
      <c r="T880" s="26"/>
      <c r="U880" s="29"/>
      <c r="V880" s="29"/>
      <c r="W880" s="25" t="b">
        <v>0</v>
      </c>
      <c r="X880" s="10" t="str">
        <f t="shared" si="3"/>
        <v/>
      </c>
    </row>
    <row r="881" ht="15.75" customHeight="1">
      <c r="A881" s="10" t="str">
        <f t="shared" si="1"/>
        <v/>
      </c>
      <c r="B881" s="11" t="str">
        <f>IF(OR($D881 = "CLOSED", AND($D881 = "CANCELLED", IncludeCancelled), AND($D881 = "MISSED", IncludeMissed)), IF(FixedTarget, IF(S881 &gt;= FixedTargetR, FixedTargetR, -1), IF($R881 = "TARGET", Q881, IF($R881 = "BE", 0, IF($R881 = "STOP", -1, "")))), "")</f>
        <v/>
      </c>
      <c r="C881" s="25"/>
      <c r="D881" s="25"/>
      <c r="E881" s="25"/>
      <c r="F881" s="25"/>
      <c r="G881" s="25"/>
      <c r="H881" s="25"/>
      <c r="I881" s="23"/>
      <c r="J881" s="23"/>
      <c r="K881" s="27"/>
      <c r="L881" s="27"/>
      <c r="M881" s="25"/>
      <c r="N881" s="31"/>
      <c r="O881" s="10" t="str">
        <f t="shared" si="2"/>
        <v/>
      </c>
      <c r="P881" s="10" t="str">
        <f>IF(AND(LEN(M881), SessionWeekends = false, OR(WEEKDAY(M881) = 1, WEEKDAY(M881) = 7)), SessionWeekendsCode, IF(LEN(N881), VLOOKUP(N881, SessionTimes, 2), ""))</f>
        <v/>
      </c>
      <c r="Q881" s="28"/>
      <c r="R881" s="25"/>
      <c r="S881" s="30"/>
      <c r="T881" s="26"/>
      <c r="U881" s="29"/>
      <c r="V881" s="29"/>
      <c r="W881" s="25" t="b">
        <v>0</v>
      </c>
      <c r="X881" s="10" t="str">
        <f t="shared" si="3"/>
        <v/>
      </c>
    </row>
    <row r="882" ht="15.75" customHeight="1">
      <c r="A882" s="10" t="str">
        <f t="shared" si="1"/>
        <v/>
      </c>
      <c r="B882" s="11" t="str">
        <f>IF(OR($D882 = "CLOSED", AND($D882 = "CANCELLED", IncludeCancelled), AND($D882 = "MISSED", IncludeMissed)), IF(FixedTarget, IF(S882 &gt;= FixedTargetR, FixedTargetR, -1), IF($R882 = "TARGET", Q882, IF($R882 = "BE", 0, IF($R882 = "STOP", -1, "")))), "")</f>
        <v/>
      </c>
      <c r="C882" s="25"/>
      <c r="D882" s="25"/>
      <c r="E882" s="25"/>
      <c r="F882" s="25"/>
      <c r="G882" s="25"/>
      <c r="H882" s="25"/>
      <c r="I882" s="23"/>
      <c r="J882" s="23"/>
      <c r="K882" s="27"/>
      <c r="L882" s="27"/>
      <c r="M882" s="25"/>
      <c r="N882" s="31"/>
      <c r="O882" s="10" t="str">
        <f t="shared" si="2"/>
        <v/>
      </c>
      <c r="P882" s="10" t="str">
        <f>IF(AND(LEN(M882), SessionWeekends = false, OR(WEEKDAY(M882) = 1, WEEKDAY(M882) = 7)), SessionWeekendsCode, IF(LEN(N882), VLOOKUP(N882, SessionTimes, 2), ""))</f>
        <v/>
      </c>
      <c r="Q882" s="28"/>
      <c r="R882" s="25"/>
      <c r="S882" s="30"/>
      <c r="T882" s="26"/>
      <c r="U882" s="29"/>
      <c r="V882" s="29"/>
      <c r="W882" s="25" t="b">
        <v>0</v>
      </c>
      <c r="X882" s="10" t="str">
        <f t="shared" si="3"/>
        <v/>
      </c>
    </row>
    <row r="883" ht="15.75" customHeight="1">
      <c r="A883" s="10" t="str">
        <f t="shared" si="1"/>
        <v/>
      </c>
      <c r="B883" s="11" t="str">
        <f>IF(OR($D883 = "CLOSED", AND($D883 = "CANCELLED", IncludeCancelled), AND($D883 = "MISSED", IncludeMissed)), IF(FixedTarget, IF(S883 &gt;= FixedTargetR, FixedTargetR, -1), IF($R883 = "TARGET", Q883, IF($R883 = "BE", 0, IF($R883 = "STOP", -1, "")))), "")</f>
        <v/>
      </c>
      <c r="C883" s="25"/>
      <c r="D883" s="25"/>
      <c r="E883" s="25"/>
      <c r="F883" s="25"/>
      <c r="G883" s="25"/>
      <c r="H883" s="25"/>
      <c r="I883" s="23"/>
      <c r="J883" s="23"/>
      <c r="K883" s="27"/>
      <c r="L883" s="27"/>
      <c r="M883" s="25"/>
      <c r="N883" s="31"/>
      <c r="O883" s="10" t="str">
        <f t="shared" si="2"/>
        <v/>
      </c>
      <c r="P883" s="10" t="str">
        <f>IF(AND(LEN(M883), SessionWeekends = false, OR(WEEKDAY(M883) = 1, WEEKDAY(M883) = 7)), SessionWeekendsCode, IF(LEN(N883), VLOOKUP(N883, SessionTimes, 2), ""))</f>
        <v/>
      </c>
      <c r="Q883" s="28"/>
      <c r="R883" s="25"/>
      <c r="S883" s="30"/>
      <c r="T883" s="26"/>
      <c r="U883" s="29"/>
      <c r="V883" s="29"/>
      <c r="W883" s="25" t="b">
        <v>0</v>
      </c>
      <c r="X883" s="10" t="str">
        <f t="shared" si="3"/>
        <v/>
      </c>
    </row>
    <row r="884" ht="15.75" customHeight="1">
      <c r="A884" s="10" t="str">
        <f t="shared" si="1"/>
        <v/>
      </c>
      <c r="B884" s="11" t="str">
        <f>IF(OR($D884 = "CLOSED", AND($D884 = "CANCELLED", IncludeCancelled), AND($D884 = "MISSED", IncludeMissed)), IF(FixedTarget, IF(S884 &gt;= FixedTargetR, FixedTargetR, -1), IF($R884 = "TARGET", Q884, IF($R884 = "BE", 0, IF($R884 = "STOP", -1, "")))), "")</f>
        <v/>
      </c>
      <c r="C884" s="25"/>
      <c r="D884" s="25"/>
      <c r="E884" s="25"/>
      <c r="F884" s="25"/>
      <c r="G884" s="25"/>
      <c r="H884" s="25"/>
      <c r="I884" s="23"/>
      <c r="J884" s="23"/>
      <c r="K884" s="27"/>
      <c r="L884" s="27"/>
      <c r="M884" s="25"/>
      <c r="N884" s="31"/>
      <c r="O884" s="10" t="str">
        <f t="shared" si="2"/>
        <v/>
      </c>
      <c r="P884" s="10" t="str">
        <f>IF(AND(LEN(M884), SessionWeekends = false, OR(WEEKDAY(M884) = 1, WEEKDAY(M884) = 7)), SessionWeekendsCode, IF(LEN(N884), VLOOKUP(N884, SessionTimes, 2), ""))</f>
        <v/>
      </c>
      <c r="Q884" s="28"/>
      <c r="R884" s="25"/>
      <c r="S884" s="30"/>
      <c r="T884" s="26"/>
      <c r="U884" s="29"/>
      <c r="V884" s="29"/>
      <c r="W884" s="25" t="b">
        <v>0</v>
      </c>
      <c r="X884" s="10" t="str">
        <f t="shared" si="3"/>
        <v/>
      </c>
    </row>
    <row r="885" ht="15.75" customHeight="1">
      <c r="A885" s="10" t="str">
        <f t="shared" si="1"/>
        <v/>
      </c>
      <c r="B885" s="11" t="str">
        <f>IF(OR($D885 = "CLOSED", AND($D885 = "CANCELLED", IncludeCancelled), AND($D885 = "MISSED", IncludeMissed)), IF(FixedTarget, IF(S885 &gt;= FixedTargetR, FixedTargetR, -1), IF($R885 = "TARGET", Q885, IF($R885 = "BE", 0, IF($R885 = "STOP", -1, "")))), "")</f>
        <v/>
      </c>
      <c r="C885" s="25"/>
      <c r="D885" s="25"/>
      <c r="E885" s="25"/>
      <c r="F885" s="25"/>
      <c r="G885" s="25"/>
      <c r="H885" s="25"/>
      <c r="I885" s="23"/>
      <c r="J885" s="23"/>
      <c r="K885" s="27"/>
      <c r="L885" s="27"/>
      <c r="M885" s="25"/>
      <c r="N885" s="31"/>
      <c r="O885" s="10" t="str">
        <f t="shared" si="2"/>
        <v/>
      </c>
      <c r="P885" s="10" t="str">
        <f>IF(AND(LEN(M885), SessionWeekends = false, OR(WEEKDAY(M885) = 1, WEEKDAY(M885) = 7)), SessionWeekendsCode, IF(LEN(N885), VLOOKUP(N885, SessionTimes, 2), ""))</f>
        <v/>
      </c>
      <c r="Q885" s="28"/>
      <c r="R885" s="25"/>
      <c r="S885" s="30"/>
      <c r="T885" s="26"/>
      <c r="U885" s="29"/>
      <c r="V885" s="29"/>
      <c r="W885" s="25" t="b">
        <v>0</v>
      </c>
      <c r="X885" s="10" t="str">
        <f t="shared" si="3"/>
        <v/>
      </c>
    </row>
    <row r="886" ht="15.75" customHeight="1">
      <c r="A886" s="10" t="str">
        <f t="shared" si="1"/>
        <v/>
      </c>
      <c r="B886" s="11" t="str">
        <f>IF(OR($D886 = "CLOSED", AND($D886 = "CANCELLED", IncludeCancelled), AND($D886 = "MISSED", IncludeMissed)), IF(FixedTarget, IF(S886 &gt;= FixedTargetR, FixedTargetR, -1), IF($R886 = "TARGET", Q886, IF($R886 = "BE", 0, IF($R886 = "STOP", -1, "")))), "")</f>
        <v/>
      </c>
      <c r="C886" s="25"/>
      <c r="D886" s="25"/>
      <c r="E886" s="25"/>
      <c r="F886" s="25"/>
      <c r="G886" s="25"/>
      <c r="H886" s="25"/>
      <c r="I886" s="23"/>
      <c r="J886" s="23"/>
      <c r="K886" s="27"/>
      <c r="L886" s="27"/>
      <c r="M886" s="25"/>
      <c r="N886" s="31"/>
      <c r="O886" s="10" t="str">
        <f t="shared" si="2"/>
        <v/>
      </c>
      <c r="P886" s="10" t="str">
        <f>IF(AND(LEN(M886), SessionWeekends = false, OR(WEEKDAY(M886) = 1, WEEKDAY(M886) = 7)), SessionWeekendsCode, IF(LEN(N886), VLOOKUP(N886, SessionTimes, 2), ""))</f>
        <v/>
      </c>
      <c r="Q886" s="28"/>
      <c r="R886" s="25"/>
      <c r="S886" s="30"/>
      <c r="T886" s="26"/>
      <c r="U886" s="29"/>
      <c r="V886" s="29"/>
      <c r="W886" s="25" t="b">
        <v>0</v>
      </c>
      <c r="X886" s="10" t="str">
        <f t="shared" si="3"/>
        <v/>
      </c>
    </row>
    <row r="887" ht="15.75" customHeight="1">
      <c r="A887" s="10" t="str">
        <f t="shared" si="1"/>
        <v/>
      </c>
      <c r="B887" s="11" t="str">
        <f>IF(OR($D887 = "CLOSED", AND($D887 = "CANCELLED", IncludeCancelled), AND($D887 = "MISSED", IncludeMissed)), IF(FixedTarget, IF(S887 &gt;= FixedTargetR, FixedTargetR, -1), IF($R887 = "TARGET", Q887, IF($R887 = "BE", 0, IF($R887 = "STOP", -1, "")))), "")</f>
        <v/>
      </c>
      <c r="C887" s="25"/>
      <c r="D887" s="25"/>
      <c r="E887" s="25"/>
      <c r="F887" s="25"/>
      <c r="G887" s="25"/>
      <c r="H887" s="25"/>
      <c r="I887" s="23"/>
      <c r="J887" s="23"/>
      <c r="K887" s="27"/>
      <c r="L887" s="27"/>
      <c r="M887" s="25"/>
      <c r="N887" s="31"/>
      <c r="O887" s="10" t="str">
        <f t="shared" si="2"/>
        <v/>
      </c>
      <c r="P887" s="10" t="str">
        <f>IF(AND(LEN(M887), SessionWeekends = false, OR(WEEKDAY(M887) = 1, WEEKDAY(M887) = 7)), SessionWeekendsCode, IF(LEN(N887), VLOOKUP(N887, SessionTimes, 2), ""))</f>
        <v/>
      </c>
      <c r="Q887" s="28"/>
      <c r="R887" s="25"/>
      <c r="S887" s="30"/>
      <c r="T887" s="26"/>
      <c r="U887" s="29"/>
      <c r="V887" s="29"/>
      <c r="W887" s="25" t="b">
        <v>0</v>
      </c>
      <c r="X887" s="10" t="str">
        <f t="shared" si="3"/>
        <v/>
      </c>
    </row>
    <row r="888" ht="15.75" customHeight="1">
      <c r="A888" s="10" t="str">
        <f t="shared" si="1"/>
        <v/>
      </c>
      <c r="B888" s="11" t="str">
        <f>IF(OR($D888 = "CLOSED", AND($D888 = "CANCELLED", IncludeCancelled), AND($D888 = "MISSED", IncludeMissed)), IF(FixedTarget, IF(S888 &gt;= FixedTargetR, FixedTargetR, -1), IF($R888 = "TARGET", Q888, IF($R888 = "BE", 0, IF($R888 = "STOP", -1, "")))), "")</f>
        <v/>
      </c>
      <c r="C888" s="25"/>
      <c r="D888" s="25"/>
      <c r="E888" s="25"/>
      <c r="F888" s="25"/>
      <c r="G888" s="25"/>
      <c r="H888" s="25"/>
      <c r="I888" s="23"/>
      <c r="J888" s="23"/>
      <c r="K888" s="27"/>
      <c r="L888" s="27"/>
      <c r="M888" s="25"/>
      <c r="N888" s="31"/>
      <c r="O888" s="10" t="str">
        <f t="shared" si="2"/>
        <v/>
      </c>
      <c r="P888" s="10" t="str">
        <f>IF(AND(LEN(M888), SessionWeekends = false, OR(WEEKDAY(M888) = 1, WEEKDAY(M888) = 7)), SessionWeekendsCode, IF(LEN(N888), VLOOKUP(N888, SessionTimes, 2), ""))</f>
        <v/>
      </c>
      <c r="Q888" s="28"/>
      <c r="R888" s="25"/>
      <c r="S888" s="30"/>
      <c r="T888" s="26"/>
      <c r="U888" s="29"/>
      <c r="V888" s="29"/>
      <c r="W888" s="25" t="b">
        <v>0</v>
      </c>
      <c r="X888" s="10" t="str">
        <f t="shared" si="3"/>
        <v/>
      </c>
    </row>
    <row r="889" ht="15.75" customHeight="1">
      <c r="A889" s="10" t="str">
        <f t="shared" si="1"/>
        <v/>
      </c>
      <c r="B889" s="11" t="str">
        <f>IF(OR($D889 = "CLOSED", AND($D889 = "CANCELLED", IncludeCancelled), AND($D889 = "MISSED", IncludeMissed)), IF(FixedTarget, IF(S889 &gt;= FixedTargetR, FixedTargetR, -1), IF($R889 = "TARGET", Q889, IF($R889 = "BE", 0, IF($R889 = "STOP", -1, "")))), "")</f>
        <v/>
      </c>
      <c r="C889" s="25"/>
      <c r="D889" s="25"/>
      <c r="E889" s="25"/>
      <c r="F889" s="25"/>
      <c r="G889" s="25"/>
      <c r="H889" s="25"/>
      <c r="I889" s="23"/>
      <c r="J889" s="23"/>
      <c r="K889" s="27"/>
      <c r="L889" s="27"/>
      <c r="M889" s="25"/>
      <c r="N889" s="31"/>
      <c r="O889" s="10" t="str">
        <f t="shared" si="2"/>
        <v/>
      </c>
      <c r="P889" s="10" t="str">
        <f>IF(AND(LEN(M889), SessionWeekends = false, OR(WEEKDAY(M889) = 1, WEEKDAY(M889) = 7)), SessionWeekendsCode, IF(LEN(N889), VLOOKUP(N889, SessionTimes, 2), ""))</f>
        <v/>
      </c>
      <c r="Q889" s="28"/>
      <c r="R889" s="25"/>
      <c r="S889" s="30"/>
      <c r="T889" s="26"/>
      <c r="U889" s="29"/>
      <c r="V889" s="29"/>
      <c r="W889" s="25" t="b">
        <v>0</v>
      </c>
      <c r="X889" s="10" t="str">
        <f t="shared" si="3"/>
        <v/>
      </c>
    </row>
    <row r="890" ht="15.75" customHeight="1">
      <c r="A890" s="10" t="str">
        <f t="shared" si="1"/>
        <v/>
      </c>
      <c r="B890" s="11" t="str">
        <f>IF(OR($D890 = "CLOSED", AND($D890 = "CANCELLED", IncludeCancelled), AND($D890 = "MISSED", IncludeMissed)), IF(FixedTarget, IF(S890 &gt;= FixedTargetR, FixedTargetR, -1), IF($R890 = "TARGET", Q890, IF($R890 = "BE", 0, IF($R890 = "STOP", -1, "")))), "")</f>
        <v/>
      </c>
      <c r="C890" s="25"/>
      <c r="D890" s="25"/>
      <c r="E890" s="25"/>
      <c r="F890" s="25"/>
      <c r="G890" s="25"/>
      <c r="H890" s="25"/>
      <c r="I890" s="23"/>
      <c r="J890" s="23"/>
      <c r="K890" s="27"/>
      <c r="L890" s="27"/>
      <c r="M890" s="25"/>
      <c r="N890" s="31"/>
      <c r="O890" s="10" t="str">
        <f t="shared" si="2"/>
        <v/>
      </c>
      <c r="P890" s="10" t="str">
        <f>IF(AND(LEN(M890), SessionWeekends = false, OR(WEEKDAY(M890) = 1, WEEKDAY(M890) = 7)), SessionWeekendsCode, IF(LEN(N890), VLOOKUP(N890, SessionTimes, 2), ""))</f>
        <v/>
      </c>
      <c r="Q890" s="28"/>
      <c r="R890" s="25"/>
      <c r="S890" s="30"/>
      <c r="T890" s="26"/>
      <c r="U890" s="29"/>
      <c r="V890" s="29"/>
      <c r="W890" s="25" t="b">
        <v>0</v>
      </c>
      <c r="X890" s="10" t="str">
        <f t="shared" si="3"/>
        <v/>
      </c>
    </row>
    <row r="891" ht="15.75" customHeight="1">
      <c r="A891" s="10" t="str">
        <f t="shared" si="1"/>
        <v/>
      </c>
      <c r="B891" s="11" t="str">
        <f>IF(OR($D891 = "CLOSED", AND($D891 = "CANCELLED", IncludeCancelled), AND($D891 = "MISSED", IncludeMissed)), IF(FixedTarget, IF(S891 &gt;= FixedTargetR, FixedTargetR, -1), IF($R891 = "TARGET", Q891, IF($R891 = "BE", 0, IF($R891 = "STOP", -1, "")))), "")</f>
        <v/>
      </c>
      <c r="C891" s="25"/>
      <c r="D891" s="25"/>
      <c r="E891" s="25"/>
      <c r="F891" s="25"/>
      <c r="G891" s="25"/>
      <c r="H891" s="25"/>
      <c r="I891" s="23"/>
      <c r="J891" s="23"/>
      <c r="K891" s="27"/>
      <c r="L891" s="27"/>
      <c r="M891" s="25"/>
      <c r="N891" s="31"/>
      <c r="O891" s="10" t="str">
        <f t="shared" si="2"/>
        <v/>
      </c>
      <c r="P891" s="10" t="str">
        <f>IF(AND(LEN(M891), SessionWeekends = false, OR(WEEKDAY(M891) = 1, WEEKDAY(M891) = 7)), SessionWeekendsCode, IF(LEN(N891), VLOOKUP(N891, SessionTimes, 2), ""))</f>
        <v/>
      </c>
      <c r="Q891" s="28"/>
      <c r="R891" s="25"/>
      <c r="S891" s="30"/>
      <c r="T891" s="26"/>
      <c r="U891" s="29"/>
      <c r="V891" s="29"/>
      <c r="W891" s="25" t="b">
        <v>0</v>
      </c>
      <c r="X891" s="10" t="str">
        <f t="shared" si="3"/>
        <v/>
      </c>
    </row>
    <row r="892" ht="15.75" customHeight="1">
      <c r="A892" s="10" t="str">
        <f t="shared" si="1"/>
        <v/>
      </c>
      <c r="B892" s="11" t="str">
        <f>IF(OR($D892 = "CLOSED", AND($D892 = "CANCELLED", IncludeCancelled), AND($D892 = "MISSED", IncludeMissed)), IF(FixedTarget, IF(S892 &gt;= FixedTargetR, FixedTargetR, -1), IF($R892 = "TARGET", Q892, IF($R892 = "BE", 0, IF($R892 = "STOP", -1, "")))), "")</f>
        <v/>
      </c>
      <c r="C892" s="25"/>
      <c r="D892" s="25"/>
      <c r="E892" s="25"/>
      <c r="F892" s="25"/>
      <c r="G892" s="25"/>
      <c r="H892" s="25"/>
      <c r="I892" s="23"/>
      <c r="J892" s="23"/>
      <c r="K892" s="27"/>
      <c r="L892" s="27"/>
      <c r="M892" s="25"/>
      <c r="N892" s="31"/>
      <c r="O892" s="10" t="str">
        <f t="shared" si="2"/>
        <v/>
      </c>
      <c r="P892" s="10" t="str">
        <f>IF(AND(LEN(M892), SessionWeekends = false, OR(WEEKDAY(M892) = 1, WEEKDAY(M892) = 7)), SessionWeekendsCode, IF(LEN(N892), VLOOKUP(N892, SessionTimes, 2), ""))</f>
        <v/>
      </c>
      <c r="Q892" s="28"/>
      <c r="R892" s="25"/>
      <c r="S892" s="30"/>
      <c r="T892" s="26"/>
      <c r="U892" s="29"/>
      <c r="V892" s="29"/>
      <c r="W892" s="25" t="b">
        <v>0</v>
      </c>
      <c r="X892" s="10" t="str">
        <f t="shared" si="3"/>
        <v/>
      </c>
    </row>
    <row r="893" ht="15.75" customHeight="1">
      <c r="A893" s="10" t="str">
        <f t="shared" si="1"/>
        <v/>
      </c>
      <c r="B893" s="11" t="str">
        <f>IF(OR($D893 = "CLOSED", AND($D893 = "CANCELLED", IncludeCancelled), AND($D893 = "MISSED", IncludeMissed)), IF(FixedTarget, IF(S893 &gt;= FixedTargetR, FixedTargetR, -1), IF($R893 = "TARGET", Q893, IF($R893 = "BE", 0, IF($R893 = "STOP", -1, "")))), "")</f>
        <v/>
      </c>
      <c r="C893" s="25"/>
      <c r="D893" s="25"/>
      <c r="E893" s="25"/>
      <c r="F893" s="25"/>
      <c r="G893" s="25"/>
      <c r="H893" s="25"/>
      <c r="I893" s="23"/>
      <c r="J893" s="23"/>
      <c r="K893" s="27"/>
      <c r="L893" s="27"/>
      <c r="M893" s="25"/>
      <c r="N893" s="31"/>
      <c r="O893" s="10" t="str">
        <f t="shared" si="2"/>
        <v/>
      </c>
      <c r="P893" s="10" t="str">
        <f>IF(AND(LEN(M893), SessionWeekends = false, OR(WEEKDAY(M893) = 1, WEEKDAY(M893) = 7)), SessionWeekendsCode, IF(LEN(N893), VLOOKUP(N893, SessionTimes, 2), ""))</f>
        <v/>
      </c>
      <c r="Q893" s="28"/>
      <c r="R893" s="25"/>
      <c r="S893" s="30"/>
      <c r="T893" s="26"/>
      <c r="U893" s="29"/>
      <c r="V893" s="29"/>
      <c r="W893" s="25" t="b">
        <v>0</v>
      </c>
      <c r="X893" s="10" t="str">
        <f t="shared" si="3"/>
        <v/>
      </c>
    </row>
    <row r="894" ht="15.75" customHeight="1">
      <c r="A894" s="10" t="str">
        <f t="shared" si="1"/>
        <v/>
      </c>
      <c r="B894" s="11" t="str">
        <f>IF(OR($D894 = "CLOSED", AND($D894 = "CANCELLED", IncludeCancelled), AND($D894 = "MISSED", IncludeMissed)), IF(FixedTarget, IF(S894 &gt;= FixedTargetR, FixedTargetR, -1), IF($R894 = "TARGET", Q894, IF($R894 = "BE", 0, IF($R894 = "STOP", -1, "")))), "")</f>
        <v/>
      </c>
      <c r="C894" s="25"/>
      <c r="D894" s="25"/>
      <c r="E894" s="25"/>
      <c r="F894" s="25"/>
      <c r="G894" s="25"/>
      <c r="H894" s="25"/>
      <c r="I894" s="23"/>
      <c r="J894" s="23"/>
      <c r="K894" s="27"/>
      <c r="L894" s="27"/>
      <c r="M894" s="25"/>
      <c r="N894" s="31"/>
      <c r="O894" s="10" t="str">
        <f t="shared" si="2"/>
        <v/>
      </c>
      <c r="P894" s="10" t="str">
        <f>IF(AND(LEN(M894), SessionWeekends = false, OR(WEEKDAY(M894) = 1, WEEKDAY(M894) = 7)), SessionWeekendsCode, IF(LEN(N894), VLOOKUP(N894, SessionTimes, 2), ""))</f>
        <v/>
      </c>
      <c r="Q894" s="28"/>
      <c r="R894" s="25"/>
      <c r="S894" s="30"/>
      <c r="T894" s="26"/>
      <c r="U894" s="29"/>
      <c r="V894" s="29"/>
      <c r="W894" s="25" t="b">
        <v>0</v>
      </c>
      <c r="X894" s="10" t="str">
        <f t="shared" si="3"/>
        <v/>
      </c>
    </row>
    <row r="895" ht="15.75" customHeight="1">
      <c r="A895" s="10" t="str">
        <f t="shared" si="1"/>
        <v/>
      </c>
      <c r="B895" s="11" t="str">
        <f>IF(OR($D895 = "CLOSED", AND($D895 = "CANCELLED", IncludeCancelled), AND($D895 = "MISSED", IncludeMissed)), IF(FixedTarget, IF(S895 &gt;= FixedTargetR, FixedTargetR, -1), IF($R895 = "TARGET", Q895, IF($R895 = "BE", 0, IF($R895 = "STOP", -1, "")))), "")</f>
        <v/>
      </c>
      <c r="C895" s="25"/>
      <c r="D895" s="25"/>
      <c r="E895" s="25"/>
      <c r="F895" s="25"/>
      <c r="G895" s="25"/>
      <c r="H895" s="25"/>
      <c r="I895" s="23"/>
      <c r="J895" s="23"/>
      <c r="K895" s="27"/>
      <c r="L895" s="27"/>
      <c r="M895" s="25"/>
      <c r="N895" s="31"/>
      <c r="O895" s="10" t="str">
        <f t="shared" si="2"/>
        <v/>
      </c>
      <c r="P895" s="10" t="str">
        <f>IF(AND(LEN(M895), SessionWeekends = false, OR(WEEKDAY(M895) = 1, WEEKDAY(M895) = 7)), SessionWeekendsCode, IF(LEN(N895), VLOOKUP(N895, SessionTimes, 2), ""))</f>
        <v/>
      </c>
      <c r="Q895" s="28"/>
      <c r="R895" s="25"/>
      <c r="S895" s="30"/>
      <c r="T895" s="26"/>
      <c r="U895" s="29"/>
      <c r="V895" s="29"/>
      <c r="W895" s="25" t="b">
        <v>0</v>
      </c>
      <c r="X895" s="10" t="str">
        <f t="shared" si="3"/>
        <v/>
      </c>
    </row>
    <row r="896" ht="15.75" customHeight="1">
      <c r="A896" s="10" t="str">
        <f t="shared" si="1"/>
        <v/>
      </c>
      <c r="B896" s="11" t="str">
        <f>IF(OR($D896 = "CLOSED", AND($D896 = "CANCELLED", IncludeCancelled), AND($D896 = "MISSED", IncludeMissed)), IF(FixedTarget, IF(S896 &gt;= FixedTargetR, FixedTargetR, -1), IF($R896 = "TARGET", Q896, IF($R896 = "BE", 0, IF($R896 = "STOP", -1, "")))), "")</f>
        <v/>
      </c>
      <c r="C896" s="25"/>
      <c r="D896" s="25"/>
      <c r="E896" s="25"/>
      <c r="F896" s="25"/>
      <c r="G896" s="25"/>
      <c r="H896" s="25"/>
      <c r="I896" s="23"/>
      <c r="J896" s="23"/>
      <c r="K896" s="27"/>
      <c r="L896" s="27"/>
      <c r="M896" s="25"/>
      <c r="N896" s="31"/>
      <c r="O896" s="10" t="str">
        <f t="shared" si="2"/>
        <v/>
      </c>
      <c r="P896" s="10" t="str">
        <f>IF(AND(LEN(M896), SessionWeekends = false, OR(WEEKDAY(M896) = 1, WEEKDAY(M896) = 7)), SessionWeekendsCode, IF(LEN(N896), VLOOKUP(N896, SessionTimes, 2), ""))</f>
        <v/>
      </c>
      <c r="Q896" s="28"/>
      <c r="R896" s="25"/>
      <c r="S896" s="30"/>
      <c r="T896" s="26"/>
      <c r="U896" s="29"/>
      <c r="V896" s="29"/>
      <c r="W896" s="25" t="b">
        <v>0</v>
      </c>
      <c r="X896" s="10" t="str">
        <f t="shared" si="3"/>
        <v/>
      </c>
    </row>
    <row r="897" ht="15.75" customHeight="1">
      <c r="A897" s="10" t="str">
        <f t="shared" si="1"/>
        <v/>
      </c>
      <c r="B897" s="11" t="str">
        <f>IF(OR($D897 = "CLOSED", AND($D897 = "CANCELLED", IncludeCancelled), AND($D897 = "MISSED", IncludeMissed)), IF(FixedTarget, IF(S897 &gt;= FixedTargetR, FixedTargetR, -1), IF($R897 = "TARGET", Q897, IF($R897 = "BE", 0, IF($R897 = "STOP", -1, "")))), "")</f>
        <v/>
      </c>
      <c r="C897" s="25"/>
      <c r="D897" s="25"/>
      <c r="E897" s="25"/>
      <c r="F897" s="25"/>
      <c r="G897" s="25"/>
      <c r="H897" s="25"/>
      <c r="I897" s="23"/>
      <c r="J897" s="23"/>
      <c r="K897" s="27"/>
      <c r="L897" s="27"/>
      <c r="M897" s="25"/>
      <c r="N897" s="31"/>
      <c r="O897" s="10" t="str">
        <f t="shared" si="2"/>
        <v/>
      </c>
      <c r="P897" s="10" t="str">
        <f>IF(AND(LEN(M897), SessionWeekends = false, OR(WEEKDAY(M897) = 1, WEEKDAY(M897) = 7)), SessionWeekendsCode, IF(LEN(N897), VLOOKUP(N897, SessionTimes, 2), ""))</f>
        <v/>
      </c>
      <c r="Q897" s="28"/>
      <c r="R897" s="25"/>
      <c r="S897" s="30"/>
      <c r="T897" s="26"/>
      <c r="U897" s="29"/>
      <c r="V897" s="29"/>
      <c r="W897" s="25" t="b">
        <v>0</v>
      </c>
      <c r="X897" s="10" t="str">
        <f t="shared" si="3"/>
        <v/>
      </c>
    </row>
    <row r="898" ht="15.75" customHeight="1">
      <c r="A898" s="10" t="str">
        <f t="shared" si="1"/>
        <v/>
      </c>
      <c r="B898" s="11" t="str">
        <f>IF(OR($D898 = "CLOSED", AND($D898 = "CANCELLED", IncludeCancelled), AND($D898 = "MISSED", IncludeMissed)), IF(FixedTarget, IF(S898 &gt;= FixedTargetR, FixedTargetR, -1), IF($R898 = "TARGET", Q898, IF($R898 = "BE", 0, IF($R898 = "STOP", -1, "")))), "")</f>
        <v/>
      </c>
      <c r="C898" s="25"/>
      <c r="D898" s="25"/>
      <c r="E898" s="25"/>
      <c r="F898" s="25"/>
      <c r="G898" s="25"/>
      <c r="H898" s="25"/>
      <c r="I898" s="23"/>
      <c r="J898" s="23"/>
      <c r="K898" s="27"/>
      <c r="L898" s="27"/>
      <c r="M898" s="25"/>
      <c r="N898" s="31"/>
      <c r="O898" s="10" t="str">
        <f t="shared" si="2"/>
        <v/>
      </c>
      <c r="P898" s="10" t="str">
        <f>IF(AND(LEN(M898), SessionWeekends = false, OR(WEEKDAY(M898) = 1, WEEKDAY(M898) = 7)), SessionWeekendsCode, IF(LEN(N898), VLOOKUP(N898, SessionTimes, 2), ""))</f>
        <v/>
      </c>
      <c r="Q898" s="28"/>
      <c r="R898" s="25"/>
      <c r="S898" s="30"/>
      <c r="T898" s="26"/>
      <c r="U898" s="29"/>
      <c r="V898" s="29"/>
      <c r="W898" s="25" t="b">
        <v>0</v>
      </c>
      <c r="X898" s="10" t="str">
        <f t="shared" si="3"/>
        <v/>
      </c>
    </row>
    <row r="899" ht="15.75" customHeight="1">
      <c r="A899" s="10" t="str">
        <f t="shared" si="1"/>
        <v/>
      </c>
      <c r="B899" s="11" t="str">
        <f>IF(OR($D899 = "CLOSED", AND($D899 = "CANCELLED", IncludeCancelled), AND($D899 = "MISSED", IncludeMissed)), IF(FixedTarget, IF(S899 &gt;= FixedTargetR, FixedTargetR, -1), IF($R899 = "TARGET", Q899, IF($R899 = "BE", 0, IF($R899 = "STOP", -1, "")))), "")</f>
        <v/>
      </c>
      <c r="C899" s="25"/>
      <c r="D899" s="25"/>
      <c r="E899" s="25"/>
      <c r="F899" s="25"/>
      <c r="G899" s="25"/>
      <c r="H899" s="25"/>
      <c r="I899" s="23"/>
      <c r="J899" s="23"/>
      <c r="K899" s="27"/>
      <c r="L899" s="27"/>
      <c r="M899" s="25"/>
      <c r="N899" s="31"/>
      <c r="O899" s="10" t="str">
        <f t="shared" si="2"/>
        <v/>
      </c>
      <c r="P899" s="10" t="str">
        <f>IF(AND(LEN(M899), SessionWeekends = false, OR(WEEKDAY(M899) = 1, WEEKDAY(M899) = 7)), SessionWeekendsCode, IF(LEN(N899), VLOOKUP(N899, SessionTimes, 2), ""))</f>
        <v/>
      </c>
      <c r="Q899" s="28"/>
      <c r="R899" s="25"/>
      <c r="S899" s="30"/>
      <c r="T899" s="26"/>
      <c r="U899" s="29"/>
      <c r="V899" s="29"/>
      <c r="W899" s="25" t="b">
        <v>0</v>
      </c>
      <c r="X899" s="10" t="str">
        <f t="shared" si="3"/>
        <v/>
      </c>
    </row>
    <row r="900" ht="15.75" customHeight="1">
      <c r="A900" s="10" t="str">
        <f t="shared" si="1"/>
        <v/>
      </c>
      <c r="B900" s="11" t="str">
        <f>IF(OR($D900 = "CLOSED", AND($D900 = "CANCELLED", IncludeCancelled), AND($D900 = "MISSED", IncludeMissed)), IF(FixedTarget, IF(S900 &gt;= FixedTargetR, FixedTargetR, -1), IF($R900 = "TARGET", Q900, IF($R900 = "BE", 0, IF($R900 = "STOP", -1, "")))), "")</f>
        <v/>
      </c>
      <c r="C900" s="25"/>
      <c r="D900" s="25"/>
      <c r="E900" s="25"/>
      <c r="F900" s="25"/>
      <c r="G900" s="25"/>
      <c r="H900" s="25"/>
      <c r="I900" s="23"/>
      <c r="J900" s="23"/>
      <c r="K900" s="27"/>
      <c r="L900" s="27"/>
      <c r="M900" s="25"/>
      <c r="N900" s="31"/>
      <c r="O900" s="10" t="str">
        <f t="shared" si="2"/>
        <v/>
      </c>
      <c r="P900" s="10" t="str">
        <f>IF(AND(LEN(M900), SessionWeekends = false, OR(WEEKDAY(M900) = 1, WEEKDAY(M900) = 7)), SessionWeekendsCode, IF(LEN(N900), VLOOKUP(N900, SessionTimes, 2), ""))</f>
        <v/>
      </c>
      <c r="Q900" s="28"/>
      <c r="R900" s="25"/>
      <c r="S900" s="30"/>
      <c r="T900" s="26"/>
      <c r="U900" s="29"/>
      <c r="V900" s="29"/>
      <c r="W900" s="25" t="b">
        <v>0</v>
      </c>
      <c r="X900" s="10" t="str">
        <f t="shared" si="3"/>
        <v/>
      </c>
    </row>
    <row r="901" ht="15.75" customHeight="1">
      <c r="A901" s="10" t="str">
        <f t="shared" si="1"/>
        <v/>
      </c>
      <c r="B901" s="11" t="str">
        <f>IF(OR($D901 = "CLOSED", AND($D901 = "CANCELLED", IncludeCancelled), AND($D901 = "MISSED", IncludeMissed)), IF(FixedTarget, IF(S901 &gt;= FixedTargetR, FixedTargetR, -1), IF($R901 = "TARGET", Q901, IF($R901 = "BE", 0, IF($R901 = "STOP", -1, "")))), "")</f>
        <v/>
      </c>
      <c r="C901" s="25"/>
      <c r="D901" s="25"/>
      <c r="E901" s="25"/>
      <c r="F901" s="25"/>
      <c r="G901" s="25"/>
      <c r="H901" s="25"/>
      <c r="I901" s="23"/>
      <c r="J901" s="23"/>
      <c r="K901" s="27"/>
      <c r="L901" s="27"/>
      <c r="M901" s="25"/>
      <c r="N901" s="31"/>
      <c r="O901" s="10" t="str">
        <f t="shared" si="2"/>
        <v/>
      </c>
      <c r="P901" s="10" t="str">
        <f>IF(AND(LEN(M901), SessionWeekends = false, OR(WEEKDAY(M901) = 1, WEEKDAY(M901) = 7)), SessionWeekendsCode, IF(LEN(N901), VLOOKUP(N901, SessionTimes, 2), ""))</f>
        <v/>
      </c>
      <c r="Q901" s="28"/>
      <c r="R901" s="25"/>
      <c r="S901" s="30"/>
      <c r="T901" s="26"/>
      <c r="U901" s="29"/>
      <c r="V901" s="29"/>
      <c r="W901" s="25" t="b">
        <v>0</v>
      </c>
      <c r="X901" s="10" t="str">
        <f t="shared" si="3"/>
        <v/>
      </c>
    </row>
    <row r="902" ht="15.75" customHeight="1">
      <c r="A902" s="10" t="str">
        <f t="shared" si="1"/>
        <v/>
      </c>
      <c r="B902" s="11" t="str">
        <f>IF(OR($D902 = "CLOSED", AND($D902 = "CANCELLED", IncludeCancelled), AND($D902 = "MISSED", IncludeMissed)), IF(FixedTarget, IF(S902 &gt;= FixedTargetR, FixedTargetR, -1), IF($R902 = "TARGET", Q902, IF($R902 = "BE", 0, IF($R902 = "STOP", -1, "")))), "")</f>
        <v/>
      </c>
      <c r="C902" s="25"/>
      <c r="D902" s="25"/>
      <c r="E902" s="25"/>
      <c r="F902" s="25"/>
      <c r="G902" s="25"/>
      <c r="H902" s="25"/>
      <c r="I902" s="23"/>
      <c r="J902" s="23"/>
      <c r="K902" s="27"/>
      <c r="L902" s="27"/>
      <c r="M902" s="25"/>
      <c r="N902" s="31"/>
      <c r="O902" s="10" t="str">
        <f t="shared" si="2"/>
        <v/>
      </c>
      <c r="P902" s="10" t="str">
        <f>IF(AND(LEN(M902), SessionWeekends = false, OR(WEEKDAY(M902) = 1, WEEKDAY(M902) = 7)), SessionWeekendsCode, IF(LEN(N902), VLOOKUP(N902, SessionTimes, 2), ""))</f>
        <v/>
      </c>
      <c r="Q902" s="28"/>
      <c r="R902" s="25"/>
      <c r="S902" s="30"/>
      <c r="T902" s="26"/>
      <c r="U902" s="29"/>
      <c r="V902" s="29"/>
      <c r="W902" s="25" t="b">
        <v>0</v>
      </c>
      <c r="X902" s="10" t="str">
        <f t="shared" si="3"/>
        <v/>
      </c>
    </row>
    <row r="903" ht="15.75" customHeight="1">
      <c r="A903" s="10" t="str">
        <f t="shared" si="1"/>
        <v/>
      </c>
      <c r="B903" s="11" t="str">
        <f>IF(OR($D903 = "CLOSED", AND($D903 = "CANCELLED", IncludeCancelled), AND($D903 = "MISSED", IncludeMissed)), IF(FixedTarget, IF(S903 &gt;= FixedTargetR, FixedTargetR, -1), IF($R903 = "TARGET", Q903, IF($R903 = "BE", 0, IF($R903 = "STOP", -1, "")))), "")</f>
        <v/>
      </c>
      <c r="C903" s="25"/>
      <c r="D903" s="25"/>
      <c r="E903" s="25"/>
      <c r="F903" s="25"/>
      <c r="G903" s="25"/>
      <c r="H903" s="25"/>
      <c r="I903" s="23"/>
      <c r="J903" s="23"/>
      <c r="K903" s="27"/>
      <c r="L903" s="27"/>
      <c r="M903" s="25"/>
      <c r="N903" s="31"/>
      <c r="O903" s="10" t="str">
        <f t="shared" si="2"/>
        <v/>
      </c>
      <c r="P903" s="10" t="str">
        <f>IF(AND(LEN(M903), SessionWeekends = false, OR(WEEKDAY(M903) = 1, WEEKDAY(M903) = 7)), SessionWeekendsCode, IF(LEN(N903), VLOOKUP(N903, SessionTimes, 2), ""))</f>
        <v/>
      </c>
      <c r="Q903" s="28"/>
      <c r="R903" s="25"/>
      <c r="S903" s="30"/>
      <c r="T903" s="26"/>
      <c r="U903" s="29"/>
      <c r="V903" s="29"/>
      <c r="W903" s="25" t="b">
        <v>0</v>
      </c>
      <c r="X903" s="10" t="str">
        <f t="shared" si="3"/>
        <v/>
      </c>
    </row>
    <row r="904" ht="15.75" customHeight="1">
      <c r="A904" s="10" t="str">
        <f t="shared" si="1"/>
        <v/>
      </c>
      <c r="B904" s="11" t="str">
        <f>IF(OR($D904 = "CLOSED", AND($D904 = "CANCELLED", IncludeCancelled), AND($D904 = "MISSED", IncludeMissed)), IF(FixedTarget, IF(S904 &gt;= FixedTargetR, FixedTargetR, -1), IF($R904 = "TARGET", Q904, IF($R904 = "BE", 0, IF($R904 = "STOP", -1, "")))), "")</f>
        <v/>
      </c>
      <c r="C904" s="25"/>
      <c r="D904" s="25"/>
      <c r="E904" s="25"/>
      <c r="F904" s="25"/>
      <c r="G904" s="25"/>
      <c r="H904" s="25"/>
      <c r="I904" s="23"/>
      <c r="J904" s="23"/>
      <c r="K904" s="27"/>
      <c r="L904" s="27"/>
      <c r="M904" s="25"/>
      <c r="N904" s="31"/>
      <c r="O904" s="10" t="str">
        <f t="shared" si="2"/>
        <v/>
      </c>
      <c r="P904" s="10" t="str">
        <f>IF(AND(LEN(M904), SessionWeekends = false, OR(WEEKDAY(M904) = 1, WEEKDAY(M904) = 7)), SessionWeekendsCode, IF(LEN(N904), VLOOKUP(N904, SessionTimes, 2), ""))</f>
        <v/>
      </c>
      <c r="Q904" s="28"/>
      <c r="R904" s="25"/>
      <c r="S904" s="30"/>
      <c r="T904" s="26"/>
      <c r="U904" s="29"/>
      <c r="V904" s="29"/>
      <c r="W904" s="25" t="b">
        <v>0</v>
      </c>
      <c r="X904" s="10" t="str">
        <f t="shared" si="3"/>
        <v/>
      </c>
    </row>
    <row r="905" ht="15.75" customHeight="1">
      <c r="A905" s="10" t="str">
        <f t="shared" si="1"/>
        <v/>
      </c>
      <c r="B905" s="11" t="str">
        <f>IF(OR($D905 = "CLOSED", AND($D905 = "CANCELLED", IncludeCancelled), AND($D905 = "MISSED", IncludeMissed)), IF(FixedTarget, IF(S905 &gt;= FixedTargetR, FixedTargetR, -1), IF($R905 = "TARGET", Q905, IF($R905 = "BE", 0, IF($R905 = "STOP", -1, "")))), "")</f>
        <v/>
      </c>
      <c r="C905" s="25"/>
      <c r="D905" s="25"/>
      <c r="E905" s="25"/>
      <c r="F905" s="25"/>
      <c r="G905" s="25"/>
      <c r="H905" s="25"/>
      <c r="I905" s="23"/>
      <c r="J905" s="23"/>
      <c r="K905" s="27"/>
      <c r="L905" s="27"/>
      <c r="M905" s="25"/>
      <c r="N905" s="31"/>
      <c r="O905" s="10" t="str">
        <f t="shared" si="2"/>
        <v/>
      </c>
      <c r="P905" s="10" t="str">
        <f>IF(AND(LEN(M905), SessionWeekends = false, OR(WEEKDAY(M905) = 1, WEEKDAY(M905) = 7)), SessionWeekendsCode, IF(LEN(N905), VLOOKUP(N905, SessionTimes, 2), ""))</f>
        <v/>
      </c>
      <c r="Q905" s="28"/>
      <c r="R905" s="25"/>
      <c r="S905" s="30"/>
      <c r="T905" s="26"/>
      <c r="U905" s="29"/>
      <c r="V905" s="29"/>
      <c r="W905" s="25" t="b">
        <v>0</v>
      </c>
      <c r="X905" s="10" t="str">
        <f t="shared" si="3"/>
        <v/>
      </c>
    </row>
    <row r="906" ht="15.75" customHeight="1">
      <c r="A906" s="10" t="str">
        <f t="shared" si="1"/>
        <v/>
      </c>
      <c r="B906" s="11" t="str">
        <f>IF(OR($D906 = "CLOSED", AND($D906 = "CANCELLED", IncludeCancelled), AND($D906 = "MISSED", IncludeMissed)), IF(FixedTarget, IF(S906 &gt;= FixedTargetR, FixedTargetR, -1), IF($R906 = "TARGET", Q906, IF($R906 = "BE", 0, IF($R906 = "STOP", -1, "")))), "")</f>
        <v/>
      </c>
      <c r="C906" s="25"/>
      <c r="D906" s="25"/>
      <c r="E906" s="25"/>
      <c r="F906" s="25"/>
      <c r="G906" s="25"/>
      <c r="H906" s="25"/>
      <c r="I906" s="23"/>
      <c r="J906" s="23"/>
      <c r="K906" s="27"/>
      <c r="L906" s="27"/>
      <c r="M906" s="25"/>
      <c r="N906" s="31"/>
      <c r="O906" s="10" t="str">
        <f t="shared" si="2"/>
        <v/>
      </c>
      <c r="P906" s="10" t="str">
        <f>IF(AND(LEN(M906), SessionWeekends = false, OR(WEEKDAY(M906) = 1, WEEKDAY(M906) = 7)), SessionWeekendsCode, IF(LEN(N906), VLOOKUP(N906, SessionTimes, 2), ""))</f>
        <v/>
      </c>
      <c r="Q906" s="28"/>
      <c r="R906" s="25"/>
      <c r="S906" s="30"/>
      <c r="T906" s="26"/>
      <c r="U906" s="29"/>
      <c r="V906" s="29"/>
      <c r="W906" s="25" t="b">
        <v>0</v>
      </c>
      <c r="X906" s="10" t="str">
        <f t="shared" si="3"/>
        <v/>
      </c>
    </row>
    <row r="907" ht="15.75" customHeight="1">
      <c r="A907" s="10" t="str">
        <f t="shared" si="1"/>
        <v/>
      </c>
      <c r="B907" s="11" t="str">
        <f>IF(OR($D907 = "CLOSED", AND($D907 = "CANCELLED", IncludeCancelled), AND($D907 = "MISSED", IncludeMissed)), IF(FixedTarget, IF(S907 &gt;= FixedTargetR, FixedTargetR, -1), IF($R907 = "TARGET", Q907, IF($R907 = "BE", 0, IF($R907 = "STOP", -1, "")))), "")</f>
        <v/>
      </c>
      <c r="C907" s="25"/>
      <c r="D907" s="25"/>
      <c r="E907" s="25"/>
      <c r="F907" s="25"/>
      <c r="G907" s="25"/>
      <c r="H907" s="25"/>
      <c r="I907" s="23"/>
      <c r="J907" s="23"/>
      <c r="K907" s="27"/>
      <c r="L907" s="27"/>
      <c r="M907" s="25"/>
      <c r="N907" s="31"/>
      <c r="O907" s="10" t="str">
        <f t="shared" si="2"/>
        <v/>
      </c>
      <c r="P907" s="10" t="str">
        <f>IF(AND(LEN(M907), SessionWeekends = false, OR(WEEKDAY(M907) = 1, WEEKDAY(M907) = 7)), SessionWeekendsCode, IF(LEN(N907), VLOOKUP(N907, SessionTimes, 2), ""))</f>
        <v/>
      </c>
      <c r="Q907" s="28"/>
      <c r="R907" s="25"/>
      <c r="S907" s="30"/>
      <c r="T907" s="26"/>
      <c r="U907" s="29"/>
      <c r="V907" s="29"/>
      <c r="W907" s="25" t="b">
        <v>0</v>
      </c>
      <c r="X907" s="10" t="str">
        <f t="shared" si="3"/>
        <v/>
      </c>
    </row>
    <row r="908" ht="15.75" customHeight="1">
      <c r="A908" s="10" t="str">
        <f t="shared" si="1"/>
        <v/>
      </c>
      <c r="B908" s="11" t="str">
        <f>IF(OR($D908 = "CLOSED", AND($D908 = "CANCELLED", IncludeCancelled), AND($D908 = "MISSED", IncludeMissed)), IF(FixedTarget, IF(S908 &gt;= FixedTargetR, FixedTargetR, -1), IF($R908 = "TARGET", Q908, IF($R908 = "BE", 0, IF($R908 = "STOP", -1, "")))), "")</f>
        <v/>
      </c>
      <c r="C908" s="25"/>
      <c r="D908" s="25"/>
      <c r="E908" s="25"/>
      <c r="F908" s="25"/>
      <c r="G908" s="25"/>
      <c r="H908" s="25"/>
      <c r="I908" s="23"/>
      <c r="J908" s="23"/>
      <c r="K908" s="27"/>
      <c r="L908" s="27"/>
      <c r="M908" s="25"/>
      <c r="N908" s="31"/>
      <c r="O908" s="10" t="str">
        <f t="shared" si="2"/>
        <v/>
      </c>
      <c r="P908" s="10" t="str">
        <f>IF(AND(LEN(M908), SessionWeekends = false, OR(WEEKDAY(M908) = 1, WEEKDAY(M908) = 7)), SessionWeekendsCode, IF(LEN(N908), VLOOKUP(N908, SessionTimes, 2), ""))</f>
        <v/>
      </c>
      <c r="Q908" s="28"/>
      <c r="R908" s="25"/>
      <c r="S908" s="30"/>
      <c r="T908" s="26"/>
      <c r="U908" s="29"/>
      <c r="V908" s="29"/>
      <c r="W908" s="25" t="b">
        <v>0</v>
      </c>
      <c r="X908" s="10" t="str">
        <f t="shared" si="3"/>
        <v/>
      </c>
    </row>
    <row r="909" ht="15.75" customHeight="1">
      <c r="A909" s="10" t="str">
        <f t="shared" si="1"/>
        <v/>
      </c>
      <c r="B909" s="11" t="str">
        <f>IF(OR($D909 = "CLOSED", AND($D909 = "CANCELLED", IncludeCancelled), AND($D909 = "MISSED", IncludeMissed)), IF(FixedTarget, IF(S909 &gt;= FixedTargetR, FixedTargetR, -1), IF($R909 = "TARGET", Q909, IF($R909 = "BE", 0, IF($R909 = "STOP", -1, "")))), "")</f>
        <v/>
      </c>
      <c r="C909" s="25"/>
      <c r="D909" s="25"/>
      <c r="E909" s="25"/>
      <c r="F909" s="25"/>
      <c r="G909" s="25"/>
      <c r="H909" s="25"/>
      <c r="I909" s="23"/>
      <c r="J909" s="23"/>
      <c r="K909" s="27"/>
      <c r="L909" s="27"/>
      <c r="M909" s="25"/>
      <c r="N909" s="31"/>
      <c r="O909" s="10" t="str">
        <f t="shared" si="2"/>
        <v/>
      </c>
      <c r="P909" s="10" t="str">
        <f>IF(AND(LEN(M909), SessionWeekends = false, OR(WEEKDAY(M909) = 1, WEEKDAY(M909) = 7)), SessionWeekendsCode, IF(LEN(N909), VLOOKUP(N909, SessionTimes, 2), ""))</f>
        <v/>
      </c>
      <c r="Q909" s="28"/>
      <c r="R909" s="25"/>
      <c r="S909" s="30"/>
      <c r="T909" s="26"/>
      <c r="U909" s="29"/>
      <c r="V909" s="29"/>
      <c r="W909" s="25" t="b">
        <v>0</v>
      </c>
      <c r="X909" s="10" t="str">
        <f t="shared" si="3"/>
        <v/>
      </c>
    </row>
    <row r="910" ht="15.75" customHeight="1">
      <c r="A910" s="10" t="str">
        <f t="shared" si="1"/>
        <v/>
      </c>
      <c r="B910" s="11" t="str">
        <f>IF(OR($D910 = "CLOSED", AND($D910 = "CANCELLED", IncludeCancelled), AND($D910 = "MISSED", IncludeMissed)), IF(FixedTarget, IF(S910 &gt;= FixedTargetR, FixedTargetR, -1), IF($R910 = "TARGET", Q910, IF($R910 = "BE", 0, IF($R910 = "STOP", -1, "")))), "")</f>
        <v/>
      </c>
      <c r="C910" s="25"/>
      <c r="D910" s="25"/>
      <c r="E910" s="25"/>
      <c r="F910" s="25"/>
      <c r="G910" s="25"/>
      <c r="H910" s="25"/>
      <c r="I910" s="23"/>
      <c r="J910" s="23"/>
      <c r="K910" s="27"/>
      <c r="L910" s="27"/>
      <c r="M910" s="25"/>
      <c r="N910" s="31"/>
      <c r="O910" s="10" t="str">
        <f t="shared" si="2"/>
        <v/>
      </c>
      <c r="P910" s="10" t="str">
        <f>IF(AND(LEN(M910), SessionWeekends = false, OR(WEEKDAY(M910) = 1, WEEKDAY(M910) = 7)), SessionWeekendsCode, IF(LEN(N910), VLOOKUP(N910, SessionTimes, 2), ""))</f>
        <v/>
      </c>
      <c r="Q910" s="28"/>
      <c r="R910" s="25"/>
      <c r="S910" s="30"/>
      <c r="T910" s="26"/>
      <c r="U910" s="29"/>
      <c r="V910" s="29"/>
      <c r="W910" s="25" t="b">
        <v>0</v>
      </c>
      <c r="X910" s="10" t="str">
        <f t="shared" si="3"/>
        <v/>
      </c>
    </row>
    <row r="911" ht="15.75" customHeight="1">
      <c r="A911" s="10" t="str">
        <f t="shared" si="1"/>
        <v/>
      </c>
      <c r="B911" s="11" t="str">
        <f>IF(OR($D911 = "CLOSED", AND($D911 = "CANCELLED", IncludeCancelled), AND($D911 = "MISSED", IncludeMissed)), IF(FixedTarget, IF(S911 &gt;= FixedTargetR, FixedTargetR, -1), IF($R911 = "TARGET", Q911, IF($R911 = "BE", 0, IF($R911 = "STOP", -1, "")))), "")</f>
        <v/>
      </c>
      <c r="C911" s="25"/>
      <c r="D911" s="25"/>
      <c r="E911" s="25"/>
      <c r="F911" s="25"/>
      <c r="G911" s="25"/>
      <c r="H911" s="25"/>
      <c r="I911" s="23"/>
      <c r="J911" s="23"/>
      <c r="K911" s="27"/>
      <c r="L911" s="27"/>
      <c r="M911" s="25"/>
      <c r="N911" s="31"/>
      <c r="O911" s="10" t="str">
        <f t="shared" si="2"/>
        <v/>
      </c>
      <c r="P911" s="10" t="str">
        <f>IF(AND(LEN(M911), SessionWeekends = false, OR(WEEKDAY(M911) = 1, WEEKDAY(M911) = 7)), SessionWeekendsCode, IF(LEN(N911), VLOOKUP(N911, SessionTimes, 2), ""))</f>
        <v/>
      </c>
      <c r="Q911" s="28"/>
      <c r="R911" s="25"/>
      <c r="S911" s="30"/>
      <c r="T911" s="26"/>
      <c r="U911" s="29"/>
      <c r="V911" s="29"/>
      <c r="W911" s="25" t="b">
        <v>0</v>
      </c>
      <c r="X911" s="10" t="str">
        <f t="shared" si="3"/>
        <v/>
      </c>
    </row>
    <row r="912" ht="15.75" customHeight="1">
      <c r="A912" s="10" t="str">
        <f t="shared" si="1"/>
        <v/>
      </c>
      <c r="B912" s="11" t="str">
        <f>IF(OR($D912 = "CLOSED", AND($D912 = "CANCELLED", IncludeCancelled), AND($D912 = "MISSED", IncludeMissed)), IF(FixedTarget, IF(S912 &gt;= FixedTargetR, FixedTargetR, -1), IF($R912 = "TARGET", Q912, IF($R912 = "BE", 0, IF($R912 = "STOP", -1, "")))), "")</f>
        <v/>
      </c>
      <c r="C912" s="25"/>
      <c r="D912" s="25"/>
      <c r="E912" s="25"/>
      <c r="F912" s="25"/>
      <c r="G912" s="25"/>
      <c r="H912" s="25"/>
      <c r="I912" s="23"/>
      <c r="J912" s="23"/>
      <c r="K912" s="27"/>
      <c r="L912" s="27"/>
      <c r="M912" s="25"/>
      <c r="N912" s="31"/>
      <c r="O912" s="10" t="str">
        <f t="shared" si="2"/>
        <v/>
      </c>
      <c r="P912" s="10" t="str">
        <f>IF(AND(LEN(M912), SessionWeekends = false, OR(WEEKDAY(M912) = 1, WEEKDAY(M912) = 7)), SessionWeekendsCode, IF(LEN(N912), VLOOKUP(N912, SessionTimes, 2), ""))</f>
        <v/>
      </c>
      <c r="Q912" s="28"/>
      <c r="R912" s="25"/>
      <c r="S912" s="30"/>
      <c r="T912" s="26"/>
      <c r="U912" s="29"/>
      <c r="V912" s="29"/>
      <c r="W912" s="25" t="b">
        <v>0</v>
      </c>
      <c r="X912" s="10" t="str">
        <f t="shared" si="3"/>
        <v/>
      </c>
    </row>
    <row r="913" ht="15.75" customHeight="1">
      <c r="A913" s="10" t="str">
        <f t="shared" si="1"/>
        <v/>
      </c>
      <c r="B913" s="11" t="str">
        <f>IF(OR($D913 = "CLOSED", AND($D913 = "CANCELLED", IncludeCancelled), AND($D913 = "MISSED", IncludeMissed)), IF(FixedTarget, IF(S913 &gt;= FixedTargetR, FixedTargetR, -1), IF($R913 = "TARGET", Q913, IF($R913 = "BE", 0, IF($R913 = "STOP", -1, "")))), "")</f>
        <v/>
      </c>
      <c r="C913" s="25"/>
      <c r="D913" s="25"/>
      <c r="E913" s="25"/>
      <c r="F913" s="25"/>
      <c r="G913" s="25"/>
      <c r="H913" s="25"/>
      <c r="I913" s="23"/>
      <c r="J913" s="23"/>
      <c r="K913" s="27"/>
      <c r="L913" s="27"/>
      <c r="M913" s="25"/>
      <c r="N913" s="31"/>
      <c r="O913" s="10" t="str">
        <f t="shared" si="2"/>
        <v/>
      </c>
      <c r="P913" s="10" t="str">
        <f>IF(AND(LEN(M913), SessionWeekends = false, OR(WEEKDAY(M913) = 1, WEEKDAY(M913) = 7)), SessionWeekendsCode, IF(LEN(N913), VLOOKUP(N913, SessionTimes, 2), ""))</f>
        <v/>
      </c>
      <c r="Q913" s="28"/>
      <c r="R913" s="25"/>
      <c r="S913" s="30"/>
      <c r="T913" s="26"/>
      <c r="U913" s="29"/>
      <c r="V913" s="29"/>
      <c r="W913" s="25" t="b">
        <v>0</v>
      </c>
      <c r="X913" s="10" t="str">
        <f t="shared" si="3"/>
        <v/>
      </c>
    </row>
    <row r="914" ht="15.75" customHeight="1">
      <c r="A914" s="10" t="str">
        <f t="shared" si="1"/>
        <v/>
      </c>
      <c r="B914" s="11" t="str">
        <f>IF(OR($D914 = "CLOSED", AND($D914 = "CANCELLED", IncludeCancelled), AND($D914 = "MISSED", IncludeMissed)), IF(FixedTarget, IF(S914 &gt;= FixedTargetR, FixedTargetR, -1), IF($R914 = "TARGET", Q914, IF($R914 = "BE", 0, IF($R914 = "STOP", -1, "")))), "")</f>
        <v/>
      </c>
      <c r="C914" s="25"/>
      <c r="D914" s="25"/>
      <c r="E914" s="25"/>
      <c r="F914" s="25"/>
      <c r="G914" s="25"/>
      <c r="H914" s="25"/>
      <c r="I914" s="23"/>
      <c r="J914" s="23"/>
      <c r="K914" s="27"/>
      <c r="L914" s="27"/>
      <c r="M914" s="25"/>
      <c r="N914" s="31"/>
      <c r="O914" s="10" t="str">
        <f t="shared" si="2"/>
        <v/>
      </c>
      <c r="P914" s="10" t="str">
        <f>IF(AND(LEN(M914), SessionWeekends = false, OR(WEEKDAY(M914) = 1, WEEKDAY(M914) = 7)), SessionWeekendsCode, IF(LEN(N914), VLOOKUP(N914, SessionTimes, 2), ""))</f>
        <v/>
      </c>
      <c r="Q914" s="28"/>
      <c r="R914" s="25"/>
      <c r="S914" s="30"/>
      <c r="T914" s="26"/>
      <c r="U914" s="29"/>
      <c r="V914" s="29"/>
      <c r="W914" s="25" t="b">
        <v>0</v>
      </c>
      <c r="X914" s="10" t="str">
        <f t="shared" si="3"/>
        <v/>
      </c>
    </row>
    <row r="915" ht="15.75" customHeight="1">
      <c r="A915" s="10" t="str">
        <f t="shared" si="1"/>
        <v/>
      </c>
      <c r="B915" s="11" t="str">
        <f>IF(OR($D915 = "CLOSED", AND($D915 = "CANCELLED", IncludeCancelled), AND($D915 = "MISSED", IncludeMissed)), IF(FixedTarget, IF(S915 &gt;= FixedTargetR, FixedTargetR, -1), IF($R915 = "TARGET", Q915, IF($R915 = "BE", 0, IF($R915 = "STOP", -1, "")))), "")</f>
        <v/>
      </c>
      <c r="C915" s="25"/>
      <c r="D915" s="25"/>
      <c r="E915" s="25"/>
      <c r="F915" s="25"/>
      <c r="G915" s="25"/>
      <c r="H915" s="25"/>
      <c r="I915" s="23"/>
      <c r="J915" s="23"/>
      <c r="K915" s="27"/>
      <c r="L915" s="27"/>
      <c r="M915" s="25"/>
      <c r="N915" s="31"/>
      <c r="O915" s="10" t="str">
        <f t="shared" si="2"/>
        <v/>
      </c>
      <c r="P915" s="10" t="str">
        <f>IF(AND(LEN(M915), SessionWeekends = false, OR(WEEKDAY(M915) = 1, WEEKDAY(M915) = 7)), SessionWeekendsCode, IF(LEN(N915), VLOOKUP(N915, SessionTimes, 2), ""))</f>
        <v/>
      </c>
      <c r="Q915" s="28"/>
      <c r="R915" s="25"/>
      <c r="S915" s="30"/>
      <c r="T915" s="26"/>
      <c r="U915" s="29"/>
      <c r="V915" s="29"/>
      <c r="W915" s="25" t="b">
        <v>0</v>
      </c>
      <c r="X915" s="10" t="str">
        <f t="shared" si="3"/>
        <v/>
      </c>
    </row>
    <row r="916" ht="15.75" customHeight="1">
      <c r="A916" s="10" t="str">
        <f t="shared" si="1"/>
        <v/>
      </c>
      <c r="B916" s="11" t="str">
        <f>IF(OR($D916 = "CLOSED", AND($D916 = "CANCELLED", IncludeCancelled), AND($D916 = "MISSED", IncludeMissed)), IF(FixedTarget, IF(S916 &gt;= FixedTargetR, FixedTargetR, -1), IF($R916 = "TARGET", Q916, IF($R916 = "BE", 0, IF($R916 = "STOP", -1, "")))), "")</f>
        <v/>
      </c>
      <c r="C916" s="25"/>
      <c r="D916" s="25"/>
      <c r="E916" s="25"/>
      <c r="F916" s="25"/>
      <c r="G916" s="25"/>
      <c r="H916" s="25"/>
      <c r="I916" s="23"/>
      <c r="J916" s="23"/>
      <c r="K916" s="27"/>
      <c r="L916" s="27"/>
      <c r="M916" s="25"/>
      <c r="N916" s="31"/>
      <c r="O916" s="10" t="str">
        <f t="shared" si="2"/>
        <v/>
      </c>
      <c r="P916" s="10" t="str">
        <f>IF(AND(LEN(M916), SessionWeekends = false, OR(WEEKDAY(M916) = 1, WEEKDAY(M916) = 7)), SessionWeekendsCode, IF(LEN(N916), VLOOKUP(N916, SessionTimes, 2), ""))</f>
        <v/>
      </c>
      <c r="Q916" s="28"/>
      <c r="R916" s="25"/>
      <c r="S916" s="30"/>
      <c r="T916" s="26"/>
      <c r="U916" s="29"/>
      <c r="V916" s="29"/>
      <c r="W916" s="25" t="b">
        <v>0</v>
      </c>
      <c r="X916" s="10" t="str">
        <f t="shared" si="3"/>
        <v/>
      </c>
    </row>
    <row r="917" ht="15.75" customHeight="1">
      <c r="A917" s="10" t="str">
        <f t="shared" si="1"/>
        <v/>
      </c>
      <c r="B917" s="11" t="str">
        <f>IF(OR($D917 = "CLOSED", AND($D917 = "CANCELLED", IncludeCancelled), AND($D917 = "MISSED", IncludeMissed)), IF(FixedTarget, IF(S917 &gt;= FixedTargetR, FixedTargetR, -1), IF($R917 = "TARGET", Q917, IF($R917 = "BE", 0, IF($R917 = "STOP", -1, "")))), "")</f>
        <v/>
      </c>
      <c r="C917" s="25"/>
      <c r="D917" s="25"/>
      <c r="E917" s="25"/>
      <c r="F917" s="25"/>
      <c r="G917" s="25"/>
      <c r="H917" s="25"/>
      <c r="I917" s="23"/>
      <c r="J917" s="23"/>
      <c r="K917" s="27"/>
      <c r="L917" s="27"/>
      <c r="M917" s="25"/>
      <c r="N917" s="31"/>
      <c r="O917" s="10" t="str">
        <f t="shared" si="2"/>
        <v/>
      </c>
      <c r="P917" s="10" t="str">
        <f>IF(AND(LEN(M917), SessionWeekends = false, OR(WEEKDAY(M917) = 1, WEEKDAY(M917) = 7)), SessionWeekendsCode, IF(LEN(N917), VLOOKUP(N917, SessionTimes, 2), ""))</f>
        <v/>
      </c>
      <c r="Q917" s="28"/>
      <c r="R917" s="25"/>
      <c r="S917" s="30"/>
      <c r="T917" s="26"/>
      <c r="U917" s="29"/>
      <c r="V917" s="29"/>
      <c r="W917" s="25" t="b">
        <v>0</v>
      </c>
      <c r="X917" s="10" t="str">
        <f t="shared" si="3"/>
        <v/>
      </c>
    </row>
    <row r="918" ht="15.75" customHeight="1">
      <c r="A918" s="10" t="str">
        <f t="shared" si="1"/>
        <v/>
      </c>
      <c r="B918" s="11" t="str">
        <f>IF(OR($D918 = "CLOSED", AND($D918 = "CANCELLED", IncludeCancelled), AND($D918 = "MISSED", IncludeMissed)), IF(FixedTarget, IF(S918 &gt;= FixedTargetR, FixedTargetR, -1), IF($R918 = "TARGET", Q918, IF($R918 = "BE", 0, IF($R918 = "STOP", -1, "")))), "")</f>
        <v/>
      </c>
      <c r="C918" s="25"/>
      <c r="D918" s="25"/>
      <c r="E918" s="25"/>
      <c r="F918" s="25"/>
      <c r="G918" s="25"/>
      <c r="H918" s="25"/>
      <c r="I918" s="23"/>
      <c r="J918" s="23"/>
      <c r="K918" s="27"/>
      <c r="L918" s="27"/>
      <c r="M918" s="25"/>
      <c r="N918" s="31"/>
      <c r="O918" s="10" t="str">
        <f t="shared" si="2"/>
        <v/>
      </c>
      <c r="P918" s="10" t="str">
        <f>IF(AND(LEN(M918), SessionWeekends = false, OR(WEEKDAY(M918) = 1, WEEKDAY(M918) = 7)), SessionWeekendsCode, IF(LEN(N918), VLOOKUP(N918, SessionTimes, 2), ""))</f>
        <v/>
      </c>
      <c r="Q918" s="28"/>
      <c r="R918" s="25"/>
      <c r="S918" s="30"/>
      <c r="T918" s="26"/>
      <c r="U918" s="29"/>
      <c r="V918" s="29"/>
      <c r="W918" s="25" t="b">
        <v>0</v>
      </c>
      <c r="X918" s="10" t="str">
        <f t="shared" si="3"/>
        <v/>
      </c>
    </row>
    <row r="919" ht="15.75" customHeight="1">
      <c r="A919" s="10" t="str">
        <f t="shared" si="1"/>
        <v/>
      </c>
      <c r="B919" s="11" t="str">
        <f>IF(OR($D919 = "CLOSED", AND($D919 = "CANCELLED", IncludeCancelled), AND($D919 = "MISSED", IncludeMissed)), IF(FixedTarget, IF(S919 &gt;= FixedTargetR, FixedTargetR, -1), IF($R919 = "TARGET", Q919, IF($R919 = "BE", 0, IF($R919 = "STOP", -1, "")))), "")</f>
        <v/>
      </c>
      <c r="C919" s="25"/>
      <c r="D919" s="25"/>
      <c r="E919" s="25"/>
      <c r="F919" s="25"/>
      <c r="G919" s="25"/>
      <c r="H919" s="25"/>
      <c r="I919" s="23"/>
      <c r="J919" s="23"/>
      <c r="K919" s="27"/>
      <c r="L919" s="27"/>
      <c r="M919" s="25"/>
      <c r="N919" s="31"/>
      <c r="O919" s="10" t="str">
        <f t="shared" si="2"/>
        <v/>
      </c>
      <c r="P919" s="10" t="str">
        <f>IF(AND(LEN(M919), SessionWeekends = false, OR(WEEKDAY(M919) = 1, WEEKDAY(M919) = 7)), SessionWeekendsCode, IF(LEN(N919), VLOOKUP(N919, SessionTimes, 2), ""))</f>
        <v/>
      </c>
      <c r="Q919" s="28"/>
      <c r="R919" s="25"/>
      <c r="S919" s="30"/>
      <c r="T919" s="26"/>
      <c r="U919" s="29"/>
      <c r="V919" s="29"/>
      <c r="W919" s="25" t="b">
        <v>0</v>
      </c>
      <c r="X919" s="10" t="str">
        <f t="shared" si="3"/>
        <v/>
      </c>
    </row>
    <row r="920" ht="15.75" customHeight="1">
      <c r="A920" s="10" t="str">
        <f t="shared" si="1"/>
        <v/>
      </c>
      <c r="B920" s="11" t="str">
        <f>IF(OR($D920 = "CLOSED", AND($D920 = "CANCELLED", IncludeCancelled), AND($D920 = "MISSED", IncludeMissed)), IF(FixedTarget, IF(S920 &gt;= FixedTargetR, FixedTargetR, -1), IF($R920 = "TARGET", Q920, IF($R920 = "BE", 0, IF($R920 = "STOP", -1, "")))), "")</f>
        <v/>
      </c>
      <c r="C920" s="25"/>
      <c r="D920" s="25"/>
      <c r="E920" s="25"/>
      <c r="F920" s="25"/>
      <c r="G920" s="25"/>
      <c r="H920" s="25"/>
      <c r="I920" s="23"/>
      <c r="J920" s="23"/>
      <c r="K920" s="27"/>
      <c r="L920" s="27"/>
      <c r="M920" s="25"/>
      <c r="N920" s="31"/>
      <c r="O920" s="10" t="str">
        <f t="shared" si="2"/>
        <v/>
      </c>
      <c r="P920" s="10" t="str">
        <f>IF(AND(LEN(M920), SessionWeekends = false, OR(WEEKDAY(M920) = 1, WEEKDAY(M920) = 7)), SessionWeekendsCode, IF(LEN(N920), VLOOKUP(N920, SessionTimes, 2), ""))</f>
        <v/>
      </c>
      <c r="Q920" s="28"/>
      <c r="R920" s="25"/>
      <c r="S920" s="30"/>
      <c r="T920" s="26"/>
      <c r="U920" s="29"/>
      <c r="V920" s="29"/>
      <c r="W920" s="25" t="b">
        <v>0</v>
      </c>
      <c r="X920" s="10" t="str">
        <f t="shared" si="3"/>
        <v/>
      </c>
    </row>
    <row r="921" ht="15.75" customHeight="1">
      <c r="A921" s="10" t="str">
        <f t="shared" si="1"/>
        <v/>
      </c>
      <c r="B921" s="11" t="str">
        <f>IF(OR($D921 = "CLOSED", AND($D921 = "CANCELLED", IncludeCancelled), AND($D921 = "MISSED", IncludeMissed)), IF(FixedTarget, IF(S921 &gt;= FixedTargetR, FixedTargetR, -1), IF($R921 = "TARGET", Q921, IF($R921 = "BE", 0, IF($R921 = "STOP", -1, "")))), "")</f>
        <v/>
      </c>
      <c r="C921" s="25"/>
      <c r="D921" s="25"/>
      <c r="E921" s="25"/>
      <c r="F921" s="25"/>
      <c r="G921" s="25"/>
      <c r="H921" s="25"/>
      <c r="I921" s="23"/>
      <c r="J921" s="23"/>
      <c r="K921" s="27"/>
      <c r="L921" s="27"/>
      <c r="M921" s="25"/>
      <c r="N921" s="31"/>
      <c r="O921" s="10" t="str">
        <f t="shared" si="2"/>
        <v/>
      </c>
      <c r="P921" s="10" t="str">
        <f>IF(AND(LEN(M921), SessionWeekends = false, OR(WEEKDAY(M921) = 1, WEEKDAY(M921) = 7)), SessionWeekendsCode, IF(LEN(N921), VLOOKUP(N921, SessionTimes, 2), ""))</f>
        <v/>
      </c>
      <c r="Q921" s="28"/>
      <c r="R921" s="25"/>
      <c r="S921" s="30"/>
      <c r="T921" s="26"/>
      <c r="U921" s="29"/>
      <c r="V921" s="29"/>
      <c r="W921" s="25" t="b">
        <v>0</v>
      </c>
      <c r="X921" s="10" t="str">
        <f t="shared" si="3"/>
        <v/>
      </c>
    </row>
    <row r="922" ht="15.75" customHeight="1">
      <c r="A922" s="10" t="str">
        <f t="shared" si="1"/>
        <v/>
      </c>
      <c r="B922" s="11" t="str">
        <f>IF(OR($D922 = "CLOSED", AND($D922 = "CANCELLED", IncludeCancelled), AND($D922 = "MISSED", IncludeMissed)), IF(FixedTarget, IF(S922 &gt;= FixedTargetR, FixedTargetR, -1), IF($R922 = "TARGET", Q922, IF($R922 = "BE", 0, IF($R922 = "STOP", -1, "")))), "")</f>
        <v/>
      </c>
      <c r="C922" s="25"/>
      <c r="D922" s="25"/>
      <c r="E922" s="25"/>
      <c r="F922" s="25"/>
      <c r="G922" s="25"/>
      <c r="H922" s="25"/>
      <c r="I922" s="23"/>
      <c r="J922" s="23"/>
      <c r="K922" s="27"/>
      <c r="L922" s="27"/>
      <c r="M922" s="25"/>
      <c r="N922" s="31"/>
      <c r="O922" s="10" t="str">
        <f t="shared" si="2"/>
        <v/>
      </c>
      <c r="P922" s="10" t="str">
        <f>IF(AND(LEN(M922), SessionWeekends = false, OR(WEEKDAY(M922) = 1, WEEKDAY(M922) = 7)), SessionWeekendsCode, IF(LEN(N922), VLOOKUP(N922, SessionTimes, 2), ""))</f>
        <v/>
      </c>
      <c r="Q922" s="28"/>
      <c r="R922" s="25"/>
      <c r="S922" s="30"/>
      <c r="T922" s="26"/>
      <c r="U922" s="29"/>
      <c r="V922" s="29"/>
      <c r="W922" s="25" t="b">
        <v>0</v>
      </c>
      <c r="X922" s="10" t="str">
        <f t="shared" si="3"/>
        <v/>
      </c>
    </row>
    <row r="923" ht="15.75" customHeight="1">
      <c r="A923" s="10" t="str">
        <f t="shared" si="1"/>
        <v/>
      </c>
      <c r="B923" s="11" t="str">
        <f>IF(OR($D923 = "CLOSED", AND($D923 = "CANCELLED", IncludeCancelled), AND($D923 = "MISSED", IncludeMissed)), IF(FixedTarget, IF(S923 &gt;= FixedTargetR, FixedTargetR, -1), IF($R923 = "TARGET", Q923, IF($R923 = "BE", 0, IF($R923 = "STOP", -1, "")))), "")</f>
        <v/>
      </c>
      <c r="C923" s="25"/>
      <c r="D923" s="25"/>
      <c r="E923" s="25"/>
      <c r="F923" s="25"/>
      <c r="G923" s="25"/>
      <c r="H923" s="25"/>
      <c r="I923" s="23"/>
      <c r="J923" s="23"/>
      <c r="K923" s="27"/>
      <c r="L923" s="27"/>
      <c r="M923" s="25"/>
      <c r="N923" s="31"/>
      <c r="O923" s="10" t="str">
        <f t="shared" si="2"/>
        <v/>
      </c>
      <c r="P923" s="10" t="str">
        <f>IF(AND(LEN(M923), SessionWeekends = false, OR(WEEKDAY(M923) = 1, WEEKDAY(M923) = 7)), SessionWeekendsCode, IF(LEN(N923), VLOOKUP(N923, SessionTimes, 2), ""))</f>
        <v/>
      </c>
      <c r="Q923" s="28"/>
      <c r="R923" s="25"/>
      <c r="S923" s="30"/>
      <c r="T923" s="26"/>
      <c r="U923" s="29"/>
      <c r="V923" s="29"/>
      <c r="W923" s="25" t="b">
        <v>0</v>
      </c>
      <c r="X923" s="10" t="str">
        <f t="shared" si="3"/>
        <v/>
      </c>
    </row>
    <row r="924" ht="15.75" customHeight="1">
      <c r="A924" s="10" t="str">
        <f t="shared" si="1"/>
        <v/>
      </c>
      <c r="B924" s="11" t="str">
        <f>IF(OR($D924 = "CLOSED", AND($D924 = "CANCELLED", IncludeCancelled), AND($D924 = "MISSED", IncludeMissed)), IF(FixedTarget, IF(S924 &gt;= FixedTargetR, FixedTargetR, -1), IF($R924 = "TARGET", Q924, IF($R924 = "BE", 0, IF($R924 = "STOP", -1, "")))), "")</f>
        <v/>
      </c>
      <c r="C924" s="25"/>
      <c r="D924" s="25"/>
      <c r="E924" s="25"/>
      <c r="F924" s="25"/>
      <c r="G924" s="25"/>
      <c r="H924" s="25"/>
      <c r="I924" s="23"/>
      <c r="J924" s="23"/>
      <c r="K924" s="27"/>
      <c r="L924" s="27"/>
      <c r="M924" s="25"/>
      <c r="N924" s="31"/>
      <c r="O924" s="10" t="str">
        <f t="shared" si="2"/>
        <v/>
      </c>
      <c r="P924" s="10" t="str">
        <f>IF(AND(LEN(M924), SessionWeekends = false, OR(WEEKDAY(M924) = 1, WEEKDAY(M924) = 7)), SessionWeekendsCode, IF(LEN(N924), VLOOKUP(N924, SessionTimes, 2), ""))</f>
        <v/>
      </c>
      <c r="Q924" s="28"/>
      <c r="R924" s="25"/>
      <c r="S924" s="30"/>
      <c r="T924" s="26"/>
      <c r="U924" s="29"/>
      <c r="V924" s="29"/>
      <c r="W924" s="25" t="b">
        <v>0</v>
      </c>
      <c r="X924" s="10" t="str">
        <f t="shared" si="3"/>
        <v/>
      </c>
    </row>
    <row r="925" ht="15.75" customHeight="1">
      <c r="A925" s="10" t="str">
        <f t="shared" si="1"/>
        <v/>
      </c>
      <c r="B925" s="11" t="str">
        <f>IF(OR($D925 = "CLOSED", AND($D925 = "CANCELLED", IncludeCancelled), AND($D925 = "MISSED", IncludeMissed)), IF(FixedTarget, IF(S925 &gt;= FixedTargetR, FixedTargetR, -1), IF($R925 = "TARGET", Q925, IF($R925 = "BE", 0, IF($R925 = "STOP", -1, "")))), "")</f>
        <v/>
      </c>
      <c r="C925" s="25"/>
      <c r="D925" s="25"/>
      <c r="E925" s="25"/>
      <c r="F925" s="25"/>
      <c r="G925" s="25"/>
      <c r="H925" s="25"/>
      <c r="I925" s="23"/>
      <c r="J925" s="23"/>
      <c r="K925" s="27"/>
      <c r="L925" s="27"/>
      <c r="M925" s="25"/>
      <c r="N925" s="31"/>
      <c r="O925" s="10" t="str">
        <f t="shared" si="2"/>
        <v/>
      </c>
      <c r="P925" s="10" t="str">
        <f>IF(AND(LEN(M925), SessionWeekends = false, OR(WEEKDAY(M925) = 1, WEEKDAY(M925) = 7)), SessionWeekendsCode, IF(LEN(N925), VLOOKUP(N925, SessionTimes, 2), ""))</f>
        <v/>
      </c>
      <c r="Q925" s="28"/>
      <c r="R925" s="25"/>
      <c r="S925" s="30"/>
      <c r="T925" s="26"/>
      <c r="U925" s="29"/>
      <c r="V925" s="29"/>
      <c r="W925" s="25" t="b">
        <v>0</v>
      </c>
      <c r="X925" s="10" t="str">
        <f t="shared" si="3"/>
        <v/>
      </c>
    </row>
    <row r="926" ht="15.75" customHeight="1">
      <c r="A926" s="10" t="str">
        <f t="shared" si="1"/>
        <v/>
      </c>
      <c r="B926" s="11" t="str">
        <f>IF(OR($D926 = "CLOSED", AND($D926 = "CANCELLED", IncludeCancelled), AND($D926 = "MISSED", IncludeMissed)), IF(FixedTarget, IF(S926 &gt;= FixedTargetR, FixedTargetR, -1), IF($R926 = "TARGET", Q926, IF($R926 = "BE", 0, IF($R926 = "STOP", -1, "")))), "")</f>
        <v/>
      </c>
      <c r="C926" s="25"/>
      <c r="D926" s="25"/>
      <c r="E926" s="25"/>
      <c r="F926" s="25"/>
      <c r="G926" s="25"/>
      <c r="H926" s="25"/>
      <c r="I926" s="23"/>
      <c r="J926" s="23"/>
      <c r="K926" s="27"/>
      <c r="L926" s="27"/>
      <c r="M926" s="25"/>
      <c r="N926" s="31"/>
      <c r="O926" s="10" t="str">
        <f t="shared" si="2"/>
        <v/>
      </c>
      <c r="P926" s="10" t="str">
        <f>IF(AND(LEN(M926), SessionWeekends = false, OR(WEEKDAY(M926) = 1, WEEKDAY(M926) = 7)), SessionWeekendsCode, IF(LEN(N926), VLOOKUP(N926, SessionTimes, 2), ""))</f>
        <v/>
      </c>
      <c r="Q926" s="28"/>
      <c r="R926" s="25"/>
      <c r="S926" s="30"/>
      <c r="T926" s="26"/>
      <c r="U926" s="29"/>
      <c r="V926" s="29"/>
      <c r="W926" s="25" t="b">
        <v>0</v>
      </c>
      <c r="X926" s="10" t="str">
        <f t="shared" si="3"/>
        <v/>
      </c>
    </row>
    <row r="927" ht="15.75" customHeight="1">
      <c r="A927" s="10" t="str">
        <f t="shared" si="1"/>
        <v/>
      </c>
      <c r="B927" s="11" t="str">
        <f>IF(OR($D927 = "CLOSED", AND($D927 = "CANCELLED", IncludeCancelled), AND($D927 = "MISSED", IncludeMissed)), IF(FixedTarget, IF(S927 &gt;= FixedTargetR, FixedTargetR, -1), IF($R927 = "TARGET", Q927, IF($R927 = "BE", 0, IF($R927 = "STOP", -1, "")))), "")</f>
        <v/>
      </c>
      <c r="C927" s="25"/>
      <c r="D927" s="25"/>
      <c r="E927" s="25"/>
      <c r="F927" s="25"/>
      <c r="G927" s="25"/>
      <c r="H927" s="25"/>
      <c r="I927" s="23"/>
      <c r="J927" s="23"/>
      <c r="K927" s="27"/>
      <c r="L927" s="27"/>
      <c r="M927" s="25"/>
      <c r="N927" s="31"/>
      <c r="O927" s="10" t="str">
        <f t="shared" si="2"/>
        <v/>
      </c>
      <c r="P927" s="10" t="str">
        <f>IF(AND(LEN(M927), SessionWeekends = false, OR(WEEKDAY(M927) = 1, WEEKDAY(M927) = 7)), SessionWeekendsCode, IF(LEN(N927), VLOOKUP(N927, SessionTimes, 2), ""))</f>
        <v/>
      </c>
      <c r="Q927" s="28"/>
      <c r="R927" s="25"/>
      <c r="S927" s="30"/>
      <c r="T927" s="26"/>
      <c r="U927" s="29"/>
      <c r="V927" s="29"/>
      <c r="W927" s="25" t="b">
        <v>0</v>
      </c>
      <c r="X927" s="10" t="str">
        <f t="shared" si="3"/>
        <v/>
      </c>
    </row>
    <row r="928" ht="15.75" customHeight="1">
      <c r="A928" s="10" t="str">
        <f t="shared" si="1"/>
        <v/>
      </c>
      <c r="B928" s="11" t="str">
        <f>IF(OR($D928 = "CLOSED", AND($D928 = "CANCELLED", IncludeCancelled), AND($D928 = "MISSED", IncludeMissed)), IF(FixedTarget, IF(S928 &gt;= FixedTargetR, FixedTargetR, -1), IF($R928 = "TARGET", Q928, IF($R928 = "BE", 0, IF($R928 = "STOP", -1, "")))), "")</f>
        <v/>
      </c>
      <c r="C928" s="25"/>
      <c r="D928" s="25"/>
      <c r="E928" s="25"/>
      <c r="F928" s="25"/>
      <c r="G928" s="25"/>
      <c r="H928" s="25"/>
      <c r="I928" s="23"/>
      <c r="J928" s="23"/>
      <c r="K928" s="27"/>
      <c r="L928" s="27"/>
      <c r="M928" s="25"/>
      <c r="N928" s="31"/>
      <c r="O928" s="10" t="str">
        <f t="shared" si="2"/>
        <v/>
      </c>
      <c r="P928" s="10" t="str">
        <f>IF(AND(LEN(M928), SessionWeekends = false, OR(WEEKDAY(M928) = 1, WEEKDAY(M928) = 7)), SessionWeekendsCode, IF(LEN(N928), VLOOKUP(N928, SessionTimes, 2), ""))</f>
        <v/>
      </c>
      <c r="Q928" s="28"/>
      <c r="R928" s="25"/>
      <c r="S928" s="30"/>
      <c r="T928" s="26"/>
      <c r="U928" s="29"/>
      <c r="V928" s="29"/>
      <c r="W928" s="25" t="b">
        <v>0</v>
      </c>
      <c r="X928" s="10" t="str">
        <f t="shared" si="3"/>
        <v/>
      </c>
    </row>
    <row r="929" ht="15.75" customHeight="1">
      <c r="A929" s="10" t="str">
        <f t="shared" si="1"/>
        <v/>
      </c>
      <c r="B929" s="11" t="str">
        <f>IF(OR($D929 = "CLOSED", AND($D929 = "CANCELLED", IncludeCancelled), AND($D929 = "MISSED", IncludeMissed)), IF(FixedTarget, IF(S929 &gt;= FixedTargetR, FixedTargetR, -1), IF($R929 = "TARGET", Q929, IF($R929 = "BE", 0, IF($R929 = "STOP", -1, "")))), "")</f>
        <v/>
      </c>
      <c r="C929" s="25"/>
      <c r="D929" s="25"/>
      <c r="E929" s="25"/>
      <c r="F929" s="25"/>
      <c r="G929" s="25"/>
      <c r="H929" s="25"/>
      <c r="I929" s="23"/>
      <c r="J929" s="23"/>
      <c r="K929" s="27"/>
      <c r="L929" s="27"/>
      <c r="M929" s="25"/>
      <c r="N929" s="31"/>
      <c r="O929" s="10" t="str">
        <f t="shared" si="2"/>
        <v/>
      </c>
      <c r="P929" s="10" t="str">
        <f>IF(AND(LEN(M929), SessionWeekends = false, OR(WEEKDAY(M929) = 1, WEEKDAY(M929) = 7)), SessionWeekendsCode, IF(LEN(N929), VLOOKUP(N929, SessionTimes, 2), ""))</f>
        <v/>
      </c>
      <c r="Q929" s="28"/>
      <c r="R929" s="25"/>
      <c r="S929" s="30"/>
      <c r="T929" s="26"/>
      <c r="U929" s="29"/>
      <c r="V929" s="29"/>
      <c r="W929" s="25" t="b">
        <v>0</v>
      </c>
      <c r="X929" s="10" t="str">
        <f t="shared" si="3"/>
        <v/>
      </c>
    </row>
    <row r="930" ht="15.75" customHeight="1">
      <c r="A930" s="10" t="str">
        <f t="shared" si="1"/>
        <v/>
      </c>
      <c r="B930" s="11" t="str">
        <f>IF(OR($D930 = "CLOSED", AND($D930 = "CANCELLED", IncludeCancelled), AND($D930 = "MISSED", IncludeMissed)), IF(FixedTarget, IF(S930 &gt;= FixedTargetR, FixedTargetR, -1), IF($R930 = "TARGET", Q930, IF($R930 = "BE", 0, IF($R930 = "STOP", -1, "")))), "")</f>
        <v/>
      </c>
      <c r="C930" s="25"/>
      <c r="D930" s="25"/>
      <c r="E930" s="25"/>
      <c r="F930" s="25"/>
      <c r="G930" s="25"/>
      <c r="H930" s="25"/>
      <c r="I930" s="23"/>
      <c r="J930" s="23"/>
      <c r="K930" s="27"/>
      <c r="L930" s="27"/>
      <c r="M930" s="25"/>
      <c r="N930" s="31"/>
      <c r="O930" s="10" t="str">
        <f t="shared" si="2"/>
        <v/>
      </c>
      <c r="P930" s="10" t="str">
        <f>IF(AND(LEN(M930), SessionWeekends = false, OR(WEEKDAY(M930) = 1, WEEKDAY(M930) = 7)), SessionWeekendsCode, IF(LEN(N930), VLOOKUP(N930, SessionTimes, 2), ""))</f>
        <v/>
      </c>
      <c r="Q930" s="28"/>
      <c r="R930" s="25"/>
      <c r="S930" s="30"/>
      <c r="T930" s="26"/>
      <c r="U930" s="29"/>
      <c r="V930" s="29"/>
      <c r="W930" s="25" t="b">
        <v>0</v>
      </c>
      <c r="X930" s="10" t="str">
        <f t="shared" si="3"/>
        <v/>
      </c>
    </row>
    <row r="931" ht="15.75" customHeight="1">
      <c r="A931" s="10" t="str">
        <f t="shared" si="1"/>
        <v/>
      </c>
      <c r="B931" s="11" t="str">
        <f>IF(OR($D931 = "CLOSED", AND($D931 = "CANCELLED", IncludeCancelled), AND($D931 = "MISSED", IncludeMissed)), IF(FixedTarget, IF(S931 &gt;= FixedTargetR, FixedTargetR, -1), IF($R931 = "TARGET", Q931, IF($R931 = "BE", 0, IF($R931 = "STOP", -1, "")))), "")</f>
        <v/>
      </c>
      <c r="C931" s="25"/>
      <c r="D931" s="25"/>
      <c r="E931" s="25"/>
      <c r="F931" s="25"/>
      <c r="G931" s="25"/>
      <c r="H931" s="25"/>
      <c r="I931" s="23"/>
      <c r="J931" s="23"/>
      <c r="K931" s="27"/>
      <c r="L931" s="27"/>
      <c r="M931" s="25"/>
      <c r="N931" s="31"/>
      <c r="O931" s="10" t="str">
        <f t="shared" si="2"/>
        <v/>
      </c>
      <c r="P931" s="10" t="str">
        <f>IF(AND(LEN(M931), SessionWeekends = false, OR(WEEKDAY(M931) = 1, WEEKDAY(M931) = 7)), SessionWeekendsCode, IF(LEN(N931), VLOOKUP(N931, SessionTimes, 2), ""))</f>
        <v/>
      </c>
      <c r="Q931" s="28"/>
      <c r="R931" s="25"/>
      <c r="S931" s="30"/>
      <c r="T931" s="26"/>
      <c r="U931" s="29"/>
      <c r="V931" s="29"/>
      <c r="W931" s="25" t="b">
        <v>0</v>
      </c>
      <c r="X931" s="10" t="str">
        <f t="shared" si="3"/>
        <v/>
      </c>
    </row>
    <row r="932" ht="15.75" customHeight="1">
      <c r="A932" s="10" t="str">
        <f t="shared" si="1"/>
        <v/>
      </c>
      <c r="B932" s="11" t="str">
        <f>IF(OR($D932 = "CLOSED", AND($D932 = "CANCELLED", IncludeCancelled), AND($D932 = "MISSED", IncludeMissed)), IF(FixedTarget, IF(S932 &gt;= FixedTargetR, FixedTargetR, -1), IF($R932 = "TARGET", Q932, IF($R932 = "BE", 0, IF($R932 = "STOP", -1, "")))), "")</f>
        <v/>
      </c>
      <c r="C932" s="25"/>
      <c r="D932" s="25"/>
      <c r="E932" s="25"/>
      <c r="F932" s="25"/>
      <c r="G932" s="25"/>
      <c r="H932" s="25"/>
      <c r="I932" s="23"/>
      <c r="J932" s="23"/>
      <c r="K932" s="27"/>
      <c r="L932" s="27"/>
      <c r="M932" s="25"/>
      <c r="N932" s="31"/>
      <c r="O932" s="10" t="str">
        <f t="shared" si="2"/>
        <v/>
      </c>
      <c r="P932" s="10" t="str">
        <f>IF(AND(LEN(M932), SessionWeekends = false, OR(WEEKDAY(M932) = 1, WEEKDAY(M932) = 7)), SessionWeekendsCode, IF(LEN(N932), VLOOKUP(N932, SessionTimes, 2), ""))</f>
        <v/>
      </c>
      <c r="Q932" s="28"/>
      <c r="R932" s="25"/>
      <c r="S932" s="30"/>
      <c r="T932" s="26"/>
      <c r="U932" s="29"/>
      <c r="V932" s="29"/>
      <c r="W932" s="25" t="b">
        <v>0</v>
      </c>
      <c r="X932" s="10" t="str">
        <f t="shared" si="3"/>
        <v/>
      </c>
    </row>
    <row r="933" ht="15.75" customHeight="1">
      <c r="A933" s="10" t="str">
        <f t="shared" si="1"/>
        <v/>
      </c>
      <c r="B933" s="11" t="str">
        <f>IF(OR($D933 = "CLOSED", AND($D933 = "CANCELLED", IncludeCancelled), AND($D933 = "MISSED", IncludeMissed)), IF(FixedTarget, IF(S933 &gt;= FixedTargetR, FixedTargetR, -1), IF($R933 = "TARGET", Q933, IF($R933 = "BE", 0, IF($R933 = "STOP", -1, "")))), "")</f>
        <v/>
      </c>
      <c r="C933" s="25"/>
      <c r="D933" s="25"/>
      <c r="E933" s="25"/>
      <c r="F933" s="25"/>
      <c r="G933" s="25"/>
      <c r="H933" s="25"/>
      <c r="I933" s="23"/>
      <c r="J933" s="23"/>
      <c r="K933" s="27"/>
      <c r="L933" s="27"/>
      <c r="M933" s="25"/>
      <c r="N933" s="31"/>
      <c r="O933" s="10" t="str">
        <f t="shared" si="2"/>
        <v/>
      </c>
      <c r="P933" s="10" t="str">
        <f>IF(AND(LEN(M933), SessionWeekends = false, OR(WEEKDAY(M933) = 1, WEEKDAY(M933) = 7)), SessionWeekendsCode, IF(LEN(N933), VLOOKUP(N933, SessionTimes, 2), ""))</f>
        <v/>
      </c>
      <c r="Q933" s="28"/>
      <c r="R933" s="25"/>
      <c r="S933" s="30"/>
      <c r="T933" s="26"/>
      <c r="U933" s="29"/>
      <c r="V933" s="29"/>
      <c r="W933" s="25" t="b">
        <v>0</v>
      </c>
      <c r="X933" s="10" t="str">
        <f t="shared" si="3"/>
        <v/>
      </c>
    </row>
    <row r="934" ht="15.75" customHeight="1">
      <c r="A934" s="10" t="str">
        <f t="shared" si="1"/>
        <v/>
      </c>
      <c r="B934" s="11" t="str">
        <f>IF(OR($D934 = "CLOSED", AND($D934 = "CANCELLED", IncludeCancelled), AND($D934 = "MISSED", IncludeMissed)), IF(FixedTarget, IF(S934 &gt;= FixedTargetR, FixedTargetR, -1), IF($R934 = "TARGET", Q934, IF($R934 = "BE", 0, IF($R934 = "STOP", -1, "")))), "")</f>
        <v/>
      </c>
      <c r="C934" s="25"/>
      <c r="D934" s="25"/>
      <c r="E934" s="25"/>
      <c r="F934" s="25"/>
      <c r="G934" s="25"/>
      <c r="H934" s="25"/>
      <c r="I934" s="23"/>
      <c r="J934" s="23"/>
      <c r="K934" s="27"/>
      <c r="L934" s="27"/>
      <c r="M934" s="25"/>
      <c r="N934" s="31"/>
      <c r="O934" s="10" t="str">
        <f t="shared" si="2"/>
        <v/>
      </c>
      <c r="P934" s="10" t="str">
        <f>IF(AND(LEN(M934), SessionWeekends = false, OR(WEEKDAY(M934) = 1, WEEKDAY(M934) = 7)), SessionWeekendsCode, IF(LEN(N934), VLOOKUP(N934, SessionTimes, 2), ""))</f>
        <v/>
      </c>
      <c r="Q934" s="28"/>
      <c r="R934" s="25"/>
      <c r="S934" s="30"/>
      <c r="T934" s="26"/>
      <c r="U934" s="29"/>
      <c r="V934" s="29"/>
      <c r="W934" s="25" t="b">
        <v>0</v>
      </c>
      <c r="X934" s="10" t="str">
        <f t="shared" si="3"/>
        <v/>
      </c>
    </row>
    <row r="935" ht="15.75" customHeight="1">
      <c r="A935" s="10" t="str">
        <f t="shared" si="1"/>
        <v/>
      </c>
      <c r="B935" s="11" t="str">
        <f>IF(OR($D935 = "CLOSED", AND($D935 = "CANCELLED", IncludeCancelled), AND($D935 = "MISSED", IncludeMissed)), IF(FixedTarget, IF(S935 &gt;= FixedTargetR, FixedTargetR, -1), IF($R935 = "TARGET", Q935, IF($R935 = "BE", 0, IF($R935 = "STOP", -1, "")))), "")</f>
        <v/>
      </c>
      <c r="C935" s="25"/>
      <c r="D935" s="25"/>
      <c r="E935" s="25"/>
      <c r="F935" s="25"/>
      <c r="G935" s="25"/>
      <c r="H935" s="25"/>
      <c r="I935" s="23"/>
      <c r="J935" s="23"/>
      <c r="K935" s="27"/>
      <c r="L935" s="27"/>
      <c r="M935" s="25"/>
      <c r="N935" s="31"/>
      <c r="O935" s="10" t="str">
        <f t="shared" si="2"/>
        <v/>
      </c>
      <c r="P935" s="10" t="str">
        <f>IF(AND(LEN(M935), SessionWeekends = false, OR(WEEKDAY(M935) = 1, WEEKDAY(M935) = 7)), SessionWeekendsCode, IF(LEN(N935), VLOOKUP(N935, SessionTimes, 2), ""))</f>
        <v/>
      </c>
      <c r="Q935" s="28"/>
      <c r="R935" s="25"/>
      <c r="S935" s="30"/>
      <c r="T935" s="26"/>
      <c r="U935" s="29"/>
      <c r="V935" s="29"/>
      <c r="W935" s="25" t="b">
        <v>0</v>
      </c>
      <c r="X935" s="10" t="str">
        <f t="shared" si="3"/>
        <v/>
      </c>
    </row>
    <row r="936" ht="15.75" customHeight="1">
      <c r="A936" s="10" t="str">
        <f t="shared" si="1"/>
        <v/>
      </c>
      <c r="B936" s="11" t="str">
        <f>IF(OR($D936 = "CLOSED", AND($D936 = "CANCELLED", IncludeCancelled), AND($D936 = "MISSED", IncludeMissed)), IF(FixedTarget, IF(S936 &gt;= FixedTargetR, FixedTargetR, -1), IF($R936 = "TARGET", Q936, IF($R936 = "BE", 0, IF($R936 = "STOP", -1, "")))), "")</f>
        <v/>
      </c>
      <c r="C936" s="25"/>
      <c r="D936" s="25"/>
      <c r="E936" s="25"/>
      <c r="F936" s="25"/>
      <c r="G936" s="25"/>
      <c r="H936" s="25"/>
      <c r="I936" s="23"/>
      <c r="J936" s="23"/>
      <c r="K936" s="27"/>
      <c r="L936" s="27"/>
      <c r="M936" s="25"/>
      <c r="N936" s="31"/>
      <c r="O936" s="10" t="str">
        <f t="shared" si="2"/>
        <v/>
      </c>
      <c r="P936" s="10" t="str">
        <f>IF(AND(LEN(M936), SessionWeekends = false, OR(WEEKDAY(M936) = 1, WEEKDAY(M936) = 7)), SessionWeekendsCode, IF(LEN(N936), VLOOKUP(N936, SessionTimes, 2), ""))</f>
        <v/>
      </c>
      <c r="Q936" s="28"/>
      <c r="R936" s="25"/>
      <c r="S936" s="30"/>
      <c r="T936" s="26"/>
      <c r="U936" s="29"/>
      <c r="V936" s="29"/>
      <c r="W936" s="25" t="b">
        <v>0</v>
      </c>
      <c r="X936" s="10" t="str">
        <f t="shared" si="3"/>
        <v/>
      </c>
    </row>
    <row r="937" ht="15.75" customHeight="1">
      <c r="A937" s="10" t="str">
        <f t="shared" si="1"/>
        <v/>
      </c>
      <c r="B937" s="11" t="str">
        <f>IF(OR($D937 = "CLOSED", AND($D937 = "CANCELLED", IncludeCancelled), AND($D937 = "MISSED", IncludeMissed)), IF(FixedTarget, IF(S937 &gt;= FixedTargetR, FixedTargetR, -1), IF($R937 = "TARGET", Q937, IF($R937 = "BE", 0, IF($R937 = "STOP", -1, "")))), "")</f>
        <v/>
      </c>
      <c r="C937" s="25"/>
      <c r="D937" s="25"/>
      <c r="E937" s="25"/>
      <c r="F937" s="25"/>
      <c r="G937" s="25"/>
      <c r="H937" s="25"/>
      <c r="I937" s="23"/>
      <c r="J937" s="23"/>
      <c r="K937" s="27"/>
      <c r="L937" s="27"/>
      <c r="M937" s="25"/>
      <c r="N937" s="31"/>
      <c r="O937" s="10" t="str">
        <f t="shared" si="2"/>
        <v/>
      </c>
      <c r="P937" s="10" t="str">
        <f>IF(AND(LEN(M937), SessionWeekends = false, OR(WEEKDAY(M937) = 1, WEEKDAY(M937) = 7)), SessionWeekendsCode, IF(LEN(N937), VLOOKUP(N937, SessionTimes, 2), ""))</f>
        <v/>
      </c>
      <c r="Q937" s="28"/>
      <c r="R937" s="25"/>
      <c r="S937" s="30"/>
      <c r="T937" s="26"/>
      <c r="U937" s="29"/>
      <c r="V937" s="29"/>
      <c r="W937" s="25" t="b">
        <v>0</v>
      </c>
      <c r="X937" s="10" t="str">
        <f t="shared" si="3"/>
        <v/>
      </c>
    </row>
    <row r="938" ht="15.75" customHeight="1">
      <c r="A938" s="10" t="str">
        <f t="shared" si="1"/>
        <v/>
      </c>
      <c r="B938" s="11" t="str">
        <f>IF(OR($D938 = "CLOSED", AND($D938 = "CANCELLED", IncludeCancelled), AND($D938 = "MISSED", IncludeMissed)), IF(FixedTarget, IF(S938 &gt;= FixedTargetR, FixedTargetR, -1), IF($R938 = "TARGET", Q938, IF($R938 = "BE", 0, IF($R938 = "STOP", -1, "")))), "")</f>
        <v/>
      </c>
      <c r="C938" s="25"/>
      <c r="D938" s="25"/>
      <c r="E938" s="25"/>
      <c r="F938" s="25"/>
      <c r="G938" s="25"/>
      <c r="H938" s="25"/>
      <c r="I938" s="23"/>
      <c r="J938" s="23"/>
      <c r="K938" s="27"/>
      <c r="L938" s="27"/>
      <c r="M938" s="25"/>
      <c r="N938" s="31"/>
      <c r="O938" s="10" t="str">
        <f t="shared" si="2"/>
        <v/>
      </c>
      <c r="P938" s="10" t="str">
        <f>IF(AND(LEN(M938), SessionWeekends = false, OR(WEEKDAY(M938) = 1, WEEKDAY(M938) = 7)), SessionWeekendsCode, IF(LEN(N938), VLOOKUP(N938, SessionTimes, 2), ""))</f>
        <v/>
      </c>
      <c r="Q938" s="28"/>
      <c r="R938" s="25"/>
      <c r="S938" s="30"/>
      <c r="T938" s="26"/>
      <c r="U938" s="29"/>
      <c r="V938" s="29"/>
      <c r="W938" s="25" t="b">
        <v>0</v>
      </c>
      <c r="X938" s="10" t="str">
        <f t="shared" si="3"/>
        <v/>
      </c>
    </row>
    <row r="939" ht="15.75" customHeight="1">
      <c r="A939" s="10" t="str">
        <f t="shared" si="1"/>
        <v/>
      </c>
      <c r="B939" s="11" t="str">
        <f>IF(OR($D939 = "CLOSED", AND($D939 = "CANCELLED", IncludeCancelled), AND($D939 = "MISSED", IncludeMissed)), IF(FixedTarget, IF(S939 &gt;= FixedTargetR, FixedTargetR, -1), IF($R939 = "TARGET", Q939, IF($R939 = "BE", 0, IF($R939 = "STOP", -1, "")))), "")</f>
        <v/>
      </c>
      <c r="C939" s="25"/>
      <c r="D939" s="25"/>
      <c r="E939" s="25"/>
      <c r="F939" s="25"/>
      <c r="G939" s="25"/>
      <c r="H939" s="25"/>
      <c r="I939" s="23"/>
      <c r="J939" s="23"/>
      <c r="K939" s="27"/>
      <c r="L939" s="27"/>
      <c r="M939" s="25"/>
      <c r="N939" s="31"/>
      <c r="O939" s="10" t="str">
        <f t="shared" si="2"/>
        <v/>
      </c>
      <c r="P939" s="10" t="str">
        <f>IF(AND(LEN(M939), SessionWeekends = false, OR(WEEKDAY(M939) = 1, WEEKDAY(M939) = 7)), SessionWeekendsCode, IF(LEN(N939), VLOOKUP(N939, SessionTimes, 2), ""))</f>
        <v/>
      </c>
      <c r="Q939" s="28"/>
      <c r="R939" s="25"/>
      <c r="S939" s="30"/>
      <c r="T939" s="26"/>
      <c r="U939" s="29"/>
      <c r="V939" s="29"/>
      <c r="W939" s="25" t="b">
        <v>0</v>
      </c>
      <c r="X939" s="10" t="str">
        <f t="shared" si="3"/>
        <v/>
      </c>
    </row>
    <row r="940" ht="15.75" customHeight="1">
      <c r="A940" s="10" t="str">
        <f t="shared" si="1"/>
        <v/>
      </c>
      <c r="B940" s="11" t="str">
        <f>IF(OR($D940 = "CLOSED", AND($D940 = "CANCELLED", IncludeCancelled), AND($D940 = "MISSED", IncludeMissed)), IF(FixedTarget, IF(S940 &gt;= FixedTargetR, FixedTargetR, -1), IF($R940 = "TARGET", Q940, IF($R940 = "BE", 0, IF($R940 = "STOP", -1, "")))), "")</f>
        <v/>
      </c>
      <c r="C940" s="25"/>
      <c r="D940" s="25"/>
      <c r="E940" s="25"/>
      <c r="F940" s="25"/>
      <c r="G940" s="25"/>
      <c r="H940" s="25"/>
      <c r="I940" s="23"/>
      <c r="J940" s="23"/>
      <c r="K940" s="27"/>
      <c r="L940" s="27"/>
      <c r="M940" s="25"/>
      <c r="N940" s="31"/>
      <c r="O940" s="10" t="str">
        <f t="shared" si="2"/>
        <v/>
      </c>
      <c r="P940" s="10" t="str">
        <f>IF(AND(LEN(M940), SessionWeekends = false, OR(WEEKDAY(M940) = 1, WEEKDAY(M940) = 7)), SessionWeekendsCode, IF(LEN(N940), VLOOKUP(N940, SessionTimes, 2), ""))</f>
        <v/>
      </c>
      <c r="Q940" s="28"/>
      <c r="R940" s="25"/>
      <c r="S940" s="30"/>
      <c r="T940" s="26"/>
      <c r="U940" s="29"/>
      <c r="V940" s="29"/>
      <c r="W940" s="25" t="b">
        <v>0</v>
      </c>
      <c r="X940" s="10" t="str">
        <f t="shared" si="3"/>
        <v/>
      </c>
    </row>
    <row r="941" ht="15.75" customHeight="1">
      <c r="A941" s="10" t="str">
        <f t="shared" si="1"/>
        <v/>
      </c>
      <c r="B941" s="11" t="str">
        <f>IF(OR($D941 = "CLOSED", AND($D941 = "CANCELLED", IncludeCancelled), AND($D941 = "MISSED", IncludeMissed)), IF(FixedTarget, IF(S941 &gt;= FixedTargetR, FixedTargetR, -1), IF($R941 = "TARGET", Q941, IF($R941 = "BE", 0, IF($R941 = "STOP", -1, "")))), "")</f>
        <v/>
      </c>
      <c r="C941" s="25"/>
      <c r="D941" s="25"/>
      <c r="E941" s="25"/>
      <c r="F941" s="25"/>
      <c r="G941" s="25"/>
      <c r="H941" s="25"/>
      <c r="I941" s="23"/>
      <c r="J941" s="23"/>
      <c r="K941" s="27"/>
      <c r="L941" s="27"/>
      <c r="M941" s="25"/>
      <c r="N941" s="31"/>
      <c r="O941" s="10" t="str">
        <f t="shared" si="2"/>
        <v/>
      </c>
      <c r="P941" s="10" t="str">
        <f>IF(AND(LEN(M941), SessionWeekends = false, OR(WEEKDAY(M941) = 1, WEEKDAY(M941) = 7)), SessionWeekendsCode, IF(LEN(N941), VLOOKUP(N941, SessionTimes, 2), ""))</f>
        <v/>
      </c>
      <c r="Q941" s="28"/>
      <c r="R941" s="25"/>
      <c r="S941" s="30"/>
      <c r="T941" s="26"/>
      <c r="U941" s="29"/>
      <c r="V941" s="29"/>
      <c r="W941" s="25" t="b">
        <v>0</v>
      </c>
      <c r="X941" s="10" t="str">
        <f t="shared" si="3"/>
        <v/>
      </c>
    </row>
    <row r="942" ht="15.75" customHeight="1">
      <c r="A942" s="10" t="str">
        <f t="shared" si="1"/>
        <v/>
      </c>
      <c r="B942" s="11" t="str">
        <f>IF(OR($D942 = "CLOSED", AND($D942 = "CANCELLED", IncludeCancelled), AND($D942 = "MISSED", IncludeMissed)), IF(FixedTarget, IF(S942 &gt;= FixedTargetR, FixedTargetR, -1), IF($R942 = "TARGET", Q942, IF($R942 = "BE", 0, IF($R942 = "STOP", -1, "")))), "")</f>
        <v/>
      </c>
      <c r="C942" s="25"/>
      <c r="D942" s="25"/>
      <c r="E942" s="25"/>
      <c r="F942" s="25"/>
      <c r="G942" s="25"/>
      <c r="H942" s="25"/>
      <c r="I942" s="23"/>
      <c r="J942" s="23"/>
      <c r="K942" s="27"/>
      <c r="L942" s="27"/>
      <c r="M942" s="25"/>
      <c r="N942" s="31"/>
      <c r="O942" s="10" t="str">
        <f t="shared" si="2"/>
        <v/>
      </c>
      <c r="P942" s="10" t="str">
        <f>IF(AND(LEN(M942), SessionWeekends = false, OR(WEEKDAY(M942) = 1, WEEKDAY(M942) = 7)), SessionWeekendsCode, IF(LEN(N942), VLOOKUP(N942, SessionTimes, 2), ""))</f>
        <v/>
      </c>
      <c r="Q942" s="28"/>
      <c r="R942" s="25"/>
      <c r="S942" s="30"/>
      <c r="T942" s="26"/>
      <c r="U942" s="29"/>
      <c r="V942" s="29"/>
      <c r="W942" s="25" t="b">
        <v>0</v>
      </c>
      <c r="X942" s="10" t="str">
        <f t="shared" si="3"/>
        <v/>
      </c>
    </row>
    <row r="943" ht="15.75" customHeight="1">
      <c r="A943" s="10" t="str">
        <f t="shared" si="1"/>
        <v/>
      </c>
      <c r="B943" s="11" t="str">
        <f>IF(OR($D943 = "CLOSED", AND($D943 = "CANCELLED", IncludeCancelled), AND($D943 = "MISSED", IncludeMissed)), IF(FixedTarget, IF(S943 &gt;= FixedTargetR, FixedTargetR, -1), IF($R943 = "TARGET", Q943, IF($R943 = "BE", 0, IF($R943 = "STOP", -1, "")))), "")</f>
        <v/>
      </c>
      <c r="C943" s="25"/>
      <c r="D943" s="25"/>
      <c r="E943" s="25"/>
      <c r="F943" s="25"/>
      <c r="G943" s="25"/>
      <c r="H943" s="25"/>
      <c r="I943" s="23"/>
      <c r="J943" s="23"/>
      <c r="K943" s="27"/>
      <c r="L943" s="27"/>
      <c r="M943" s="25"/>
      <c r="N943" s="31"/>
      <c r="O943" s="10" t="str">
        <f t="shared" si="2"/>
        <v/>
      </c>
      <c r="P943" s="10" t="str">
        <f>IF(AND(LEN(M943), SessionWeekends = false, OR(WEEKDAY(M943) = 1, WEEKDAY(M943) = 7)), SessionWeekendsCode, IF(LEN(N943), VLOOKUP(N943, SessionTimes, 2), ""))</f>
        <v/>
      </c>
      <c r="Q943" s="28"/>
      <c r="R943" s="25"/>
      <c r="S943" s="30"/>
      <c r="T943" s="26"/>
      <c r="U943" s="29"/>
      <c r="V943" s="29"/>
      <c r="W943" s="25" t="b">
        <v>0</v>
      </c>
      <c r="X943" s="10" t="str">
        <f t="shared" si="3"/>
        <v/>
      </c>
    </row>
    <row r="944" ht="15.75" customHeight="1">
      <c r="A944" s="10" t="str">
        <f t="shared" si="1"/>
        <v/>
      </c>
      <c r="B944" s="11" t="str">
        <f>IF(OR($D944 = "CLOSED", AND($D944 = "CANCELLED", IncludeCancelled), AND($D944 = "MISSED", IncludeMissed)), IF(FixedTarget, IF(S944 &gt;= FixedTargetR, FixedTargetR, -1), IF($R944 = "TARGET", Q944, IF($R944 = "BE", 0, IF($R944 = "STOP", -1, "")))), "")</f>
        <v/>
      </c>
      <c r="C944" s="25"/>
      <c r="D944" s="25"/>
      <c r="E944" s="25"/>
      <c r="F944" s="25"/>
      <c r="G944" s="25"/>
      <c r="H944" s="25"/>
      <c r="I944" s="23"/>
      <c r="J944" s="23"/>
      <c r="K944" s="27"/>
      <c r="L944" s="27"/>
      <c r="M944" s="25"/>
      <c r="N944" s="31"/>
      <c r="O944" s="10" t="str">
        <f t="shared" si="2"/>
        <v/>
      </c>
      <c r="P944" s="10" t="str">
        <f>IF(AND(LEN(M944), SessionWeekends = false, OR(WEEKDAY(M944) = 1, WEEKDAY(M944) = 7)), SessionWeekendsCode, IF(LEN(N944), VLOOKUP(N944, SessionTimes, 2), ""))</f>
        <v/>
      </c>
      <c r="Q944" s="28"/>
      <c r="R944" s="25"/>
      <c r="S944" s="30"/>
      <c r="T944" s="26"/>
      <c r="U944" s="29"/>
      <c r="V944" s="29"/>
      <c r="W944" s="25" t="b">
        <v>0</v>
      </c>
      <c r="X944" s="10" t="str">
        <f t="shared" si="3"/>
        <v/>
      </c>
    </row>
    <row r="945" ht="15.75" customHeight="1">
      <c r="A945" s="10" t="str">
        <f t="shared" si="1"/>
        <v/>
      </c>
      <c r="B945" s="11" t="str">
        <f>IF(OR($D945 = "CLOSED", AND($D945 = "CANCELLED", IncludeCancelled), AND($D945 = "MISSED", IncludeMissed)), IF(FixedTarget, IF(S945 &gt;= FixedTargetR, FixedTargetR, -1), IF($R945 = "TARGET", Q945, IF($R945 = "BE", 0, IF($R945 = "STOP", -1, "")))), "")</f>
        <v/>
      </c>
      <c r="C945" s="25"/>
      <c r="D945" s="25"/>
      <c r="E945" s="25"/>
      <c r="F945" s="25"/>
      <c r="G945" s="25"/>
      <c r="H945" s="25"/>
      <c r="I945" s="23"/>
      <c r="J945" s="23"/>
      <c r="K945" s="27"/>
      <c r="L945" s="27"/>
      <c r="M945" s="25"/>
      <c r="N945" s="31"/>
      <c r="O945" s="10" t="str">
        <f t="shared" si="2"/>
        <v/>
      </c>
      <c r="P945" s="10" t="str">
        <f>IF(AND(LEN(M945), SessionWeekends = false, OR(WEEKDAY(M945) = 1, WEEKDAY(M945) = 7)), SessionWeekendsCode, IF(LEN(N945), VLOOKUP(N945, SessionTimes, 2), ""))</f>
        <v/>
      </c>
      <c r="Q945" s="28"/>
      <c r="R945" s="25"/>
      <c r="S945" s="30"/>
      <c r="T945" s="26"/>
      <c r="U945" s="29"/>
      <c r="V945" s="29"/>
      <c r="W945" s="25" t="b">
        <v>0</v>
      </c>
      <c r="X945" s="10" t="str">
        <f t="shared" si="3"/>
        <v/>
      </c>
    </row>
    <row r="946" ht="15.75" customHeight="1">
      <c r="A946" s="10" t="str">
        <f t="shared" si="1"/>
        <v/>
      </c>
      <c r="B946" s="11" t="str">
        <f>IF(OR($D946 = "CLOSED", AND($D946 = "CANCELLED", IncludeCancelled), AND($D946 = "MISSED", IncludeMissed)), IF(FixedTarget, IF(S946 &gt;= FixedTargetR, FixedTargetR, -1), IF($R946 = "TARGET", Q946, IF($R946 = "BE", 0, IF($R946 = "STOP", -1, "")))), "")</f>
        <v/>
      </c>
      <c r="C946" s="25"/>
      <c r="D946" s="25"/>
      <c r="E946" s="25"/>
      <c r="F946" s="25"/>
      <c r="G946" s="25"/>
      <c r="H946" s="25"/>
      <c r="I946" s="23"/>
      <c r="J946" s="23"/>
      <c r="K946" s="27"/>
      <c r="L946" s="27"/>
      <c r="M946" s="25"/>
      <c r="N946" s="31"/>
      <c r="O946" s="10" t="str">
        <f t="shared" si="2"/>
        <v/>
      </c>
      <c r="P946" s="10" t="str">
        <f>IF(AND(LEN(M946), SessionWeekends = false, OR(WEEKDAY(M946) = 1, WEEKDAY(M946) = 7)), SessionWeekendsCode, IF(LEN(N946), VLOOKUP(N946, SessionTimes, 2), ""))</f>
        <v/>
      </c>
      <c r="Q946" s="28"/>
      <c r="R946" s="25"/>
      <c r="S946" s="30"/>
      <c r="T946" s="26"/>
      <c r="U946" s="29"/>
      <c r="V946" s="29"/>
      <c r="W946" s="25" t="b">
        <v>0</v>
      </c>
      <c r="X946" s="10" t="str">
        <f t="shared" si="3"/>
        <v/>
      </c>
    </row>
    <row r="947" ht="15.75" customHeight="1">
      <c r="A947" s="10" t="str">
        <f t="shared" si="1"/>
        <v/>
      </c>
      <c r="B947" s="11" t="str">
        <f>IF(OR($D947 = "CLOSED", AND($D947 = "CANCELLED", IncludeCancelled), AND($D947 = "MISSED", IncludeMissed)), IF(FixedTarget, IF(S947 &gt;= FixedTargetR, FixedTargetR, -1), IF($R947 = "TARGET", Q947, IF($R947 = "BE", 0, IF($R947 = "STOP", -1, "")))), "")</f>
        <v/>
      </c>
      <c r="C947" s="25"/>
      <c r="D947" s="25"/>
      <c r="E947" s="25"/>
      <c r="F947" s="25"/>
      <c r="G947" s="25"/>
      <c r="H947" s="25"/>
      <c r="I947" s="23"/>
      <c r="J947" s="23"/>
      <c r="K947" s="27"/>
      <c r="L947" s="27"/>
      <c r="M947" s="25"/>
      <c r="N947" s="31"/>
      <c r="O947" s="10" t="str">
        <f t="shared" si="2"/>
        <v/>
      </c>
      <c r="P947" s="10" t="str">
        <f>IF(AND(LEN(M947), SessionWeekends = false, OR(WEEKDAY(M947) = 1, WEEKDAY(M947) = 7)), SessionWeekendsCode, IF(LEN(N947), VLOOKUP(N947, SessionTimes, 2), ""))</f>
        <v/>
      </c>
      <c r="Q947" s="28"/>
      <c r="R947" s="25"/>
      <c r="S947" s="30"/>
      <c r="T947" s="26"/>
      <c r="U947" s="29"/>
      <c r="V947" s="29"/>
      <c r="W947" s="25" t="b">
        <v>0</v>
      </c>
      <c r="X947" s="10" t="str">
        <f t="shared" si="3"/>
        <v/>
      </c>
    </row>
    <row r="948" ht="15.75" customHeight="1">
      <c r="A948" s="10" t="str">
        <f t="shared" si="1"/>
        <v/>
      </c>
      <c r="B948" s="11" t="str">
        <f>IF(OR($D948 = "CLOSED", AND($D948 = "CANCELLED", IncludeCancelled), AND($D948 = "MISSED", IncludeMissed)), IF(FixedTarget, IF(S948 &gt;= FixedTargetR, FixedTargetR, -1), IF($R948 = "TARGET", Q948, IF($R948 = "BE", 0, IF($R948 = "STOP", -1, "")))), "")</f>
        <v/>
      </c>
      <c r="C948" s="25"/>
      <c r="D948" s="25"/>
      <c r="E948" s="25"/>
      <c r="F948" s="25"/>
      <c r="G948" s="25"/>
      <c r="H948" s="25"/>
      <c r="I948" s="23"/>
      <c r="J948" s="23"/>
      <c r="K948" s="27"/>
      <c r="L948" s="27"/>
      <c r="M948" s="25"/>
      <c r="N948" s="31"/>
      <c r="O948" s="10" t="str">
        <f t="shared" si="2"/>
        <v/>
      </c>
      <c r="P948" s="10" t="str">
        <f>IF(AND(LEN(M948), SessionWeekends = false, OR(WEEKDAY(M948) = 1, WEEKDAY(M948) = 7)), SessionWeekendsCode, IF(LEN(N948), VLOOKUP(N948, SessionTimes, 2), ""))</f>
        <v/>
      </c>
      <c r="Q948" s="28"/>
      <c r="R948" s="25"/>
      <c r="S948" s="30"/>
      <c r="T948" s="26"/>
      <c r="U948" s="29"/>
      <c r="V948" s="29"/>
      <c r="W948" s="25" t="b">
        <v>0</v>
      </c>
      <c r="X948" s="10" t="str">
        <f t="shared" si="3"/>
        <v/>
      </c>
    </row>
    <row r="949" ht="15.75" customHeight="1">
      <c r="A949" s="10" t="str">
        <f t="shared" si="1"/>
        <v/>
      </c>
      <c r="B949" s="11" t="str">
        <f>IF(OR($D949 = "CLOSED", AND($D949 = "CANCELLED", IncludeCancelled), AND($D949 = "MISSED", IncludeMissed)), IF(FixedTarget, IF(S949 &gt;= FixedTargetR, FixedTargetR, -1), IF($R949 = "TARGET", Q949, IF($R949 = "BE", 0, IF($R949 = "STOP", -1, "")))), "")</f>
        <v/>
      </c>
      <c r="C949" s="25"/>
      <c r="D949" s="25"/>
      <c r="E949" s="25"/>
      <c r="F949" s="25"/>
      <c r="G949" s="25"/>
      <c r="H949" s="25"/>
      <c r="I949" s="23"/>
      <c r="J949" s="23"/>
      <c r="K949" s="27"/>
      <c r="L949" s="27"/>
      <c r="M949" s="25"/>
      <c r="N949" s="31"/>
      <c r="O949" s="10" t="str">
        <f t="shared" si="2"/>
        <v/>
      </c>
      <c r="P949" s="10" t="str">
        <f>IF(AND(LEN(M949), SessionWeekends = false, OR(WEEKDAY(M949) = 1, WEEKDAY(M949) = 7)), SessionWeekendsCode, IF(LEN(N949), VLOOKUP(N949, SessionTimes, 2), ""))</f>
        <v/>
      </c>
      <c r="Q949" s="28"/>
      <c r="R949" s="25"/>
      <c r="S949" s="30"/>
      <c r="T949" s="26"/>
      <c r="U949" s="29"/>
      <c r="V949" s="29"/>
      <c r="W949" s="25" t="b">
        <v>0</v>
      </c>
      <c r="X949" s="10" t="str">
        <f t="shared" si="3"/>
        <v/>
      </c>
    </row>
    <row r="950" ht="15.75" customHeight="1">
      <c r="A950" s="10" t="str">
        <f t="shared" si="1"/>
        <v/>
      </c>
      <c r="B950" s="11" t="str">
        <f>IF(OR($D950 = "CLOSED", AND($D950 = "CANCELLED", IncludeCancelled), AND($D950 = "MISSED", IncludeMissed)), IF(FixedTarget, IF(S950 &gt;= FixedTargetR, FixedTargetR, -1), IF($R950 = "TARGET", Q950, IF($R950 = "BE", 0, IF($R950 = "STOP", -1, "")))), "")</f>
        <v/>
      </c>
      <c r="C950" s="25"/>
      <c r="D950" s="25"/>
      <c r="E950" s="25"/>
      <c r="F950" s="25"/>
      <c r="G950" s="25"/>
      <c r="H950" s="25"/>
      <c r="I950" s="23"/>
      <c r="J950" s="23"/>
      <c r="K950" s="27"/>
      <c r="L950" s="27"/>
      <c r="M950" s="25"/>
      <c r="N950" s="31"/>
      <c r="O950" s="10" t="str">
        <f t="shared" si="2"/>
        <v/>
      </c>
      <c r="P950" s="10" t="str">
        <f>IF(AND(LEN(M950), SessionWeekends = false, OR(WEEKDAY(M950) = 1, WEEKDAY(M950) = 7)), SessionWeekendsCode, IF(LEN(N950), VLOOKUP(N950, SessionTimes, 2), ""))</f>
        <v/>
      </c>
      <c r="Q950" s="28"/>
      <c r="R950" s="25"/>
      <c r="S950" s="30"/>
      <c r="T950" s="26"/>
      <c r="U950" s="29"/>
      <c r="V950" s="29"/>
      <c r="W950" s="25" t="b">
        <v>0</v>
      </c>
      <c r="X950" s="10" t="str">
        <f t="shared" si="3"/>
        <v/>
      </c>
    </row>
    <row r="951" ht="15.75" customHeight="1">
      <c r="A951" s="10" t="str">
        <f t="shared" si="1"/>
        <v/>
      </c>
      <c r="B951" s="11" t="str">
        <f>IF(OR($D951 = "CLOSED", AND($D951 = "CANCELLED", IncludeCancelled), AND($D951 = "MISSED", IncludeMissed)), IF(FixedTarget, IF(S951 &gt;= FixedTargetR, FixedTargetR, -1), IF($R951 = "TARGET", Q951, IF($R951 = "BE", 0, IF($R951 = "STOP", -1, "")))), "")</f>
        <v/>
      </c>
      <c r="C951" s="25"/>
      <c r="D951" s="25"/>
      <c r="E951" s="25"/>
      <c r="F951" s="25"/>
      <c r="G951" s="25"/>
      <c r="H951" s="25"/>
      <c r="I951" s="23"/>
      <c r="J951" s="23"/>
      <c r="K951" s="27"/>
      <c r="L951" s="27"/>
      <c r="M951" s="25"/>
      <c r="N951" s="31"/>
      <c r="O951" s="10" t="str">
        <f t="shared" si="2"/>
        <v/>
      </c>
      <c r="P951" s="10" t="str">
        <f>IF(AND(LEN(M951), SessionWeekends = false, OR(WEEKDAY(M951) = 1, WEEKDAY(M951) = 7)), SessionWeekendsCode, IF(LEN(N951), VLOOKUP(N951, SessionTimes, 2), ""))</f>
        <v/>
      </c>
      <c r="Q951" s="28"/>
      <c r="R951" s="25"/>
      <c r="S951" s="30"/>
      <c r="T951" s="26"/>
      <c r="U951" s="29"/>
      <c r="V951" s="29"/>
      <c r="W951" s="25" t="b">
        <v>0</v>
      </c>
      <c r="X951" s="10" t="str">
        <f t="shared" si="3"/>
        <v/>
      </c>
    </row>
    <row r="952" ht="15.75" customHeight="1">
      <c r="A952" s="10" t="str">
        <f t="shared" si="1"/>
        <v/>
      </c>
      <c r="B952" s="11" t="str">
        <f>IF(OR($D952 = "CLOSED", AND($D952 = "CANCELLED", IncludeCancelled), AND($D952 = "MISSED", IncludeMissed)), IF(FixedTarget, IF(S952 &gt;= FixedTargetR, FixedTargetR, -1), IF($R952 = "TARGET", Q952, IF($R952 = "BE", 0, IF($R952 = "STOP", -1, "")))), "")</f>
        <v/>
      </c>
      <c r="C952" s="25"/>
      <c r="D952" s="25"/>
      <c r="E952" s="25"/>
      <c r="F952" s="25"/>
      <c r="G952" s="25"/>
      <c r="H952" s="25"/>
      <c r="I952" s="23"/>
      <c r="J952" s="23"/>
      <c r="K952" s="27"/>
      <c r="L952" s="27"/>
      <c r="M952" s="25"/>
      <c r="N952" s="31"/>
      <c r="O952" s="10" t="str">
        <f t="shared" si="2"/>
        <v/>
      </c>
      <c r="P952" s="10" t="str">
        <f>IF(AND(LEN(M952), SessionWeekends = false, OR(WEEKDAY(M952) = 1, WEEKDAY(M952) = 7)), SessionWeekendsCode, IF(LEN(N952), VLOOKUP(N952, SessionTimes, 2), ""))</f>
        <v/>
      </c>
      <c r="Q952" s="28"/>
      <c r="R952" s="25"/>
      <c r="S952" s="30"/>
      <c r="T952" s="26"/>
      <c r="U952" s="29"/>
      <c r="V952" s="29"/>
      <c r="W952" s="25" t="b">
        <v>0</v>
      </c>
      <c r="X952" s="10" t="str">
        <f t="shared" si="3"/>
        <v/>
      </c>
    </row>
    <row r="953" ht="15.75" customHeight="1">
      <c r="A953" s="10" t="str">
        <f t="shared" si="1"/>
        <v/>
      </c>
      <c r="B953" s="11" t="str">
        <f>IF(OR($D953 = "CLOSED", AND($D953 = "CANCELLED", IncludeCancelled), AND($D953 = "MISSED", IncludeMissed)), IF(FixedTarget, IF(S953 &gt;= FixedTargetR, FixedTargetR, -1), IF($R953 = "TARGET", Q953, IF($R953 = "BE", 0, IF($R953 = "STOP", -1, "")))), "")</f>
        <v/>
      </c>
      <c r="C953" s="25"/>
      <c r="D953" s="25"/>
      <c r="E953" s="25"/>
      <c r="F953" s="25"/>
      <c r="G953" s="25"/>
      <c r="H953" s="25"/>
      <c r="I953" s="23"/>
      <c r="J953" s="23"/>
      <c r="K953" s="27"/>
      <c r="L953" s="27"/>
      <c r="M953" s="25"/>
      <c r="N953" s="31"/>
      <c r="O953" s="10" t="str">
        <f t="shared" si="2"/>
        <v/>
      </c>
      <c r="P953" s="10" t="str">
        <f>IF(AND(LEN(M953), SessionWeekends = false, OR(WEEKDAY(M953) = 1, WEEKDAY(M953) = 7)), SessionWeekendsCode, IF(LEN(N953), VLOOKUP(N953, SessionTimes, 2), ""))</f>
        <v/>
      </c>
      <c r="Q953" s="28"/>
      <c r="R953" s="25"/>
      <c r="S953" s="30"/>
      <c r="T953" s="26"/>
      <c r="U953" s="29"/>
      <c r="V953" s="29"/>
      <c r="W953" s="25" t="b">
        <v>0</v>
      </c>
      <c r="X953" s="10" t="str">
        <f t="shared" si="3"/>
        <v/>
      </c>
    </row>
    <row r="954" ht="15.75" customHeight="1">
      <c r="A954" s="10" t="str">
        <f t="shared" si="1"/>
        <v/>
      </c>
      <c r="B954" s="11" t="str">
        <f>IF(OR($D954 = "CLOSED", AND($D954 = "CANCELLED", IncludeCancelled), AND($D954 = "MISSED", IncludeMissed)), IF(FixedTarget, IF(S954 &gt;= FixedTargetR, FixedTargetR, -1), IF($R954 = "TARGET", Q954, IF($R954 = "BE", 0, IF($R954 = "STOP", -1, "")))), "")</f>
        <v/>
      </c>
      <c r="C954" s="25"/>
      <c r="D954" s="25"/>
      <c r="E954" s="25"/>
      <c r="F954" s="25"/>
      <c r="G954" s="25"/>
      <c r="H954" s="25"/>
      <c r="I954" s="23"/>
      <c r="J954" s="23"/>
      <c r="K954" s="27"/>
      <c r="L954" s="27"/>
      <c r="M954" s="25"/>
      <c r="N954" s="31"/>
      <c r="O954" s="10" t="str">
        <f t="shared" si="2"/>
        <v/>
      </c>
      <c r="P954" s="10" t="str">
        <f>IF(AND(LEN(M954), SessionWeekends = false, OR(WEEKDAY(M954) = 1, WEEKDAY(M954) = 7)), SessionWeekendsCode, IF(LEN(N954), VLOOKUP(N954, SessionTimes, 2), ""))</f>
        <v/>
      </c>
      <c r="Q954" s="28"/>
      <c r="R954" s="25"/>
      <c r="S954" s="30"/>
      <c r="T954" s="26"/>
      <c r="U954" s="29"/>
      <c r="V954" s="29"/>
      <c r="W954" s="25" t="b">
        <v>0</v>
      </c>
      <c r="X954" s="10" t="str">
        <f t="shared" si="3"/>
        <v/>
      </c>
    </row>
    <row r="955" ht="15.75" customHeight="1">
      <c r="A955" s="10" t="str">
        <f t="shared" si="1"/>
        <v/>
      </c>
      <c r="B955" s="11" t="str">
        <f>IF(OR($D955 = "CLOSED", AND($D955 = "CANCELLED", IncludeCancelled), AND($D955 = "MISSED", IncludeMissed)), IF(FixedTarget, IF(S955 &gt;= FixedTargetR, FixedTargetR, -1), IF($R955 = "TARGET", Q955, IF($R955 = "BE", 0, IF($R955 = "STOP", -1, "")))), "")</f>
        <v/>
      </c>
      <c r="C955" s="25"/>
      <c r="D955" s="25"/>
      <c r="E955" s="25"/>
      <c r="F955" s="25"/>
      <c r="G955" s="25"/>
      <c r="H955" s="25"/>
      <c r="I955" s="23"/>
      <c r="J955" s="23"/>
      <c r="K955" s="27"/>
      <c r="L955" s="27"/>
      <c r="M955" s="25"/>
      <c r="N955" s="31"/>
      <c r="O955" s="10" t="str">
        <f t="shared" si="2"/>
        <v/>
      </c>
      <c r="P955" s="10" t="str">
        <f>IF(AND(LEN(M955), SessionWeekends = false, OR(WEEKDAY(M955) = 1, WEEKDAY(M955) = 7)), SessionWeekendsCode, IF(LEN(N955), VLOOKUP(N955, SessionTimes, 2), ""))</f>
        <v/>
      </c>
      <c r="Q955" s="28"/>
      <c r="R955" s="25"/>
      <c r="S955" s="30"/>
      <c r="T955" s="26"/>
      <c r="U955" s="29"/>
      <c r="V955" s="29"/>
      <c r="W955" s="25" t="b">
        <v>0</v>
      </c>
      <c r="X955" s="10" t="str">
        <f t="shared" si="3"/>
        <v/>
      </c>
    </row>
    <row r="956" ht="15.75" customHeight="1">
      <c r="A956" s="10" t="str">
        <f t="shared" si="1"/>
        <v/>
      </c>
      <c r="B956" s="11" t="str">
        <f>IF(OR($D956 = "CLOSED", AND($D956 = "CANCELLED", IncludeCancelled), AND($D956 = "MISSED", IncludeMissed)), IF(FixedTarget, IF(S956 &gt;= FixedTargetR, FixedTargetR, -1), IF($R956 = "TARGET", Q956, IF($R956 = "BE", 0, IF($R956 = "STOP", -1, "")))), "")</f>
        <v/>
      </c>
      <c r="C956" s="25"/>
      <c r="D956" s="25"/>
      <c r="E956" s="25"/>
      <c r="F956" s="25"/>
      <c r="G956" s="25"/>
      <c r="H956" s="25"/>
      <c r="I956" s="23"/>
      <c r="J956" s="23"/>
      <c r="K956" s="27"/>
      <c r="L956" s="27"/>
      <c r="M956" s="25"/>
      <c r="N956" s="31"/>
      <c r="O956" s="10" t="str">
        <f t="shared" si="2"/>
        <v/>
      </c>
      <c r="P956" s="10" t="str">
        <f>IF(AND(LEN(M956), SessionWeekends = false, OR(WEEKDAY(M956) = 1, WEEKDAY(M956) = 7)), SessionWeekendsCode, IF(LEN(N956), VLOOKUP(N956, SessionTimes, 2), ""))</f>
        <v/>
      </c>
      <c r="Q956" s="28"/>
      <c r="R956" s="25"/>
      <c r="S956" s="30"/>
      <c r="T956" s="26"/>
      <c r="U956" s="29"/>
      <c r="V956" s="29"/>
      <c r="W956" s="25" t="b">
        <v>0</v>
      </c>
      <c r="X956" s="10" t="str">
        <f t="shared" si="3"/>
        <v/>
      </c>
    </row>
    <row r="957" ht="15.75" customHeight="1">
      <c r="A957" s="10" t="str">
        <f t="shared" si="1"/>
        <v/>
      </c>
      <c r="B957" s="11" t="str">
        <f>IF(OR($D957 = "CLOSED", AND($D957 = "CANCELLED", IncludeCancelled), AND($D957 = "MISSED", IncludeMissed)), IF(FixedTarget, IF(S957 &gt;= FixedTargetR, FixedTargetR, -1), IF($R957 = "TARGET", Q957, IF($R957 = "BE", 0, IF($R957 = "STOP", -1, "")))), "")</f>
        <v/>
      </c>
      <c r="C957" s="25"/>
      <c r="D957" s="25"/>
      <c r="E957" s="25"/>
      <c r="F957" s="25"/>
      <c r="G957" s="25"/>
      <c r="H957" s="25"/>
      <c r="I957" s="23"/>
      <c r="J957" s="23"/>
      <c r="K957" s="27"/>
      <c r="L957" s="27"/>
      <c r="M957" s="25"/>
      <c r="N957" s="31"/>
      <c r="O957" s="10" t="str">
        <f t="shared" si="2"/>
        <v/>
      </c>
      <c r="P957" s="10" t="str">
        <f>IF(AND(LEN(M957), SessionWeekends = false, OR(WEEKDAY(M957) = 1, WEEKDAY(M957) = 7)), SessionWeekendsCode, IF(LEN(N957), VLOOKUP(N957, SessionTimes, 2), ""))</f>
        <v/>
      </c>
      <c r="Q957" s="28"/>
      <c r="R957" s="25"/>
      <c r="S957" s="30"/>
      <c r="T957" s="26"/>
      <c r="U957" s="29"/>
      <c r="V957" s="29"/>
      <c r="W957" s="25" t="b">
        <v>0</v>
      </c>
      <c r="X957" s="10" t="str">
        <f t="shared" si="3"/>
        <v/>
      </c>
    </row>
    <row r="958" ht="15.75" customHeight="1">
      <c r="A958" s="10" t="str">
        <f t="shared" si="1"/>
        <v/>
      </c>
      <c r="B958" s="11" t="str">
        <f>IF(OR($D958 = "CLOSED", AND($D958 = "CANCELLED", IncludeCancelled), AND($D958 = "MISSED", IncludeMissed)), IF(FixedTarget, IF(S958 &gt;= FixedTargetR, FixedTargetR, -1), IF($R958 = "TARGET", Q958, IF($R958 = "BE", 0, IF($R958 = "STOP", -1, "")))), "")</f>
        <v/>
      </c>
      <c r="C958" s="25"/>
      <c r="D958" s="25"/>
      <c r="E958" s="25"/>
      <c r="F958" s="25"/>
      <c r="G958" s="25"/>
      <c r="H958" s="25"/>
      <c r="I958" s="23"/>
      <c r="J958" s="23"/>
      <c r="K958" s="27"/>
      <c r="L958" s="27"/>
      <c r="M958" s="25"/>
      <c r="N958" s="31"/>
      <c r="O958" s="10" t="str">
        <f t="shared" si="2"/>
        <v/>
      </c>
      <c r="P958" s="10" t="str">
        <f>IF(AND(LEN(M958), SessionWeekends = false, OR(WEEKDAY(M958) = 1, WEEKDAY(M958) = 7)), SessionWeekendsCode, IF(LEN(N958), VLOOKUP(N958, SessionTimes, 2), ""))</f>
        <v/>
      </c>
      <c r="Q958" s="28"/>
      <c r="R958" s="25"/>
      <c r="S958" s="30"/>
      <c r="T958" s="26"/>
      <c r="U958" s="29"/>
      <c r="V958" s="29"/>
      <c r="W958" s="25" t="b">
        <v>0</v>
      </c>
      <c r="X958" s="10" t="str">
        <f t="shared" si="3"/>
        <v/>
      </c>
    </row>
    <row r="959" ht="15.75" customHeight="1">
      <c r="A959" s="10" t="str">
        <f t="shared" si="1"/>
        <v/>
      </c>
      <c r="B959" s="11" t="str">
        <f>IF(OR($D959 = "CLOSED", AND($D959 = "CANCELLED", IncludeCancelled), AND($D959 = "MISSED", IncludeMissed)), IF(FixedTarget, IF(S959 &gt;= FixedTargetR, FixedTargetR, -1), IF($R959 = "TARGET", Q959, IF($R959 = "BE", 0, IF($R959 = "STOP", -1, "")))), "")</f>
        <v/>
      </c>
      <c r="C959" s="25"/>
      <c r="D959" s="25"/>
      <c r="E959" s="25"/>
      <c r="F959" s="25"/>
      <c r="G959" s="25"/>
      <c r="H959" s="25"/>
      <c r="I959" s="23"/>
      <c r="J959" s="23"/>
      <c r="K959" s="27"/>
      <c r="L959" s="27"/>
      <c r="M959" s="25"/>
      <c r="N959" s="31"/>
      <c r="O959" s="10" t="str">
        <f t="shared" si="2"/>
        <v/>
      </c>
      <c r="P959" s="10" t="str">
        <f>IF(AND(LEN(M959), SessionWeekends = false, OR(WEEKDAY(M959) = 1, WEEKDAY(M959) = 7)), SessionWeekendsCode, IF(LEN(N959), VLOOKUP(N959, SessionTimes, 2), ""))</f>
        <v/>
      </c>
      <c r="Q959" s="28"/>
      <c r="R959" s="25"/>
      <c r="S959" s="30"/>
      <c r="T959" s="26"/>
      <c r="U959" s="29"/>
      <c r="V959" s="29"/>
      <c r="W959" s="25" t="b">
        <v>0</v>
      </c>
      <c r="X959" s="10" t="str">
        <f t="shared" si="3"/>
        <v/>
      </c>
    </row>
    <row r="960" ht="15.75" customHeight="1">
      <c r="A960" s="10" t="str">
        <f t="shared" si="1"/>
        <v/>
      </c>
      <c r="B960" s="11" t="str">
        <f>IF(OR($D960 = "CLOSED", AND($D960 = "CANCELLED", IncludeCancelled), AND($D960 = "MISSED", IncludeMissed)), IF(FixedTarget, IF(S960 &gt;= FixedTargetR, FixedTargetR, -1), IF($R960 = "TARGET", Q960, IF($R960 = "BE", 0, IF($R960 = "STOP", -1, "")))), "")</f>
        <v/>
      </c>
      <c r="C960" s="25"/>
      <c r="D960" s="25"/>
      <c r="E960" s="25"/>
      <c r="F960" s="25"/>
      <c r="G960" s="25"/>
      <c r="H960" s="25"/>
      <c r="I960" s="23"/>
      <c r="J960" s="23"/>
      <c r="K960" s="27"/>
      <c r="L960" s="27"/>
      <c r="M960" s="25"/>
      <c r="N960" s="31"/>
      <c r="O960" s="10" t="str">
        <f t="shared" si="2"/>
        <v/>
      </c>
      <c r="P960" s="10" t="str">
        <f>IF(AND(LEN(M960), SessionWeekends = false, OR(WEEKDAY(M960) = 1, WEEKDAY(M960) = 7)), SessionWeekendsCode, IF(LEN(N960), VLOOKUP(N960, SessionTimes, 2), ""))</f>
        <v/>
      </c>
      <c r="Q960" s="28"/>
      <c r="R960" s="25"/>
      <c r="S960" s="30"/>
      <c r="T960" s="26"/>
      <c r="U960" s="29"/>
      <c r="V960" s="29"/>
      <c r="W960" s="25" t="b">
        <v>0</v>
      </c>
      <c r="X960" s="10" t="str">
        <f t="shared" si="3"/>
        <v/>
      </c>
    </row>
    <row r="961" ht="15.75" customHeight="1">
      <c r="A961" s="10" t="str">
        <f t="shared" si="1"/>
        <v/>
      </c>
      <c r="B961" s="11" t="str">
        <f>IF(OR($D961 = "CLOSED", AND($D961 = "CANCELLED", IncludeCancelled), AND($D961 = "MISSED", IncludeMissed)), IF(FixedTarget, IF(S961 &gt;= FixedTargetR, FixedTargetR, -1), IF($R961 = "TARGET", Q961, IF($R961 = "BE", 0, IF($R961 = "STOP", -1, "")))), "")</f>
        <v/>
      </c>
      <c r="C961" s="25"/>
      <c r="D961" s="25"/>
      <c r="E961" s="25"/>
      <c r="F961" s="25"/>
      <c r="G961" s="25"/>
      <c r="H961" s="25"/>
      <c r="I961" s="23"/>
      <c r="J961" s="23"/>
      <c r="K961" s="27"/>
      <c r="L961" s="27"/>
      <c r="M961" s="25"/>
      <c r="N961" s="31"/>
      <c r="O961" s="10" t="str">
        <f t="shared" si="2"/>
        <v/>
      </c>
      <c r="P961" s="10" t="str">
        <f>IF(AND(LEN(M961), SessionWeekends = false, OR(WEEKDAY(M961) = 1, WEEKDAY(M961) = 7)), SessionWeekendsCode, IF(LEN(N961), VLOOKUP(N961, SessionTimes, 2), ""))</f>
        <v/>
      </c>
      <c r="Q961" s="28"/>
      <c r="R961" s="25"/>
      <c r="S961" s="30"/>
      <c r="T961" s="26"/>
      <c r="U961" s="29"/>
      <c r="V961" s="29"/>
      <c r="W961" s="25" t="b">
        <v>0</v>
      </c>
      <c r="X961" s="10" t="str">
        <f t="shared" si="3"/>
        <v/>
      </c>
    </row>
    <row r="962" ht="15.75" customHeight="1">
      <c r="A962" s="10" t="str">
        <f t="shared" si="1"/>
        <v/>
      </c>
      <c r="B962" s="11" t="str">
        <f>IF(OR($D962 = "CLOSED", AND($D962 = "CANCELLED", IncludeCancelled), AND($D962 = "MISSED", IncludeMissed)), IF(FixedTarget, IF(S962 &gt;= FixedTargetR, FixedTargetR, -1), IF($R962 = "TARGET", Q962, IF($R962 = "BE", 0, IF($R962 = "STOP", -1, "")))), "")</f>
        <v/>
      </c>
      <c r="C962" s="25"/>
      <c r="D962" s="25"/>
      <c r="E962" s="25"/>
      <c r="F962" s="25"/>
      <c r="G962" s="25"/>
      <c r="H962" s="25"/>
      <c r="I962" s="23"/>
      <c r="J962" s="23"/>
      <c r="K962" s="27"/>
      <c r="L962" s="27"/>
      <c r="M962" s="25"/>
      <c r="N962" s="31"/>
      <c r="O962" s="10" t="str">
        <f t="shared" si="2"/>
        <v/>
      </c>
      <c r="P962" s="10" t="str">
        <f>IF(AND(LEN(M962), SessionWeekends = false, OR(WEEKDAY(M962) = 1, WEEKDAY(M962) = 7)), SessionWeekendsCode, IF(LEN(N962), VLOOKUP(N962, SessionTimes, 2), ""))</f>
        <v/>
      </c>
      <c r="Q962" s="28"/>
      <c r="R962" s="25"/>
      <c r="S962" s="30"/>
      <c r="T962" s="26"/>
      <c r="U962" s="29"/>
      <c r="V962" s="29"/>
      <c r="W962" s="25" t="b">
        <v>0</v>
      </c>
      <c r="X962" s="10" t="str">
        <f t="shared" si="3"/>
        <v/>
      </c>
    </row>
    <row r="963" ht="15.75" customHeight="1">
      <c r="A963" s="10" t="str">
        <f t="shared" si="1"/>
        <v/>
      </c>
      <c r="B963" s="11" t="str">
        <f>IF(OR($D963 = "CLOSED", AND($D963 = "CANCELLED", IncludeCancelled), AND($D963 = "MISSED", IncludeMissed)), IF(FixedTarget, IF(S963 &gt;= FixedTargetR, FixedTargetR, -1), IF($R963 = "TARGET", Q963, IF($R963 = "BE", 0, IF($R963 = "STOP", -1, "")))), "")</f>
        <v/>
      </c>
      <c r="C963" s="25"/>
      <c r="D963" s="25"/>
      <c r="E963" s="25"/>
      <c r="F963" s="25"/>
      <c r="G963" s="25"/>
      <c r="H963" s="25"/>
      <c r="I963" s="23"/>
      <c r="J963" s="23"/>
      <c r="K963" s="27"/>
      <c r="L963" s="27"/>
      <c r="M963" s="25"/>
      <c r="N963" s="31"/>
      <c r="O963" s="10" t="str">
        <f t="shared" si="2"/>
        <v/>
      </c>
      <c r="P963" s="10" t="str">
        <f>IF(AND(LEN(M963), SessionWeekends = false, OR(WEEKDAY(M963) = 1, WEEKDAY(M963) = 7)), SessionWeekendsCode, IF(LEN(N963), VLOOKUP(N963, SessionTimes, 2), ""))</f>
        <v/>
      </c>
      <c r="Q963" s="28"/>
      <c r="R963" s="25"/>
      <c r="S963" s="30"/>
      <c r="T963" s="26"/>
      <c r="U963" s="29"/>
      <c r="V963" s="29"/>
      <c r="W963" s="25" t="b">
        <v>0</v>
      </c>
      <c r="X963" s="10" t="str">
        <f t="shared" si="3"/>
        <v/>
      </c>
    </row>
    <row r="964" ht="15.75" customHeight="1">
      <c r="A964" s="10" t="str">
        <f t="shared" si="1"/>
        <v/>
      </c>
      <c r="B964" s="11" t="str">
        <f>IF(OR($D964 = "CLOSED", AND($D964 = "CANCELLED", IncludeCancelled), AND($D964 = "MISSED", IncludeMissed)), IF(FixedTarget, IF(S964 &gt;= FixedTargetR, FixedTargetR, -1), IF($R964 = "TARGET", Q964, IF($R964 = "BE", 0, IF($R964 = "STOP", -1, "")))), "")</f>
        <v/>
      </c>
      <c r="C964" s="25"/>
      <c r="D964" s="25"/>
      <c r="E964" s="25"/>
      <c r="F964" s="25"/>
      <c r="G964" s="25"/>
      <c r="H964" s="25"/>
      <c r="I964" s="23"/>
      <c r="J964" s="23"/>
      <c r="K964" s="27"/>
      <c r="L964" s="27"/>
      <c r="M964" s="25"/>
      <c r="N964" s="31"/>
      <c r="O964" s="10" t="str">
        <f t="shared" si="2"/>
        <v/>
      </c>
      <c r="P964" s="10" t="str">
        <f>IF(AND(LEN(M964), SessionWeekends = false, OR(WEEKDAY(M964) = 1, WEEKDAY(M964) = 7)), SessionWeekendsCode, IF(LEN(N964), VLOOKUP(N964, SessionTimes, 2), ""))</f>
        <v/>
      </c>
      <c r="Q964" s="28"/>
      <c r="R964" s="25"/>
      <c r="S964" s="30"/>
      <c r="T964" s="26"/>
      <c r="U964" s="29"/>
      <c r="V964" s="29"/>
      <c r="W964" s="25" t="b">
        <v>0</v>
      </c>
      <c r="X964" s="10" t="str">
        <f t="shared" si="3"/>
        <v/>
      </c>
    </row>
    <row r="965" ht="15.75" customHeight="1">
      <c r="A965" s="10" t="str">
        <f t="shared" si="1"/>
        <v/>
      </c>
      <c r="B965" s="11" t="str">
        <f>IF(OR($D965 = "CLOSED", AND($D965 = "CANCELLED", IncludeCancelled), AND($D965 = "MISSED", IncludeMissed)), IF(FixedTarget, IF(S965 &gt;= FixedTargetR, FixedTargetR, -1), IF($R965 = "TARGET", Q965, IF($R965 = "BE", 0, IF($R965 = "STOP", -1, "")))), "")</f>
        <v/>
      </c>
      <c r="C965" s="25"/>
      <c r="D965" s="25"/>
      <c r="E965" s="25"/>
      <c r="F965" s="25"/>
      <c r="G965" s="25"/>
      <c r="H965" s="25"/>
      <c r="I965" s="23"/>
      <c r="J965" s="23"/>
      <c r="K965" s="27"/>
      <c r="L965" s="27"/>
      <c r="M965" s="25"/>
      <c r="N965" s="31"/>
      <c r="O965" s="10" t="str">
        <f t="shared" si="2"/>
        <v/>
      </c>
      <c r="P965" s="10" t="str">
        <f>IF(AND(LEN(M965), SessionWeekends = false, OR(WEEKDAY(M965) = 1, WEEKDAY(M965) = 7)), SessionWeekendsCode, IF(LEN(N965), VLOOKUP(N965, SessionTimes, 2), ""))</f>
        <v/>
      </c>
      <c r="Q965" s="28"/>
      <c r="R965" s="25"/>
      <c r="S965" s="30"/>
      <c r="T965" s="26"/>
      <c r="U965" s="29"/>
      <c r="V965" s="29"/>
      <c r="W965" s="25" t="b">
        <v>0</v>
      </c>
      <c r="X965" s="10" t="str">
        <f t="shared" si="3"/>
        <v/>
      </c>
    </row>
    <row r="966" ht="15.75" customHeight="1">
      <c r="A966" s="10" t="str">
        <f t="shared" si="1"/>
        <v/>
      </c>
      <c r="B966" s="11" t="str">
        <f>IF(OR($D966 = "CLOSED", AND($D966 = "CANCELLED", IncludeCancelled), AND($D966 = "MISSED", IncludeMissed)), IF(FixedTarget, IF(S966 &gt;= FixedTargetR, FixedTargetR, -1), IF($R966 = "TARGET", Q966, IF($R966 = "BE", 0, IF($R966 = "STOP", -1, "")))), "")</f>
        <v/>
      </c>
      <c r="C966" s="25"/>
      <c r="D966" s="25"/>
      <c r="E966" s="25"/>
      <c r="F966" s="25"/>
      <c r="G966" s="25"/>
      <c r="H966" s="25"/>
      <c r="I966" s="23"/>
      <c r="J966" s="23"/>
      <c r="K966" s="27"/>
      <c r="L966" s="27"/>
      <c r="M966" s="25"/>
      <c r="N966" s="31"/>
      <c r="O966" s="10" t="str">
        <f t="shared" si="2"/>
        <v/>
      </c>
      <c r="P966" s="10" t="str">
        <f>IF(AND(LEN(M966), SessionWeekends = false, OR(WEEKDAY(M966) = 1, WEEKDAY(M966) = 7)), SessionWeekendsCode, IF(LEN(N966), VLOOKUP(N966, SessionTimes, 2), ""))</f>
        <v/>
      </c>
      <c r="Q966" s="28"/>
      <c r="R966" s="25"/>
      <c r="S966" s="30"/>
      <c r="T966" s="26"/>
      <c r="U966" s="29"/>
      <c r="V966" s="29"/>
      <c r="W966" s="25" t="b">
        <v>0</v>
      </c>
      <c r="X966" s="10" t="str">
        <f t="shared" si="3"/>
        <v/>
      </c>
    </row>
    <row r="967" ht="15.75" customHeight="1">
      <c r="A967" s="10" t="str">
        <f t="shared" si="1"/>
        <v/>
      </c>
      <c r="B967" s="11" t="str">
        <f>IF(OR($D967 = "CLOSED", AND($D967 = "CANCELLED", IncludeCancelled), AND($D967 = "MISSED", IncludeMissed)), IF(FixedTarget, IF(S967 &gt;= FixedTargetR, FixedTargetR, -1), IF($R967 = "TARGET", Q967, IF($R967 = "BE", 0, IF($R967 = "STOP", -1, "")))), "")</f>
        <v/>
      </c>
      <c r="C967" s="25"/>
      <c r="D967" s="25"/>
      <c r="E967" s="25"/>
      <c r="F967" s="25"/>
      <c r="G967" s="25"/>
      <c r="H967" s="25"/>
      <c r="I967" s="23"/>
      <c r="J967" s="23"/>
      <c r="K967" s="27"/>
      <c r="L967" s="27"/>
      <c r="M967" s="25"/>
      <c r="N967" s="31"/>
      <c r="O967" s="10" t="str">
        <f t="shared" si="2"/>
        <v/>
      </c>
      <c r="P967" s="10" t="str">
        <f>IF(AND(LEN(M967), SessionWeekends = false, OR(WEEKDAY(M967) = 1, WEEKDAY(M967) = 7)), SessionWeekendsCode, IF(LEN(N967), VLOOKUP(N967, SessionTimes, 2), ""))</f>
        <v/>
      </c>
      <c r="Q967" s="28"/>
      <c r="R967" s="25"/>
      <c r="S967" s="30"/>
      <c r="T967" s="26"/>
      <c r="U967" s="29"/>
      <c r="V967" s="29"/>
      <c r="W967" s="25" t="b">
        <v>0</v>
      </c>
      <c r="X967" s="10" t="str">
        <f t="shared" si="3"/>
        <v/>
      </c>
    </row>
    <row r="968" ht="15.75" customHeight="1">
      <c r="A968" s="10" t="str">
        <f t="shared" si="1"/>
        <v/>
      </c>
      <c r="B968" s="11" t="str">
        <f>IF(OR($D968 = "CLOSED", AND($D968 = "CANCELLED", IncludeCancelled), AND($D968 = "MISSED", IncludeMissed)), IF(FixedTarget, IF(S968 &gt;= FixedTargetR, FixedTargetR, -1), IF($R968 = "TARGET", Q968, IF($R968 = "BE", 0, IF($R968 = "STOP", -1, "")))), "")</f>
        <v/>
      </c>
      <c r="C968" s="25"/>
      <c r="D968" s="25"/>
      <c r="E968" s="25"/>
      <c r="F968" s="25"/>
      <c r="G968" s="25"/>
      <c r="H968" s="25"/>
      <c r="I968" s="23"/>
      <c r="J968" s="23"/>
      <c r="K968" s="27"/>
      <c r="L968" s="27"/>
      <c r="M968" s="25"/>
      <c r="N968" s="31"/>
      <c r="O968" s="10" t="str">
        <f t="shared" si="2"/>
        <v/>
      </c>
      <c r="P968" s="10" t="str">
        <f>IF(AND(LEN(M968), SessionWeekends = false, OR(WEEKDAY(M968) = 1, WEEKDAY(M968) = 7)), SessionWeekendsCode, IF(LEN(N968), VLOOKUP(N968, SessionTimes, 2), ""))</f>
        <v/>
      </c>
      <c r="Q968" s="28"/>
      <c r="R968" s="25"/>
      <c r="S968" s="30"/>
      <c r="T968" s="26"/>
      <c r="U968" s="29"/>
      <c r="V968" s="29"/>
      <c r="W968" s="25" t="b">
        <v>0</v>
      </c>
      <c r="X968" s="10" t="str">
        <f t="shared" si="3"/>
        <v/>
      </c>
    </row>
    <row r="969" ht="15.75" customHeight="1">
      <c r="A969" s="10" t="str">
        <f t="shared" si="1"/>
        <v/>
      </c>
      <c r="B969" s="11" t="str">
        <f>IF(OR($D969 = "CLOSED", AND($D969 = "CANCELLED", IncludeCancelled), AND($D969 = "MISSED", IncludeMissed)), IF(FixedTarget, IF(S969 &gt;= FixedTargetR, FixedTargetR, -1), IF($R969 = "TARGET", Q969, IF($R969 = "BE", 0, IF($R969 = "STOP", -1, "")))), "")</f>
        <v/>
      </c>
      <c r="C969" s="25"/>
      <c r="D969" s="25"/>
      <c r="E969" s="25"/>
      <c r="F969" s="25"/>
      <c r="G969" s="25"/>
      <c r="H969" s="25"/>
      <c r="I969" s="23"/>
      <c r="J969" s="23"/>
      <c r="K969" s="27"/>
      <c r="L969" s="27"/>
      <c r="M969" s="25"/>
      <c r="N969" s="31"/>
      <c r="O969" s="10" t="str">
        <f t="shared" si="2"/>
        <v/>
      </c>
      <c r="P969" s="10" t="str">
        <f>IF(AND(LEN(M969), SessionWeekends = false, OR(WEEKDAY(M969) = 1, WEEKDAY(M969) = 7)), SessionWeekendsCode, IF(LEN(N969), VLOOKUP(N969, SessionTimes, 2), ""))</f>
        <v/>
      </c>
      <c r="Q969" s="28"/>
      <c r="R969" s="25"/>
      <c r="S969" s="30"/>
      <c r="T969" s="26"/>
      <c r="U969" s="29"/>
      <c r="V969" s="29"/>
      <c r="W969" s="25" t="b">
        <v>0</v>
      </c>
      <c r="X969" s="10" t="str">
        <f t="shared" si="3"/>
        <v/>
      </c>
    </row>
    <row r="970" ht="15.75" customHeight="1">
      <c r="A970" s="10" t="str">
        <f t="shared" si="1"/>
        <v/>
      </c>
      <c r="B970" s="11" t="str">
        <f>IF(OR($D970 = "CLOSED", AND($D970 = "CANCELLED", IncludeCancelled), AND($D970 = "MISSED", IncludeMissed)), IF(FixedTarget, IF(S970 &gt;= FixedTargetR, FixedTargetR, -1), IF($R970 = "TARGET", Q970, IF($R970 = "BE", 0, IF($R970 = "STOP", -1, "")))), "")</f>
        <v/>
      </c>
      <c r="C970" s="25"/>
      <c r="D970" s="25"/>
      <c r="E970" s="25"/>
      <c r="F970" s="25"/>
      <c r="G970" s="25"/>
      <c r="H970" s="25"/>
      <c r="I970" s="23"/>
      <c r="J970" s="23"/>
      <c r="K970" s="27"/>
      <c r="L970" s="27"/>
      <c r="M970" s="25"/>
      <c r="N970" s="31"/>
      <c r="O970" s="10" t="str">
        <f t="shared" si="2"/>
        <v/>
      </c>
      <c r="P970" s="10" t="str">
        <f>IF(AND(LEN(M970), SessionWeekends = false, OR(WEEKDAY(M970) = 1, WEEKDAY(M970) = 7)), SessionWeekendsCode, IF(LEN(N970), VLOOKUP(N970, SessionTimes, 2), ""))</f>
        <v/>
      </c>
      <c r="Q970" s="28"/>
      <c r="R970" s="25"/>
      <c r="S970" s="30"/>
      <c r="T970" s="26"/>
      <c r="U970" s="29"/>
      <c r="V970" s="29"/>
      <c r="W970" s="25" t="b">
        <v>0</v>
      </c>
      <c r="X970" s="10" t="str">
        <f t="shared" si="3"/>
        <v/>
      </c>
    </row>
    <row r="971" ht="15.75" customHeight="1">
      <c r="A971" s="10" t="str">
        <f t="shared" si="1"/>
        <v/>
      </c>
      <c r="B971" s="11" t="str">
        <f>IF(OR($D971 = "CLOSED", AND($D971 = "CANCELLED", IncludeCancelled), AND($D971 = "MISSED", IncludeMissed)), IF(FixedTarget, IF(S971 &gt;= FixedTargetR, FixedTargetR, -1), IF($R971 = "TARGET", Q971, IF($R971 = "BE", 0, IF($R971 = "STOP", -1, "")))), "")</f>
        <v/>
      </c>
      <c r="C971" s="25"/>
      <c r="D971" s="25"/>
      <c r="E971" s="25"/>
      <c r="F971" s="25"/>
      <c r="G971" s="25"/>
      <c r="H971" s="25"/>
      <c r="I971" s="23"/>
      <c r="J971" s="23"/>
      <c r="K971" s="27"/>
      <c r="L971" s="27"/>
      <c r="M971" s="25"/>
      <c r="N971" s="31"/>
      <c r="O971" s="10" t="str">
        <f t="shared" si="2"/>
        <v/>
      </c>
      <c r="P971" s="10" t="str">
        <f>IF(AND(LEN(M971), SessionWeekends = false, OR(WEEKDAY(M971) = 1, WEEKDAY(M971) = 7)), SessionWeekendsCode, IF(LEN(N971), VLOOKUP(N971, SessionTimes, 2), ""))</f>
        <v/>
      </c>
      <c r="Q971" s="28"/>
      <c r="R971" s="25"/>
      <c r="S971" s="30"/>
      <c r="T971" s="26"/>
      <c r="U971" s="29"/>
      <c r="V971" s="29"/>
      <c r="W971" s="25" t="b">
        <v>0</v>
      </c>
      <c r="X971" s="10" t="str">
        <f t="shared" si="3"/>
        <v/>
      </c>
    </row>
    <row r="972" ht="15.75" customHeight="1">
      <c r="A972" s="10" t="str">
        <f t="shared" si="1"/>
        <v/>
      </c>
      <c r="B972" s="11" t="str">
        <f>IF(OR($D972 = "CLOSED", AND($D972 = "CANCELLED", IncludeCancelled), AND($D972 = "MISSED", IncludeMissed)), IF(FixedTarget, IF(S972 &gt;= FixedTargetR, FixedTargetR, -1), IF($R972 = "TARGET", Q972, IF($R972 = "BE", 0, IF($R972 = "STOP", -1, "")))), "")</f>
        <v/>
      </c>
      <c r="C972" s="25"/>
      <c r="D972" s="25"/>
      <c r="E972" s="25"/>
      <c r="F972" s="25"/>
      <c r="G972" s="25"/>
      <c r="H972" s="25"/>
      <c r="I972" s="23"/>
      <c r="J972" s="23"/>
      <c r="K972" s="27"/>
      <c r="L972" s="27"/>
      <c r="M972" s="25"/>
      <c r="N972" s="31"/>
      <c r="O972" s="10" t="str">
        <f t="shared" si="2"/>
        <v/>
      </c>
      <c r="P972" s="10" t="str">
        <f>IF(AND(LEN(M972), SessionWeekends = false, OR(WEEKDAY(M972) = 1, WEEKDAY(M972) = 7)), SessionWeekendsCode, IF(LEN(N972), VLOOKUP(N972, SessionTimes, 2), ""))</f>
        <v/>
      </c>
      <c r="Q972" s="28"/>
      <c r="R972" s="25"/>
      <c r="S972" s="30"/>
      <c r="T972" s="26"/>
      <c r="U972" s="29"/>
      <c r="V972" s="29"/>
      <c r="W972" s="25" t="b">
        <v>0</v>
      </c>
      <c r="X972" s="10" t="str">
        <f t="shared" si="3"/>
        <v/>
      </c>
    </row>
    <row r="973" ht="15.75" customHeight="1">
      <c r="A973" s="10" t="str">
        <f t="shared" si="1"/>
        <v/>
      </c>
      <c r="B973" s="11" t="str">
        <f>IF(OR($D973 = "CLOSED", AND($D973 = "CANCELLED", IncludeCancelled), AND($D973 = "MISSED", IncludeMissed)), IF(FixedTarget, IF(S973 &gt;= FixedTargetR, FixedTargetR, -1), IF($R973 = "TARGET", Q973, IF($R973 = "BE", 0, IF($R973 = "STOP", -1, "")))), "")</f>
        <v/>
      </c>
      <c r="C973" s="25"/>
      <c r="D973" s="25"/>
      <c r="E973" s="25"/>
      <c r="F973" s="25"/>
      <c r="G973" s="25"/>
      <c r="H973" s="25"/>
      <c r="I973" s="23"/>
      <c r="J973" s="23"/>
      <c r="K973" s="27"/>
      <c r="L973" s="27"/>
      <c r="M973" s="25"/>
      <c r="N973" s="31"/>
      <c r="O973" s="10" t="str">
        <f t="shared" si="2"/>
        <v/>
      </c>
      <c r="P973" s="10" t="str">
        <f>IF(AND(LEN(M973), SessionWeekends = false, OR(WEEKDAY(M973) = 1, WEEKDAY(M973) = 7)), SessionWeekendsCode, IF(LEN(N973), VLOOKUP(N973, SessionTimes, 2), ""))</f>
        <v/>
      </c>
      <c r="Q973" s="28"/>
      <c r="R973" s="25"/>
      <c r="S973" s="30"/>
      <c r="T973" s="26"/>
      <c r="U973" s="29"/>
      <c r="V973" s="29"/>
      <c r="W973" s="25" t="b">
        <v>0</v>
      </c>
      <c r="X973" s="10" t="str">
        <f t="shared" si="3"/>
        <v/>
      </c>
    </row>
    <row r="974" ht="15.75" customHeight="1">
      <c r="A974" s="10" t="str">
        <f t="shared" si="1"/>
        <v/>
      </c>
      <c r="B974" s="11" t="str">
        <f>IF(OR($D974 = "CLOSED", AND($D974 = "CANCELLED", IncludeCancelled), AND($D974 = "MISSED", IncludeMissed)), IF(FixedTarget, IF(S974 &gt;= FixedTargetR, FixedTargetR, -1), IF($R974 = "TARGET", Q974, IF($R974 = "BE", 0, IF($R974 = "STOP", -1, "")))), "")</f>
        <v/>
      </c>
      <c r="C974" s="25"/>
      <c r="D974" s="25"/>
      <c r="E974" s="25"/>
      <c r="F974" s="25"/>
      <c r="G974" s="25"/>
      <c r="H974" s="25"/>
      <c r="I974" s="23"/>
      <c r="J974" s="23"/>
      <c r="K974" s="27"/>
      <c r="L974" s="27"/>
      <c r="M974" s="25"/>
      <c r="N974" s="31"/>
      <c r="O974" s="10" t="str">
        <f t="shared" si="2"/>
        <v/>
      </c>
      <c r="P974" s="10" t="str">
        <f>IF(AND(LEN(M974), SessionWeekends = false, OR(WEEKDAY(M974) = 1, WEEKDAY(M974) = 7)), SessionWeekendsCode, IF(LEN(N974), VLOOKUP(N974, SessionTimes, 2), ""))</f>
        <v/>
      </c>
      <c r="Q974" s="28"/>
      <c r="R974" s="25"/>
      <c r="S974" s="30"/>
      <c r="T974" s="26"/>
      <c r="U974" s="29"/>
      <c r="V974" s="29"/>
      <c r="W974" s="25" t="b">
        <v>0</v>
      </c>
      <c r="X974" s="10" t="str">
        <f t="shared" si="3"/>
        <v/>
      </c>
    </row>
    <row r="975" ht="15.75" customHeight="1">
      <c r="A975" s="10" t="str">
        <f t="shared" si="1"/>
        <v/>
      </c>
      <c r="B975" s="11" t="str">
        <f>IF(OR($D975 = "CLOSED", AND($D975 = "CANCELLED", IncludeCancelled), AND($D975 = "MISSED", IncludeMissed)), IF(FixedTarget, IF(S975 &gt;= FixedTargetR, FixedTargetR, -1), IF($R975 = "TARGET", Q975, IF($R975 = "BE", 0, IF($R975 = "STOP", -1, "")))), "")</f>
        <v/>
      </c>
      <c r="C975" s="25"/>
      <c r="D975" s="25"/>
      <c r="E975" s="25"/>
      <c r="F975" s="25"/>
      <c r="G975" s="25"/>
      <c r="H975" s="25"/>
      <c r="I975" s="23"/>
      <c r="J975" s="23"/>
      <c r="K975" s="27"/>
      <c r="L975" s="27"/>
      <c r="M975" s="25"/>
      <c r="N975" s="31"/>
      <c r="O975" s="10" t="str">
        <f t="shared" si="2"/>
        <v/>
      </c>
      <c r="P975" s="10" t="str">
        <f>IF(AND(LEN(M975), SessionWeekends = false, OR(WEEKDAY(M975) = 1, WEEKDAY(M975) = 7)), SessionWeekendsCode, IF(LEN(N975), VLOOKUP(N975, SessionTimes, 2), ""))</f>
        <v/>
      </c>
      <c r="Q975" s="28"/>
      <c r="R975" s="25"/>
      <c r="S975" s="30"/>
      <c r="T975" s="26"/>
      <c r="U975" s="29"/>
      <c r="V975" s="29"/>
      <c r="W975" s="25" t="b">
        <v>0</v>
      </c>
      <c r="X975" s="10" t="str">
        <f t="shared" si="3"/>
        <v/>
      </c>
    </row>
    <row r="976" ht="15.75" customHeight="1">
      <c r="A976" s="10" t="str">
        <f t="shared" si="1"/>
        <v/>
      </c>
      <c r="B976" s="11" t="str">
        <f>IF(OR($D976 = "CLOSED", AND($D976 = "CANCELLED", IncludeCancelled), AND($D976 = "MISSED", IncludeMissed)), IF(FixedTarget, IF(S976 &gt;= FixedTargetR, FixedTargetR, -1), IF($R976 = "TARGET", Q976, IF($R976 = "BE", 0, IF($R976 = "STOP", -1, "")))), "")</f>
        <v/>
      </c>
      <c r="C976" s="25"/>
      <c r="D976" s="25"/>
      <c r="E976" s="25"/>
      <c r="F976" s="25"/>
      <c r="G976" s="25"/>
      <c r="H976" s="25"/>
      <c r="I976" s="23"/>
      <c r="J976" s="23"/>
      <c r="K976" s="27"/>
      <c r="L976" s="27"/>
      <c r="M976" s="25"/>
      <c r="N976" s="31"/>
      <c r="O976" s="10" t="str">
        <f t="shared" si="2"/>
        <v/>
      </c>
      <c r="P976" s="10" t="str">
        <f>IF(AND(LEN(M976), SessionWeekends = false, OR(WEEKDAY(M976) = 1, WEEKDAY(M976) = 7)), SessionWeekendsCode, IF(LEN(N976), VLOOKUP(N976, SessionTimes, 2), ""))</f>
        <v/>
      </c>
      <c r="Q976" s="28"/>
      <c r="R976" s="25"/>
      <c r="S976" s="30"/>
      <c r="T976" s="26"/>
      <c r="U976" s="29"/>
      <c r="V976" s="29"/>
      <c r="W976" s="25" t="b">
        <v>0</v>
      </c>
      <c r="X976" s="10" t="str">
        <f t="shared" si="3"/>
        <v/>
      </c>
    </row>
    <row r="977" ht="15.75" customHeight="1">
      <c r="A977" s="10" t="str">
        <f t="shared" si="1"/>
        <v/>
      </c>
      <c r="B977" s="11" t="str">
        <f>IF(OR($D977 = "CLOSED", AND($D977 = "CANCELLED", IncludeCancelled), AND($D977 = "MISSED", IncludeMissed)), IF(FixedTarget, IF(S977 &gt;= FixedTargetR, FixedTargetR, -1), IF($R977 = "TARGET", Q977, IF($R977 = "BE", 0, IF($R977 = "STOP", -1, "")))), "")</f>
        <v/>
      </c>
      <c r="C977" s="25"/>
      <c r="D977" s="25"/>
      <c r="E977" s="25"/>
      <c r="F977" s="25"/>
      <c r="G977" s="25"/>
      <c r="H977" s="25"/>
      <c r="I977" s="23"/>
      <c r="J977" s="23"/>
      <c r="K977" s="27"/>
      <c r="L977" s="27"/>
      <c r="M977" s="25"/>
      <c r="N977" s="31"/>
      <c r="O977" s="10" t="str">
        <f t="shared" si="2"/>
        <v/>
      </c>
      <c r="P977" s="10" t="str">
        <f>IF(AND(LEN(M977), SessionWeekends = false, OR(WEEKDAY(M977) = 1, WEEKDAY(M977) = 7)), SessionWeekendsCode, IF(LEN(N977), VLOOKUP(N977, SessionTimes, 2), ""))</f>
        <v/>
      </c>
      <c r="Q977" s="28"/>
      <c r="R977" s="25"/>
      <c r="S977" s="30"/>
      <c r="T977" s="26"/>
      <c r="U977" s="29"/>
      <c r="V977" s="29"/>
      <c r="W977" s="25" t="b">
        <v>0</v>
      </c>
      <c r="X977" s="10" t="str">
        <f t="shared" si="3"/>
        <v/>
      </c>
    </row>
    <row r="978" ht="15.75" customHeight="1">
      <c r="A978" s="10" t="str">
        <f t="shared" si="1"/>
        <v/>
      </c>
      <c r="B978" s="11" t="str">
        <f>IF(OR($D978 = "CLOSED", AND($D978 = "CANCELLED", IncludeCancelled), AND($D978 = "MISSED", IncludeMissed)), IF(FixedTarget, IF(S978 &gt;= FixedTargetR, FixedTargetR, -1), IF($R978 = "TARGET", Q978, IF($R978 = "BE", 0, IF($R978 = "STOP", -1, "")))), "")</f>
        <v/>
      </c>
      <c r="C978" s="25"/>
      <c r="D978" s="25"/>
      <c r="E978" s="25"/>
      <c r="F978" s="25"/>
      <c r="G978" s="25"/>
      <c r="H978" s="25"/>
      <c r="I978" s="23"/>
      <c r="J978" s="23"/>
      <c r="K978" s="27"/>
      <c r="L978" s="27"/>
      <c r="M978" s="25"/>
      <c r="N978" s="31"/>
      <c r="O978" s="10" t="str">
        <f t="shared" si="2"/>
        <v/>
      </c>
      <c r="P978" s="10" t="str">
        <f>IF(AND(LEN(M978), SessionWeekends = false, OR(WEEKDAY(M978) = 1, WEEKDAY(M978) = 7)), SessionWeekendsCode, IF(LEN(N978), VLOOKUP(N978, SessionTimes, 2), ""))</f>
        <v/>
      </c>
      <c r="Q978" s="28"/>
      <c r="R978" s="25"/>
      <c r="S978" s="30"/>
      <c r="T978" s="26"/>
      <c r="U978" s="29"/>
      <c r="V978" s="29"/>
      <c r="W978" s="25" t="b">
        <v>0</v>
      </c>
      <c r="X978" s="10" t="str">
        <f t="shared" si="3"/>
        <v/>
      </c>
    </row>
    <row r="979" ht="15.75" customHeight="1">
      <c r="A979" s="10" t="str">
        <f t="shared" si="1"/>
        <v/>
      </c>
      <c r="B979" s="11" t="str">
        <f>IF(OR($D979 = "CLOSED", AND($D979 = "CANCELLED", IncludeCancelled), AND($D979 = "MISSED", IncludeMissed)), IF(FixedTarget, IF(S979 &gt;= FixedTargetR, FixedTargetR, -1), IF($R979 = "TARGET", Q979, IF($R979 = "BE", 0, IF($R979 = "STOP", -1, "")))), "")</f>
        <v/>
      </c>
      <c r="C979" s="25"/>
      <c r="D979" s="25"/>
      <c r="E979" s="25"/>
      <c r="F979" s="25"/>
      <c r="G979" s="25"/>
      <c r="H979" s="25"/>
      <c r="I979" s="23"/>
      <c r="J979" s="23"/>
      <c r="K979" s="27"/>
      <c r="L979" s="27"/>
      <c r="M979" s="25"/>
      <c r="N979" s="31"/>
      <c r="O979" s="10" t="str">
        <f t="shared" si="2"/>
        <v/>
      </c>
      <c r="P979" s="10" t="str">
        <f>IF(AND(LEN(M979), SessionWeekends = false, OR(WEEKDAY(M979) = 1, WEEKDAY(M979) = 7)), SessionWeekendsCode, IF(LEN(N979), VLOOKUP(N979, SessionTimes, 2), ""))</f>
        <v/>
      </c>
      <c r="Q979" s="28"/>
      <c r="R979" s="25"/>
      <c r="S979" s="30"/>
      <c r="T979" s="26"/>
      <c r="U979" s="29"/>
      <c r="V979" s="29"/>
      <c r="W979" s="25" t="b">
        <v>0</v>
      </c>
      <c r="X979" s="10" t="str">
        <f t="shared" si="3"/>
        <v/>
      </c>
    </row>
    <row r="980" ht="15.75" customHeight="1">
      <c r="A980" s="10" t="str">
        <f t="shared" si="1"/>
        <v/>
      </c>
      <c r="B980" s="11" t="str">
        <f>IF(OR($D980 = "CLOSED", AND($D980 = "CANCELLED", IncludeCancelled), AND($D980 = "MISSED", IncludeMissed)), IF(FixedTarget, IF(S980 &gt;= FixedTargetR, FixedTargetR, -1), IF($R980 = "TARGET", Q980, IF($R980 = "BE", 0, IF($R980 = "STOP", -1, "")))), "")</f>
        <v/>
      </c>
      <c r="C980" s="25"/>
      <c r="D980" s="25"/>
      <c r="E980" s="25"/>
      <c r="F980" s="25"/>
      <c r="G980" s="25"/>
      <c r="H980" s="25"/>
      <c r="I980" s="23"/>
      <c r="J980" s="23"/>
      <c r="K980" s="27"/>
      <c r="L980" s="27"/>
      <c r="M980" s="25"/>
      <c r="N980" s="31"/>
      <c r="O980" s="10" t="str">
        <f t="shared" si="2"/>
        <v/>
      </c>
      <c r="P980" s="10" t="str">
        <f>IF(AND(LEN(M980), SessionWeekends = false, OR(WEEKDAY(M980) = 1, WEEKDAY(M980) = 7)), SessionWeekendsCode, IF(LEN(N980), VLOOKUP(N980, SessionTimes, 2), ""))</f>
        <v/>
      </c>
      <c r="Q980" s="28"/>
      <c r="R980" s="25"/>
      <c r="S980" s="30"/>
      <c r="T980" s="26"/>
      <c r="U980" s="29"/>
      <c r="V980" s="29"/>
      <c r="W980" s="25" t="b">
        <v>0</v>
      </c>
      <c r="X980" s="10" t="str">
        <f t="shared" si="3"/>
        <v/>
      </c>
    </row>
    <row r="981" ht="15.75" customHeight="1">
      <c r="A981" s="10" t="str">
        <f t="shared" si="1"/>
        <v/>
      </c>
      <c r="B981" s="11" t="str">
        <f>IF(OR($D981 = "CLOSED", AND($D981 = "CANCELLED", IncludeCancelled), AND($D981 = "MISSED", IncludeMissed)), IF(FixedTarget, IF(S981 &gt;= FixedTargetR, FixedTargetR, -1), IF($R981 = "TARGET", Q981, IF($R981 = "BE", 0, IF($R981 = "STOP", -1, "")))), "")</f>
        <v/>
      </c>
      <c r="C981" s="25"/>
      <c r="D981" s="25"/>
      <c r="E981" s="25"/>
      <c r="F981" s="25"/>
      <c r="G981" s="25"/>
      <c r="H981" s="25"/>
      <c r="I981" s="23"/>
      <c r="J981" s="23"/>
      <c r="K981" s="27"/>
      <c r="L981" s="27"/>
      <c r="M981" s="25"/>
      <c r="N981" s="31"/>
      <c r="O981" s="10" t="str">
        <f t="shared" si="2"/>
        <v/>
      </c>
      <c r="P981" s="10" t="str">
        <f>IF(AND(LEN(M981), SessionWeekends = false, OR(WEEKDAY(M981) = 1, WEEKDAY(M981) = 7)), SessionWeekendsCode, IF(LEN(N981), VLOOKUP(N981, SessionTimes, 2), ""))</f>
        <v/>
      </c>
      <c r="Q981" s="28"/>
      <c r="R981" s="25"/>
      <c r="S981" s="30"/>
      <c r="T981" s="26"/>
      <c r="U981" s="29"/>
      <c r="V981" s="29"/>
      <c r="W981" s="25" t="b">
        <v>0</v>
      </c>
      <c r="X981" s="10" t="str">
        <f t="shared" si="3"/>
        <v/>
      </c>
    </row>
    <row r="982" ht="15.75" customHeight="1">
      <c r="A982" s="10" t="str">
        <f t="shared" si="1"/>
        <v/>
      </c>
      <c r="B982" s="11" t="str">
        <f>IF(OR($D982 = "CLOSED", AND($D982 = "CANCELLED", IncludeCancelled), AND($D982 = "MISSED", IncludeMissed)), IF(FixedTarget, IF(S982 &gt;= FixedTargetR, FixedTargetR, -1), IF($R982 = "TARGET", Q982, IF($R982 = "BE", 0, IF($R982 = "STOP", -1, "")))), "")</f>
        <v/>
      </c>
      <c r="C982" s="25"/>
      <c r="D982" s="25"/>
      <c r="E982" s="25"/>
      <c r="F982" s="25"/>
      <c r="G982" s="25"/>
      <c r="H982" s="25"/>
      <c r="I982" s="23"/>
      <c r="J982" s="23"/>
      <c r="K982" s="27"/>
      <c r="L982" s="27"/>
      <c r="M982" s="25"/>
      <c r="N982" s="31"/>
      <c r="O982" s="10" t="str">
        <f t="shared" si="2"/>
        <v/>
      </c>
      <c r="P982" s="10" t="str">
        <f>IF(AND(LEN(M982), SessionWeekends = false, OR(WEEKDAY(M982) = 1, WEEKDAY(M982) = 7)), SessionWeekendsCode, IF(LEN(N982), VLOOKUP(N982, SessionTimes, 2), ""))</f>
        <v/>
      </c>
      <c r="Q982" s="28"/>
      <c r="R982" s="25"/>
      <c r="S982" s="30"/>
      <c r="T982" s="26"/>
      <c r="U982" s="29"/>
      <c r="V982" s="29"/>
      <c r="W982" s="25" t="b">
        <v>0</v>
      </c>
      <c r="X982" s="10" t="str">
        <f t="shared" si="3"/>
        <v/>
      </c>
    </row>
    <row r="983" ht="15.75" customHeight="1">
      <c r="A983" s="10" t="str">
        <f t="shared" si="1"/>
        <v/>
      </c>
      <c r="B983" s="11" t="str">
        <f>IF(OR($D983 = "CLOSED", AND($D983 = "CANCELLED", IncludeCancelled), AND($D983 = "MISSED", IncludeMissed)), IF(FixedTarget, IF(S983 &gt;= FixedTargetR, FixedTargetR, -1), IF($R983 = "TARGET", Q983, IF($R983 = "BE", 0, IF($R983 = "STOP", -1, "")))), "")</f>
        <v/>
      </c>
      <c r="C983" s="25"/>
      <c r="D983" s="25"/>
      <c r="E983" s="25"/>
      <c r="F983" s="25"/>
      <c r="G983" s="25"/>
      <c r="H983" s="25"/>
      <c r="I983" s="23"/>
      <c r="J983" s="23"/>
      <c r="K983" s="27"/>
      <c r="L983" s="27"/>
      <c r="M983" s="25"/>
      <c r="N983" s="31"/>
      <c r="O983" s="10" t="str">
        <f t="shared" si="2"/>
        <v/>
      </c>
      <c r="P983" s="10" t="str">
        <f>IF(AND(LEN(M983), SessionWeekends = false, OR(WEEKDAY(M983) = 1, WEEKDAY(M983) = 7)), SessionWeekendsCode, IF(LEN(N983), VLOOKUP(N983, SessionTimes, 2), ""))</f>
        <v/>
      </c>
      <c r="Q983" s="28"/>
      <c r="R983" s="25"/>
      <c r="S983" s="30"/>
      <c r="T983" s="26"/>
      <c r="U983" s="29"/>
      <c r="V983" s="29"/>
      <c r="W983" s="25" t="b">
        <v>0</v>
      </c>
      <c r="X983" s="10" t="str">
        <f t="shared" si="3"/>
        <v/>
      </c>
    </row>
    <row r="984" ht="15.75" customHeight="1">
      <c r="A984" s="10" t="str">
        <f t="shared" si="1"/>
        <v/>
      </c>
      <c r="B984" s="11" t="str">
        <f>IF(OR($D984 = "CLOSED", AND($D984 = "CANCELLED", IncludeCancelled), AND($D984 = "MISSED", IncludeMissed)), IF(FixedTarget, IF(S984 &gt;= FixedTargetR, FixedTargetR, -1), IF($R984 = "TARGET", Q984, IF($R984 = "BE", 0, IF($R984 = "STOP", -1, "")))), "")</f>
        <v/>
      </c>
      <c r="C984" s="25"/>
      <c r="D984" s="25"/>
      <c r="E984" s="25"/>
      <c r="F984" s="25"/>
      <c r="G984" s="25"/>
      <c r="H984" s="25"/>
      <c r="I984" s="23"/>
      <c r="J984" s="23"/>
      <c r="K984" s="27"/>
      <c r="L984" s="27"/>
      <c r="M984" s="25"/>
      <c r="N984" s="31"/>
      <c r="O984" s="10" t="str">
        <f t="shared" si="2"/>
        <v/>
      </c>
      <c r="P984" s="10" t="str">
        <f>IF(AND(LEN(M984), SessionWeekends = false, OR(WEEKDAY(M984) = 1, WEEKDAY(M984) = 7)), SessionWeekendsCode, IF(LEN(N984), VLOOKUP(N984, SessionTimes, 2), ""))</f>
        <v/>
      </c>
      <c r="Q984" s="28"/>
      <c r="R984" s="25"/>
      <c r="S984" s="30"/>
      <c r="T984" s="26"/>
      <c r="U984" s="29"/>
      <c r="V984" s="29"/>
      <c r="W984" s="25" t="b">
        <v>0</v>
      </c>
      <c r="X984" s="10" t="str">
        <f t="shared" si="3"/>
        <v/>
      </c>
    </row>
    <row r="985" ht="15.75" customHeight="1">
      <c r="A985" s="10" t="str">
        <f t="shared" si="1"/>
        <v/>
      </c>
      <c r="B985" s="11" t="str">
        <f>IF(OR($D985 = "CLOSED", AND($D985 = "CANCELLED", IncludeCancelled), AND($D985 = "MISSED", IncludeMissed)), IF(FixedTarget, IF(S985 &gt;= FixedTargetR, FixedTargetR, -1), IF($R985 = "TARGET", Q985, IF($R985 = "BE", 0, IF($R985 = "STOP", -1, "")))), "")</f>
        <v/>
      </c>
      <c r="C985" s="25"/>
      <c r="D985" s="25"/>
      <c r="E985" s="25"/>
      <c r="F985" s="25"/>
      <c r="G985" s="25"/>
      <c r="H985" s="25"/>
      <c r="I985" s="23"/>
      <c r="J985" s="23"/>
      <c r="K985" s="27"/>
      <c r="L985" s="27"/>
      <c r="M985" s="25"/>
      <c r="N985" s="31"/>
      <c r="O985" s="10" t="str">
        <f t="shared" si="2"/>
        <v/>
      </c>
      <c r="P985" s="10" t="str">
        <f>IF(AND(LEN(M985), SessionWeekends = false, OR(WEEKDAY(M985) = 1, WEEKDAY(M985) = 7)), SessionWeekendsCode, IF(LEN(N985), VLOOKUP(N985, SessionTimes, 2), ""))</f>
        <v/>
      </c>
      <c r="Q985" s="28"/>
      <c r="R985" s="25"/>
      <c r="S985" s="30"/>
      <c r="T985" s="26"/>
      <c r="U985" s="29"/>
      <c r="V985" s="29"/>
      <c r="W985" s="25" t="b">
        <v>0</v>
      </c>
      <c r="X985" s="10" t="str">
        <f t="shared" si="3"/>
        <v/>
      </c>
    </row>
    <row r="986" ht="15.75" customHeight="1">
      <c r="A986" s="10" t="str">
        <f t="shared" si="1"/>
        <v/>
      </c>
      <c r="B986" s="11" t="str">
        <f>IF(OR($D986 = "CLOSED", AND($D986 = "CANCELLED", IncludeCancelled), AND($D986 = "MISSED", IncludeMissed)), IF(FixedTarget, IF(S986 &gt;= FixedTargetR, FixedTargetR, -1), IF($R986 = "TARGET", Q986, IF($R986 = "BE", 0, IF($R986 = "STOP", -1, "")))), "")</f>
        <v/>
      </c>
      <c r="C986" s="25"/>
      <c r="D986" s="25"/>
      <c r="E986" s="25"/>
      <c r="F986" s="25"/>
      <c r="G986" s="25"/>
      <c r="H986" s="25"/>
      <c r="I986" s="23"/>
      <c r="J986" s="23"/>
      <c r="K986" s="27"/>
      <c r="L986" s="27"/>
      <c r="M986" s="25"/>
      <c r="N986" s="31"/>
      <c r="O986" s="10" t="str">
        <f t="shared" si="2"/>
        <v/>
      </c>
      <c r="P986" s="10" t="str">
        <f>IF(AND(LEN(M986), SessionWeekends = false, OR(WEEKDAY(M986) = 1, WEEKDAY(M986) = 7)), SessionWeekendsCode, IF(LEN(N986), VLOOKUP(N986, SessionTimes, 2), ""))</f>
        <v/>
      </c>
      <c r="Q986" s="28"/>
      <c r="R986" s="25"/>
      <c r="S986" s="30"/>
      <c r="T986" s="26"/>
      <c r="U986" s="29"/>
      <c r="V986" s="29"/>
      <c r="W986" s="25" t="b">
        <v>0</v>
      </c>
      <c r="X986" s="10" t="str">
        <f t="shared" si="3"/>
        <v/>
      </c>
    </row>
    <row r="987" ht="15.75" customHeight="1">
      <c r="A987" s="10" t="str">
        <f t="shared" si="1"/>
        <v/>
      </c>
      <c r="B987" s="11" t="str">
        <f>IF(OR($D987 = "CLOSED", AND($D987 = "CANCELLED", IncludeCancelled), AND($D987 = "MISSED", IncludeMissed)), IF(FixedTarget, IF(S987 &gt;= FixedTargetR, FixedTargetR, -1), IF($R987 = "TARGET", Q987, IF($R987 = "BE", 0, IF($R987 = "STOP", -1, "")))), "")</f>
        <v/>
      </c>
      <c r="C987" s="25"/>
      <c r="D987" s="25"/>
      <c r="E987" s="25"/>
      <c r="F987" s="25"/>
      <c r="G987" s="25"/>
      <c r="H987" s="25"/>
      <c r="I987" s="23"/>
      <c r="J987" s="23"/>
      <c r="K987" s="27"/>
      <c r="L987" s="27"/>
      <c r="M987" s="25"/>
      <c r="N987" s="31"/>
      <c r="O987" s="10" t="str">
        <f t="shared" si="2"/>
        <v/>
      </c>
      <c r="P987" s="10" t="str">
        <f>IF(AND(LEN(M987), SessionWeekends = false, OR(WEEKDAY(M987) = 1, WEEKDAY(M987) = 7)), SessionWeekendsCode, IF(LEN(N987), VLOOKUP(N987, SessionTimes, 2), ""))</f>
        <v/>
      </c>
      <c r="Q987" s="28"/>
      <c r="R987" s="25"/>
      <c r="S987" s="30"/>
      <c r="T987" s="26"/>
      <c r="U987" s="29"/>
      <c r="V987" s="29"/>
      <c r="W987" s="25" t="b">
        <v>0</v>
      </c>
      <c r="X987" s="10" t="str">
        <f t="shared" si="3"/>
        <v/>
      </c>
    </row>
    <row r="988" ht="15.75" customHeight="1">
      <c r="A988" s="10" t="str">
        <f t="shared" si="1"/>
        <v/>
      </c>
      <c r="B988" s="11" t="str">
        <f>IF(OR($D988 = "CLOSED", AND($D988 = "CANCELLED", IncludeCancelled), AND($D988 = "MISSED", IncludeMissed)), IF(FixedTarget, IF(S988 &gt;= FixedTargetR, FixedTargetR, -1), IF($R988 = "TARGET", Q988, IF($R988 = "BE", 0, IF($R988 = "STOP", -1, "")))), "")</f>
        <v/>
      </c>
      <c r="C988" s="25"/>
      <c r="D988" s="25"/>
      <c r="E988" s="25"/>
      <c r="F988" s="25"/>
      <c r="G988" s="25"/>
      <c r="H988" s="25"/>
      <c r="I988" s="23"/>
      <c r="J988" s="23"/>
      <c r="K988" s="27"/>
      <c r="L988" s="27"/>
      <c r="M988" s="25"/>
      <c r="N988" s="31"/>
      <c r="O988" s="10" t="str">
        <f t="shared" si="2"/>
        <v/>
      </c>
      <c r="P988" s="10" t="str">
        <f>IF(AND(LEN(M988), SessionWeekends = false, OR(WEEKDAY(M988) = 1, WEEKDAY(M988) = 7)), SessionWeekendsCode, IF(LEN(N988), VLOOKUP(N988, SessionTimes, 2), ""))</f>
        <v/>
      </c>
      <c r="Q988" s="28"/>
      <c r="R988" s="25"/>
      <c r="S988" s="30"/>
      <c r="T988" s="26"/>
      <c r="U988" s="29"/>
      <c r="V988" s="29"/>
      <c r="W988" s="25" t="b">
        <v>0</v>
      </c>
      <c r="X988" s="10" t="str">
        <f t="shared" si="3"/>
        <v/>
      </c>
    </row>
    <row r="989" ht="15.75" customHeight="1">
      <c r="A989" s="10" t="str">
        <f t="shared" si="1"/>
        <v/>
      </c>
      <c r="B989" s="11" t="str">
        <f>IF(OR($D989 = "CLOSED", AND($D989 = "CANCELLED", IncludeCancelled), AND($D989 = "MISSED", IncludeMissed)), IF(FixedTarget, IF(S989 &gt;= FixedTargetR, FixedTargetR, -1), IF($R989 = "TARGET", Q989, IF($R989 = "BE", 0, IF($R989 = "STOP", -1, "")))), "")</f>
        <v/>
      </c>
      <c r="C989" s="25"/>
      <c r="D989" s="25"/>
      <c r="E989" s="25"/>
      <c r="F989" s="25"/>
      <c r="G989" s="25"/>
      <c r="H989" s="25"/>
      <c r="I989" s="23"/>
      <c r="J989" s="23"/>
      <c r="K989" s="27"/>
      <c r="L989" s="27"/>
      <c r="M989" s="25"/>
      <c r="N989" s="31"/>
      <c r="O989" s="10" t="str">
        <f t="shared" si="2"/>
        <v/>
      </c>
      <c r="P989" s="10" t="str">
        <f>IF(AND(LEN(M989), SessionWeekends = false, OR(WEEKDAY(M989) = 1, WEEKDAY(M989) = 7)), SessionWeekendsCode, IF(LEN(N989), VLOOKUP(N989, SessionTimes, 2), ""))</f>
        <v/>
      </c>
      <c r="Q989" s="28"/>
      <c r="R989" s="25"/>
      <c r="S989" s="30"/>
      <c r="T989" s="26"/>
      <c r="U989" s="29"/>
      <c r="V989" s="29"/>
      <c r="W989" s="25" t="b">
        <v>0</v>
      </c>
      <c r="X989" s="10" t="str">
        <f t="shared" si="3"/>
        <v/>
      </c>
    </row>
    <row r="990" ht="15.75" customHeight="1">
      <c r="A990" s="10" t="str">
        <f t="shared" si="1"/>
        <v/>
      </c>
      <c r="B990" s="11" t="str">
        <f>IF(OR($D990 = "CLOSED", AND($D990 = "CANCELLED", IncludeCancelled), AND($D990 = "MISSED", IncludeMissed)), IF(FixedTarget, IF(S990 &gt;= FixedTargetR, FixedTargetR, -1), IF($R990 = "TARGET", Q990, IF($R990 = "BE", 0, IF($R990 = "STOP", -1, "")))), "")</f>
        <v/>
      </c>
      <c r="C990" s="25"/>
      <c r="D990" s="25"/>
      <c r="E990" s="25"/>
      <c r="F990" s="25"/>
      <c r="G990" s="25"/>
      <c r="H990" s="25"/>
      <c r="I990" s="23"/>
      <c r="J990" s="23"/>
      <c r="K990" s="27"/>
      <c r="L990" s="27"/>
      <c r="M990" s="25"/>
      <c r="N990" s="31"/>
      <c r="O990" s="10" t="str">
        <f t="shared" si="2"/>
        <v/>
      </c>
      <c r="P990" s="10" t="str">
        <f>IF(AND(LEN(M990), SessionWeekends = false, OR(WEEKDAY(M990) = 1, WEEKDAY(M990) = 7)), SessionWeekendsCode, IF(LEN(N990), VLOOKUP(N990, SessionTimes, 2), ""))</f>
        <v/>
      </c>
      <c r="Q990" s="28"/>
      <c r="R990" s="25"/>
      <c r="S990" s="30"/>
      <c r="T990" s="26"/>
      <c r="U990" s="29"/>
      <c r="V990" s="29"/>
      <c r="W990" s="25" t="b">
        <v>0</v>
      </c>
      <c r="X990" s="10" t="str">
        <f t="shared" si="3"/>
        <v/>
      </c>
    </row>
    <row r="991" ht="15.75" customHeight="1">
      <c r="A991" s="10" t="str">
        <f t="shared" si="1"/>
        <v/>
      </c>
      <c r="B991" s="11" t="str">
        <f>IF(OR($D991 = "CLOSED", AND($D991 = "CANCELLED", IncludeCancelled), AND($D991 = "MISSED", IncludeMissed)), IF(FixedTarget, IF(S991 &gt;= FixedTargetR, FixedTargetR, -1), IF($R991 = "TARGET", Q991, IF($R991 = "BE", 0, IF($R991 = "STOP", -1, "")))), "")</f>
        <v/>
      </c>
      <c r="C991" s="25"/>
      <c r="D991" s="25"/>
      <c r="E991" s="25"/>
      <c r="F991" s="25"/>
      <c r="G991" s="25"/>
      <c r="H991" s="25"/>
      <c r="I991" s="23"/>
      <c r="J991" s="23"/>
      <c r="K991" s="27"/>
      <c r="L991" s="27"/>
      <c r="M991" s="25"/>
      <c r="N991" s="31"/>
      <c r="O991" s="10" t="str">
        <f t="shared" si="2"/>
        <v/>
      </c>
      <c r="P991" s="10" t="str">
        <f>IF(AND(LEN(M991), SessionWeekends = false, OR(WEEKDAY(M991) = 1, WEEKDAY(M991) = 7)), SessionWeekendsCode, IF(LEN(N991), VLOOKUP(N991, SessionTimes, 2), ""))</f>
        <v/>
      </c>
      <c r="Q991" s="28"/>
      <c r="R991" s="25"/>
      <c r="S991" s="30"/>
      <c r="T991" s="26"/>
      <c r="U991" s="29"/>
      <c r="V991" s="29"/>
      <c r="W991" s="25" t="b">
        <v>0</v>
      </c>
      <c r="X991" s="10" t="str">
        <f t="shared" si="3"/>
        <v/>
      </c>
    </row>
    <row r="992" ht="15.75" customHeight="1">
      <c r="A992" s="10" t="str">
        <f t="shared" si="1"/>
        <v/>
      </c>
      <c r="B992" s="11" t="str">
        <f>IF(OR($D992 = "CLOSED", AND($D992 = "CANCELLED", IncludeCancelled), AND($D992 = "MISSED", IncludeMissed)), IF(FixedTarget, IF(S992 &gt;= FixedTargetR, FixedTargetR, -1), IF($R992 = "TARGET", Q992, IF($R992 = "BE", 0, IF($R992 = "STOP", -1, "")))), "")</f>
        <v/>
      </c>
      <c r="C992" s="25"/>
      <c r="D992" s="25"/>
      <c r="E992" s="25"/>
      <c r="F992" s="25"/>
      <c r="G992" s="25"/>
      <c r="H992" s="25"/>
      <c r="I992" s="23"/>
      <c r="J992" s="23"/>
      <c r="K992" s="27"/>
      <c r="L992" s="27"/>
      <c r="M992" s="25"/>
      <c r="N992" s="31"/>
      <c r="O992" s="10" t="str">
        <f t="shared" si="2"/>
        <v/>
      </c>
      <c r="P992" s="10" t="str">
        <f>IF(AND(LEN(M992), SessionWeekends = false, OR(WEEKDAY(M992) = 1, WEEKDAY(M992) = 7)), SessionWeekendsCode, IF(LEN(N992), VLOOKUP(N992, SessionTimes, 2), ""))</f>
        <v/>
      </c>
      <c r="Q992" s="28"/>
      <c r="R992" s="25"/>
      <c r="S992" s="30"/>
      <c r="T992" s="26"/>
      <c r="U992" s="29"/>
      <c r="V992" s="29"/>
      <c r="W992" s="25" t="b">
        <v>0</v>
      </c>
      <c r="X992" s="10" t="str">
        <f t="shared" si="3"/>
        <v/>
      </c>
    </row>
    <row r="993" ht="15.75" customHeight="1">
      <c r="A993" s="10" t="str">
        <f t="shared" si="1"/>
        <v/>
      </c>
      <c r="B993" s="11" t="str">
        <f>IF(OR($D993 = "CLOSED", AND($D993 = "CANCELLED", IncludeCancelled), AND($D993 = "MISSED", IncludeMissed)), IF(FixedTarget, IF(S993 &gt;= FixedTargetR, FixedTargetR, -1), IF($R993 = "TARGET", Q993, IF($R993 = "BE", 0, IF($R993 = "STOP", -1, "")))), "")</f>
        <v/>
      </c>
      <c r="C993" s="25"/>
      <c r="D993" s="25"/>
      <c r="E993" s="25"/>
      <c r="F993" s="25"/>
      <c r="G993" s="25"/>
      <c r="H993" s="25"/>
      <c r="I993" s="23"/>
      <c r="J993" s="23"/>
      <c r="K993" s="27"/>
      <c r="L993" s="27"/>
      <c r="M993" s="25"/>
      <c r="N993" s="31"/>
      <c r="O993" s="10" t="str">
        <f t="shared" si="2"/>
        <v/>
      </c>
      <c r="P993" s="10" t="str">
        <f>IF(AND(LEN(M993), SessionWeekends = false, OR(WEEKDAY(M993) = 1, WEEKDAY(M993) = 7)), SessionWeekendsCode, IF(LEN(N993), VLOOKUP(N993, SessionTimes, 2), ""))</f>
        <v/>
      </c>
      <c r="Q993" s="28"/>
      <c r="R993" s="25"/>
      <c r="S993" s="30"/>
      <c r="T993" s="26"/>
      <c r="U993" s="29"/>
      <c r="V993" s="29"/>
      <c r="W993" s="25" t="b">
        <v>0</v>
      </c>
      <c r="X993" s="10" t="str">
        <f t="shared" si="3"/>
        <v/>
      </c>
    </row>
    <row r="994" ht="15.75" customHeight="1">
      <c r="A994" s="10" t="str">
        <f t="shared" si="1"/>
        <v/>
      </c>
      <c r="B994" s="11" t="str">
        <f>IF(OR($D994 = "CLOSED", AND($D994 = "CANCELLED", IncludeCancelled), AND($D994 = "MISSED", IncludeMissed)), IF(FixedTarget, IF(S994 &gt;= FixedTargetR, FixedTargetR, -1), IF($R994 = "TARGET", Q994, IF($R994 = "BE", 0, IF($R994 = "STOP", -1, "")))), "")</f>
        <v/>
      </c>
      <c r="C994" s="25"/>
      <c r="D994" s="25"/>
      <c r="E994" s="25"/>
      <c r="F994" s="25"/>
      <c r="G994" s="25"/>
      <c r="H994" s="25"/>
      <c r="I994" s="23"/>
      <c r="J994" s="23"/>
      <c r="K994" s="27"/>
      <c r="L994" s="27"/>
      <c r="M994" s="25"/>
      <c r="N994" s="31"/>
      <c r="O994" s="10" t="str">
        <f t="shared" si="2"/>
        <v/>
      </c>
      <c r="P994" s="10" t="str">
        <f>IF(AND(LEN(M994), SessionWeekends = false, OR(WEEKDAY(M994) = 1, WEEKDAY(M994) = 7)), SessionWeekendsCode, IF(LEN(N994), VLOOKUP(N994, SessionTimes, 2), ""))</f>
        <v/>
      </c>
      <c r="Q994" s="28"/>
      <c r="R994" s="25"/>
      <c r="S994" s="30"/>
      <c r="T994" s="26"/>
      <c r="U994" s="29"/>
      <c r="V994" s="29"/>
      <c r="W994" s="25" t="b">
        <v>0</v>
      </c>
      <c r="X994" s="10" t="str">
        <f t="shared" si="3"/>
        <v/>
      </c>
    </row>
    <row r="995" ht="15.75" customHeight="1">
      <c r="A995" s="10" t="str">
        <f t="shared" si="1"/>
        <v/>
      </c>
      <c r="B995" s="11" t="str">
        <f>IF(OR($D995 = "CLOSED", AND($D995 = "CANCELLED", IncludeCancelled), AND($D995 = "MISSED", IncludeMissed)), IF(FixedTarget, IF(S995 &gt;= FixedTargetR, FixedTargetR, -1), IF($R995 = "TARGET", Q995, IF($R995 = "BE", 0, IF($R995 = "STOP", -1, "")))), "")</f>
        <v/>
      </c>
      <c r="C995" s="25"/>
      <c r="D995" s="25"/>
      <c r="E995" s="25"/>
      <c r="F995" s="25"/>
      <c r="G995" s="25"/>
      <c r="H995" s="25"/>
      <c r="I995" s="23"/>
      <c r="J995" s="23"/>
      <c r="K995" s="27"/>
      <c r="L995" s="27"/>
      <c r="M995" s="25"/>
      <c r="N995" s="31"/>
      <c r="O995" s="10" t="str">
        <f t="shared" si="2"/>
        <v/>
      </c>
      <c r="P995" s="10" t="str">
        <f>IF(AND(LEN(M995), SessionWeekends = false, OR(WEEKDAY(M995) = 1, WEEKDAY(M995) = 7)), SessionWeekendsCode, IF(LEN(N995), VLOOKUP(N995, SessionTimes, 2), ""))</f>
        <v/>
      </c>
      <c r="Q995" s="28"/>
      <c r="R995" s="25"/>
      <c r="S995" s="30"/>
      <c r="T995" s="26"/>
      <c r="U995" s="29"/>
      <c r="V995" s="29"/>
      <c r="W995" s="25" t="b">
        <v>0</v>
      </c>
      <c r="X995" s="10" t="str">
        <f t="shared" si="3"/>
        <v/>
      </c>
    </row>
    <row r="996" ht="15.75" customHeight="1">
      <c r="A996" s="10" t="str">
        <f t="shared" si="1"/>
        <v/>
      </c>
      <c r="B996" s="11" t="str">
        <f>IF(OR($D996 = "CLOSED", AND($D996 = "CANCELLED", IncludeCancelled), AND($D996 = "MISSED", IncludeMissed)), IF(FixedTarget, IF(S996 &gt;= FixedTargetR, FixedTargetR, -1), IF($R996 = "TARGET", Q996, IF($R996 = "BE", 0, IF($R996 = "STOP", -1, "")))), "")</f>
        <v/>
      </c>
      <c r="C996" s="25"/>
      <c r="D996" s="25"/>
      <c r="E996" s="25"/>
      <c r="F996" s="25"/>
      <c r="G996" s="25"/>
      <c r="H996" s="25"/>
      <c r="I996" s="23"/>
      <c r="J996" s="23"/>
      <c r="K996" s="27"/>
      <c r="L996" s="27"/>
      <c r="M996" s="25"/>
      <c r="N996" s="31"/>
      <c r="O996" s="10" t="str">
        <f t="shared" si="2"/>
        <v/>
      </c>
      <c r="P996" s="10" t="str">
        <f>IF(AND(LEN(M996), SessionWeekends = false, OR(WEEKDAY(M996) = 1, WEEKDAY(M996) = 7)), SessionWeekendsCode, IF(LEN(N996), VLOOKUP(N996, SessionTimes, 2), ""))</f>
        <v/>
      </c>
      <c r="Q996" s="28"/>
      <c r="R996" s="25"/>
      <c r="S996" s="30"/>
      <c r="T996" s="26"/>
      <c r="U996" s="29"/>
      <c r="V996" s="29"/>
      <c r="W996" s="25" t="b">
        <v>0</v>
      </c>
      <c r="X996" s="10" t="str">
        <f t="shared" si="3"/>
        <v/>
      </c>
    </row>
    <row r="997" ht="15.75" customHeight="1">
      <c r="B997" s="28"/>
      <c r="C997" s="25"/>
      <c r="D997" s="25"/>
      <c r="E997" s="25"/>
      <c r="F997" s="25"/>
      <c r="G997" s="25"/>
      <c r="H997" s="25"/>
      <c r="I997" s="23"/>
      <c r="J997" s="23"/>
      <c r="K997" s="27"/>
      <c r="L997" s="27"/>
      <c r="M997" s="25"/>
      <c r="N997" s="31"/>
      <c r="Q997" s="28"/>
      <c r="R997" s="25"/>
      <c r="S997" s="30"/>
      <c r="T997" s="26"/>
      <c r="W997" s="25" t="b">
        <v>0</v>
      </c>
    </row>
  </sheetData>
  <conditionalFormatting sqref="A1:X997">
    <cfRule type="expression" dxfId="0" priority="1">
      <formula>$W1 = true</formula>
    </cfRule>
  </conditionalFormatting>
  <conditionalFormatting sqref="A1:X996">
    <cfRule type="expression" dxfId="1" priority="2">
      <formula> $D1 = "PENDING"</formula>
    </cfRule>
  </conditionalFormatting>
  <conditionalFormatting sqref="A1:X996">
    <cfRule type="expression" dxfId="2" priority="3">
      <formula> $D1 = "OPEN"</formula>
    </cfRule>
  </conditionalFormatting>
  <conditionalFormatting sqref="Q1:T997">
    <cfRule type="expression" dxfId="2" priority="4">
      <formula>AND(OR($D1 = "CLOSED", $D1 = "MISSED", $D1 = "CANCELLED"), Q1 = "")</formula>
    </cfRule>
  </conditionalFormatting>
  <conditionalFormatting sqref="A2:A996">
    <cfRule type="cellIs" dxfId="3" priority="5" operator="equal">
      <formula>"WIN"</formula>
    </cfRule>
  </conditionalFormatting>
  <conditionalFormatting sqref="A2:A996">
    <cfRule type="cellIs" dxfId="4" priority="6" operator="equal">
      <formula>"LOSS"</formula>
    </cfRule>
  </conditionalFormatting>
  <conditionalFormatting sqref="B2:B996">
    <cfRule type="cellIs" dxfId="5" priority="7" operator="greaterThan">
      <formula>0</formula>
    </cfRule>
  </conditionalFormatting>
  <conditionalFormatting sqref="B2:B996">
    <cfRule type="cellIs" dxfId="6" priority="8" operator="lessThan">
      <formula>0</formula>
    </cfRule>
  </conditionalFormatting>
  <conditionalFormatting sqref="B1:B997">
    <cfRule type="cellIs" dxfId="7" priority="9" operator="equal">
      <formula>0</formula>
    </cfRule>
  </conditionalFormatting>
  <conditionalFormatting sqref="A1:A997">
    <cfRule type="cellIs" dxfId="7" priority="10" operator="equal">
      <formula>"BE"</formula>
    </cfRule>
  </conditionalFormatting>
  <dataValidations>
    <dataValidation type="list" allowBlank="1" showInputMessage="1" prompt="MULTI" sqref="L2:L997">
      <formula1>Tags!$A$2:$A$1000</formula1>
    </dataValidation>
    <dataValidation type="list" allowBlank="1" sqref="D2:D997">
      <formula1>"PENDING,OPEN,CLOSED,CANCELLED,MISSED,NO FILL"</formula1>
    </dataValidation>
    <dataValidation type="list" allowBlank="1" sqref="I2:J997">
      <formula1>"TRUE,FALSE"</formula1>
    </dataValidation>
    <dataValidation type="list" allowBlank="1" sqref="E2:E997">
      <formula1>"BTCPERP,ETHPERP,EURUSD,USDJPY"</formula1>
    </dataValidation>
    <dataValidation type="custom" allowBlank="1" showDropDown="1" sqref="C2:C997 M2:M997">
      <formula1>OR(NOT(ISERROR(DATEVALUE(C2))), AND(ISNUMBER(C2), LEFT(CELL("format", C2))="D"))</formula1>
    </dataValidation>
    <dataValidation type="decimal" operator="greaterThanOrEqual" allowBlank="1" showDropDown="1" sqref="Q2:Q997">
      <formula1>0.0</formula1>
    </dataValidation>
    <dataValidation type="decimal" allowBlank="1" showDropDown="1" sqref="T2:T997">
      <formula1>0.0</formula1>
      <formula2>-1.0</formula2>
    </dataValidation>
    <dataValidation type="list" allowBlank="1" sqref="H2:H997">
      <formula1>"3Sx"</formula1>
    </dataValidation>
    <dataValidation type="list" allowBlank="1" sqref="K2:K997">
      <formula1>"TREND,CONSOLIDATION"</formula1>
    </dataValidation>
    <dataValidation type="list" allowBlank="1" sqref="G2:G997">
      <formula1>"BUY,SELL"</formula1>
    </dataValidation>
    <dataValidation type="decimal" allowBlank="1" showDropDown="1" sqref="S2:S997">
      <formula1>0.0</formula1>
      <formula2>10.0</formula2>
    </dataValidation>
    <dataValidation type="list" allowBlank="1" sqref="F2:F997">
      <formula1>"BACKTEST,LIVE"</formula1>
    </dataValidation>
    <dataValidation type="list" allowBlank="1" sqref="R2:R997">
      <formula1>"TARGET,STOP,BE"</formula1>
    </dataValidation>
  </dataValidations>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25"/>
    <col customWidth="1" min="2" max="5" width="12.63"/>
    <col customWidth="1" min="6" max="6" width="3.25"/>
    <col customWidth="1" min="7" max="7" width="3.38"/>
    <col customWidth="1" min="8" max="8" width="12.63"/>
    <col customWidth="1" min="10" max="10" width="3.13"/>
    <col customWidth="1" min="11" max="13" width="12.63"/>
    <col customWidth="1" min="15" max="15" width="12.63"/>
  </cols>
  <sheetData>
    <row r="1">
      <c r="A1" s="32"/>
      <c r="B1" s="33"/>
      <c r="C1" s="33"/>
      <c r="D1" s="33"/>
      <c r="E1" s="33"/>
      <c r="F1" s="34"/>
    </row>
    <row r="2">
      <c r="A2" s="35"/>
      <c r="B2" s="36" t="s">
        <v>67</v>
      </c>
      <c r="C2" s="37"/>
      <c r="D2" s="37"/>
      <c r="E2" s="38"/>
      <c r="F2" s="39"/>
      <c r="H2" s="40" t="s">
        <v>68</v>
      </c>
      <c r="I2" s="38"/>
      <c r="J2" s="31"/>
      <c r="K2" s="41" t="s">
        <v>69</v>
      </c>
      <c r="L2" s="38"/>
      <c r="R2" s="31"/>
      <c r="S2" s="31"/>
      <c r="T2" s="31"/>
      <c r="U2" s="31"/>
      <c r="V2" s="31"/>
      <c r="W2" s="31"/>
      <c r="X2" s="31"/>
      <c r="Y2" s="31"/>
      <c r="Z2" s="31"/>
      <c r="AA2" s="31"/>
      <c r="AB2" s="31"/>
      <c r="AC2" s="31"/>
      <c r="AD2" s="31"/>
      <c r="AE2" s="31"/>
    </row>
    <row r="3">
      <c r="A3" s="35"/>
      <c r="B3" s="42" t="s">
        <v>70</v>
      </c>
      <c r="C3" s="43" t="s">
        <v>71</v>
      </c>
      <c r="D3" s="43" t="s">
        <v>72</v>
      </c>
      <c r="E3" s="44" t="s">
        <v>73</v>
      </c>
      <c r="F3" s="39"/>
      <c r="H3" s="45" t="s">
        <v>74</v>
      </c>
      <c r="I3" s="46" t="b">
        <v>0</v>
      </c>
      <c r="J3" s="31"/>
      <c r="K3" s="47" t="s">
        <v>75</v>
      </c>
      <c r="L3" s="48">
        <f t="array" ref="L3">COUNTIF(INDEX(Query!$A$1:$AA74, 0, MATCH("RESULT", Query!$A$1:$AA$1, 0)), "WIN")</f>
        <v>1</v>
      </c>
      <c r="R3" s="31"/>
      <c r="S3" s="31"/>
      <c r="T3" s="31"/>
      <c r="U3" s="31"/>
      <c r="V3" s="31"/>
      <c r="W3" s="31"/>
      <c r="X3" s="31"/>
      <c r="Y3" s="31"/>
      <c r="Z3" s="31"/>
      <c r="AA3" s="31"/>
      <c r="AB3" s="31"/>
      <c r="AC3" s="31"/>
      <c r="AD3" s="31"/>
      <c r="AE3" s="31"/>
    </row>
    <row r="4">
      <c r="A4" s="35"/>
      <c r="B4" s="49" t="s">
        <v>76</v>
      </c>
      <c r="C4" s="50" t="b">
        <v>1</v>
      </c>
      <c r="D4" s="12">
        <v>44365.0</v>
      </c>
      <c r="E4" s="12">
        <v>44365.0</v>
      </c>
      <c r="F4" s="39"/>
      <c r="H4" s="51" t="s">
        <v>77</v>
      </c>
      <c r="I4" s="52">
        <v>3.0</v>
      </c>
      <c r="J4" s="31"/>
      <c r="K4" s="47" t="s">
        <v>78</v>
      </c>
      <c r="L4" s="53">
        <f t="array" ref="L4">COUNTIF(INDEX(Query!$A$1:$AA74, 0, MATCH("RESULT", Query!$A$1:$AA$1, 0)), "LOSS")</f>
        <v>0</v>
      </c>
      <c r="T4" s="31"/>
      <c r="U4" s="31"/>
      <c r="V4" s="31"/>
      <c r="W4" s="31"/>
      <c r="X4" s="31"/>
      <c r="Y4" s="31"/>
      <c r="Z4" s="31"/>
      <c r="AA4" s="31"/>
      <c r="AB4" s="31"/>
      <c r="AC4" s="31"/>
      <c r="AD4" s="31"/>
      <c r="AE4" s="31"/>
    </row>
    <row r="5">
      <c r="A5" s="35"/>
      <c r="B5" s="54"/>
      <c r="C5" s="54"/>
      <c r="D5" s="54"/>
      <c r="E5" s="54"/>
      <c r="F5" s="39"/>
      <c r="J5" s="31"/>
      <c r="K5" s="47"/>
      <c r="L5" s="55"/>
      <c r="S5" s="56"/>
      <c r="T5" s="56"/>
      <c r="U5" s="56"/>
      <c r="V5" s="56"/>
      <c r="W5" s="56"/>
      <c r="X5" s="56"/>
      <c r="Y5" s="56"/>
      <c r="Z5" s="56"/>
      <c r="AA5" s="56"/>
      <c r="AB5" s="56"/>
      <c r="AC5" s="56"/>
      <c r="AD5" s="56"/>
      <c r="AE5" s="56"/>
    </row>
    <row r="6">
      <c r="A6" s="35"/>
      <c r="B6" s="57" t="s">
        <v>79</v>
      </c>
      <c r="C6" s="58"/>
      <c r="D6" s="58"/>
      <c r="E6" s="59"/>
      <c r="F6" s="39"/>
      <c r="G6" s="60"/>
      <c r="H6" s="61" t="s">
        <v>80</v>
      </c>
      <c r="I6" s="59"/>
      <c r="J6" s="31"/>
      <c r="K6" s="47" t="s">
        <v>81</v>
      </c>
      <c r="L6" s="48">
        <f t="array" ref="L6">MAX(FREQUENCY(IF(ChartQuery!$A$3:$A74 &gt; 0,ROW(ChartQuery!$A$3:$A74)),IF(ChartQuery!$A$3:$A74 &lt; 0,ROW(ChartQuery!$A$3:$A74))))
</f>
        <v>1</v>
      </c>
      <c r="S6" s="56"/>
      <c r="T6" s="56"/>
      <c r="U6" s="56"/>
      <c r="V6" s="56"/>
      <c r="W6" s="56"/>
      <c r="X6" s="56"/>
      <c r="Y6" s="56"/>
      <c r="Z6" s="56"/>
      <c r="AA6" s="56"/>
      <c r="AB6" s="56"/>
      <c r="AC6" s="56"/>
      <c r="AD6" s="56"/>
      <c r="AE6" s="56"/>
    </row>
    <row r="7">
      <c r="A7" s="35"/>
      <c r="B7" s="62" t="s">
        <v>82</v>
      </c>
      <c r="C7" s="63" t="s">
        <v>83</v>
      </c>
      <c r="D7" s="63" t="s">
        <v>84</v>
      </c>
      <c r="E7" s="64" t="s">
        <v>85</v>
      </c>
      <c r="F7" s="39"/>
      <c r="G7" s="60"/>
      <c r="H7" s="65"/>
      <c r="I7" s="66"/>
      <c r="K7" s="47" t="s">
        <v>86</v>
      </c>
      <c r="L7" s="53">
        <f t="array" ref="L7">MAX(FREQUENCY(IF(ChartQuery!$A$3:$A74 &lt; 0,ROW(ChartQuery!$A$3:$A74)),IF(ChartQuery!$A$3:$A74 &gt; 0,ROW(ChartQuery!$A$3:$A74))))
</f>
        <v>0</v>
      </c>
      <c r="S7" s="56"/>
      <c r="T7" s="56"/>
      <c r="U7" s="56"/>
      <c r="V7" s="56"/>
      <c r="W7" s="56"/>
      <c r="X7" s="56"/>
      <c r="Y7" s="56"/>
      <c r="Z7" s="56"/>
      <c r="AA7" s="56"/>
      <c r="AB7" s="56"/>
      <c r="AC7" s="56"/>
      <c r="AD7" s="56"/>
      <c r="AE7" s="56"/>
    </row>
    <row r="8">
      <c r="A8" s="35"/>
      <c r="B8" s="67"/>
      <c r="C8" s="68" t="b">
        <v>0</v>
      </c>
      <c r="D8" s="68" t="b">
        <v>0</v>
      </c>
      <c r="E8" s="68" t="b">
        <v>0</v>
      </c>
      <c r="F8" s="39"/>
      <c r="G8" s="60"/>
      <c r="H8" s="47" t="s">
        <v>87</v>
      </c>
      <c r="I8" s="69">
        <f t="array" ref="I8">COUNTIF(INDEX(Query!$A$1:$AA74, 0, MATCH("STATUS", Query!$A$1:$AA$1, 0)), "CLOSED")</f>
        <v>1</v>
      </c>
      <c r="J8" s="31"/>
      <c r="K8" s="47"/>
      <c r="L8" s="70"/>
      <c r="S8" s="56"/>
      <c r="T8" s="56"/>
      <c r="U8" s="56"/>
      <c r="V8" s="56"/>
      <c r="W8" s="56"/>
      <c r="X8" s="56"/>
      <c r="Y8" s="56"/>
      <c r="Z8" s="56"/>
      <c r="AA8" s="56"/>
      <c r="AB8" s="56"/>
      <c r="AC8" s="56"/>
      <c r="AD8" s="56"/>
      <c r="AE8" s="56"/>
    </row>
    <row r="9">
      <c r="A9" s="35"/>
      <c r="B9" s="71"/>
      <c r="C9" s="71"/>
      <c r="D9" s="71"/>
      <c r="E9" s="71"/>
      <c r="F9" s="39"/>
      <c r="G9" s="60"/>
      <c r="H9" s="47" t="s">
        <v>88</v>
      </c>
      <c r="I9" s="69">
        <f t="array" ref="I9">COUNTIF(INDEX(Query!$A$1:$AA74, 0, MATCH("STATUS", Query!$A$1:$AA$1, 0)), "NO FILL")</f>
        <v>0</v>
      </c>
      <c r="J9" s="31"/>
      <c r="K9" s="47" t="s">
        <v>89</v>
      </c>
      <c r="L9" s="72">
        <f>AVERAGEIF(ChartQuery!$A$3:$A74, "&gt; 0")</f>
        <v>3</v>
      </c>
      <c r="S9" s="56"/>
      <c r="T9" s="56"/>
      <c r="U9" s="56"/>
      <c r="V9" s="56"/>
      <c r="W9" s="56"/>
      <c r="X9" s="56"/>
      <c r="Y9" s="56"/>
      <c r="Z9" s="56"/>
      <c r="AA9" s="56"/>
      <c r="AB9" s="56"/>
      <c r="AC9" s="56"/>
      <c r="AD9" s="56"/>
      <c r="AE9" s="56"/>
    </row>
    <row r="10">
      <c r="A10" s="35"/>
      <c r="B10" s="73" t="s">
        <v>90</v>
      </c>
      <c r="C10" s="58"/>
      <c r="D10" s="58"/>
      <c r="E10" s="59"/>
      <c r="F10" s="39"/>
      <c r="G10" s="60"/>
      <c r="H10" s="47" t="s">
        <v>91</v>
      </c>
      <c r="I10" s="69">
        <f t="array" ref="I10">COUNTIF(INDEX(Query!$A$1:$AA74, 0, MATCH("STATUS", Query!$A$1:$AA$1, 0)), "CANCELLED")</f>
        <v>0</v>
      </c>
      <c r="J10" s="31"/>
      <c r="K10" s="47" t="s">
        <v>92</v>
      </c>
      <c r="L10" s="72">
        <f>AVERAGE(ChartQuery!$A$3:$A74)</f>
        <v>3</v>
      </c>
      <c r="S10" s="56"/>
      <c r="T10" s="56"/>
      <c r="U10" s="56"/>
      <c r="V10" s="56"/>
      <c r="W10" s="56"/>
      <c r="X10" s="56"/>
      <c r="Y10" s="56"/>
      <c r="Z10" s="56"/>
      <c r="AA10" s="56"/>
      <c r="AB10" s="56"/>
      <c r="AC10" s="56"/>
      <c r="AD10" s="56"/>
      <c r="AE10" s="56"/>
    </row>
    <row r="11">
      <c r="A11" s="35"/>
      <c r="B11" s="74" t="s">
        <v>93</v>
      </c>
      <c r="C11" s="75" t="s">
        <v>94</v>
      </c>
      <c r="D11" s="75" t="s">
        <v>95</v>
      </c>
      <c r="E11" s="76" t="s">
        <v>96</v>
      </c>
      <c r="F11" s="39"/>
      <c r="G11" s="60"/>
      <c r="H11" s="47" t="s">
        <v>97</v>
      </c>
      <c r="I11" s="69">
        <f t="array" ref="I11">COUNTIF(INDEX(Query!$A$1:$AA74, 0, MATCH("STATUS", Query!$A$1:$AA$1, 0)), "MISSED")</f>
        <v>0</v>
      </c>
      <c r="J11" s="56"/>
      <c r="K11" s="47"/>
      <c r="L11" s="77"/>
      <c r="S11" s="56"/>
      <c r="T11" s="56"/>
      <c r="U11" s="56"/>
      <c r="V11" s="56"/>
      <c r="W11" s="56"/>
      <c r="X11" s="56"/>
      <c r="Y11" s="56"/>
      <c r="Z11" s="56"/>
      <c r="AA11" s="56"/>
      <c r="AB11" s="56"/>
      <c r="AC11" s="56"/>
      <c r="AD11" s="56"/>
      <c r="AE11" s="56"/>
    </row>
    <row r="12">
      <c r="A12" s="35"/>
      <c r="B12" s="78" t="s">
        <v>4</v>
      </c>
      <c r="C12" s="79" t="s">
        <v>98</v>
      </c>
      <c r="D12" s="79" t="s">
        <v>25</v>
      </c>
      <c r="E12" s="80" t="b">
        <v>0</v>
      </c>
      <c r="F12" s="39"/>
      <c r="G12" s="60"/>
      <c r="H12" s="81"/>
      <c r="I12" s="82"/>
      <c r="K12" s="83" t="s">
        <v>99</v>
      </c>
      <c r="L12" s="84">
        <f>MIN(ChartQuery!$E$3:$E74)</f>
        <v>0</v>
      </c>
      <c r="S12" s="56"/>
      <c r="T12" s="56"/>
      <c r="U12" s="56"/>
      <c r="V12" s="56"/>
      <c r="W12" s="56"/>
      <c r="X12" s="56"/>
      <c r="Y12" s="56"/>
      <c r="Z12" s="56"/>
      <c r="AA12" s="56"/>
      <c r="AB12" s="56"/>
      <c r="AC12" s="56"/>
      <c r="AD12" s="56"/>
      <c r="AE12" s="56"/>
    </row>
    <row r="13">
      <c r="A13" s="35"/>
      <c r="B13" s="85" t="s">
        <v>7</v>
      </c>
      <c r="C13" s="86" t="s">
        <v>98</v>
      </c>
      <c r="D13" s="86" t="s">
        <v>28</v>
      </c>
      <c r="E13" s="87" t="b">
        <v>0</v>
      </c>
      <c r="F13" s="39"/>
      <c r="G13" s="60"/>
      <c r="K13" s="88"/>
      <c r="L13" s="89"/>
      <c r="S13" s="56"/>
      <c r="T13" s="56"/>
      <c r="U13" s="56"/>
      <c r="V13" s="56"/>
      <c r="W13" s="56"/>
      <c r="X13" s="56"/>
      <c r="Y13" s="56"/>
      <c r="Z13" s="56"/>
      <c r="AA13" s="56"/>
      <c r="AB13" s="56"/>
      <c r="AC13" s="56"/>
      <c r="AD13" s="56"/>
      <c r="AE13" s="56"/>
    </row>
    <row r="14">
      <c r="A14" s="35"/>
      <c r="B14" s="85" t="s">
        <v>15</v>
      </c>
      <c r="C14" s="86" t="s">
        <v>98</v>
      </c>
      <c r="D14" s="86" t="s">
        <v>100</v>
      </c>
      <c r="E14" s="87" t="b">
        <v>0</v>
      </c>
      <c r="F14" s="39"/>
      <c r="G14" s="60"/>
      <c r="H14" s="40" t="s">
        <v>101</v>
      </c>
      <c r="I14" s="38"/>
      <c r="K14" s="47"/>
      <c r="L14" s="77"/>
      <c r="S14" s="56"/>
      <c r="T14" s="56"/>
      <c r="U14" s="56"/>
      <c r="V14" s="56"/>
      <c r="W14" s="56"/>
      <c r="X14" s="56"/>
      <c r="Y14" s="56"/>
      <c r="Z14" s="56"/>
      <c r="AA14" s="56"/>
      <c r="AB14" s="56"/>
      <c r="AC14" s="56"/>
      <c r="AD14" s="56"/>
      <c r="AE14" s="56"/>
    </row>
    <row r="15">
      <c r="A15" s="35"/>
      <c r="B15" s="85"/>
      <c r="C15" s="86"/>
      <c r="D15" s="86"/>
      <c r="E15" s="87" t="b">
        <v>0</v>
      </c>
      <c r="F15" s="39"/>
      <c r="G15" s="60"/>
      <c r="H15" s="90" t="s">
        <v>102</v>
      </c>
      <c r="I15" s="48">
        <f t="array" ref="I15">COUNTIF(INDEX(Query!$A$1:$AA74, 0, MATCH("BUY / SELL", Query!$A$1:$AA$1, 0)), "BUY")</f>
        <v>0</v>
      </c>
      <c r="K15" s="91" t="s">
        <v>103</v>
      </c>
      <c r="L15" s="92">
        <f>SUM(ChartQuery!$A$3:$A74)</f>
        <v>3</v>
      </c>
    </row>
    <row r="16">
      <c r="A16" s="35"/>
      <c r="B16" s="85"/>
      <c r="C16" s="86"/>
      <c r="D16" s="86"/>
      <c r="E16" s="87" t="b">
        <v>0</v>
      </c>
      <c r="F16" s="39"/>
      <c r="G16" s="60"/>
      <c r="H16" s="93" t="s">
        <v>104</v>
      </c>
      <c r="I16" s="94">
        <f t="array" ref="I16">COUNTIF(INDEX(Query!$A$1:$AA74, 0, MATCH("BUY / SELL", Query!$A$1:$AA$1, 0)), "SELL")</f>
        <v>1</v>
      </c>
      <c r="K16" s="95"/>
      <c r="L16" s="96"/>
    </row>
    <row r="17">
      <c r="A17" s="97"/>
      <c r="B17" s="98"/>
      <c r="C17" s="98"/>
      <c r="D17" s="98"/>
      <c r="E17" s="98"/>
      <c r="F17" s="99"/>
      <c r="G17" s="60"/>
    </row>
    <row r="19">
      <c r="B19" s="41" t="s">
        <v>105</v>
      </c>
      <c r="C19" s="37"/>
      <c r="D19" s="37"/>
      <c r="E19" s="38"/>
    </row>
    <row r="20">
      <c r="B20" s="100">
        <v>1.0</v>
      </c>
      <c r="C20" s="101" t="str">
        <f>IFERROR(__xludf.DUMMYFUNCTION("SPARKLINE(E20, {""charttype"",""bar"";""max"",MAX($E$20:$E$29); ""color1"", ""#0b8043""})"),"")</f>
        <v/>
      </c>
      <c r="E20" s="102">
        <f>countifs(ChartQuery!$B$3:$B74, "&gt;= "&amp; B20) / COUNT(ChartQuery!$B$3:$B74)</f>
        <v>1</v>
      </c>
    </row>
    <row r="21">
      <c r="B21" s="100">
        <v>2.0</v>
      </c>
      <c r="C21" s="101" t="str">
        <f>IFERROR(__xludf.DUMMYFUNCTION("SPARKLINE(E21, {""charttype"",""bar"";""max"",MAX($E$20:$E$29); ""color1"", ""#0b8043""})"),"")</f>
        <v/>
      </c>
      <c r="E21" s="102">
        <f>countifs(ChartQuery!$B$3:$B74, "&gt;= "&amp; B21) / COUNT(ChartQuery!$B$3:$B74)</f>
        <v>1</v>
      </c>
    </row>
    <row r="22">
      <c r="B22" s="100">
        <v>3.0</v>
      </c>
      <c r="C22" s="101" t="str">
        <f>IFERROR(__xludf.DUMMYFUNCTION("SPARKLINE(E22, {""charttype"",""bar"";""max"",MAX($E$20:$E$29); ""color1"", ""#0b8043""})"),"")</f>
        <v/>
      </c>
      <c r="E22" s="102">
        <f>countifs(ChartQuery!$B$3:$B74, "&gt;= "&amp; B22) / COUNT(ChartQuery!$B$3:$B74)</f>
        <v>1</v>
      </c>
    </row>
    <row r="23">
      <c r="B23" s="100">
        <v>4.0</v>
      </c>
      <c r="C23" s="101" t="str">
        <f>IFERROR(__xludf.DUMMYFUNCTION("SPARKLINE(E23, {""charttype"",""bar"";""max"",MAX($E$20:$E$29); ""color1"", ""#0b8043""})"),"")</f>
        <v/>
      </c>
      <c r="E23" s="102">
        <f>countifs(ChartQuery!$B$3:$B74, "&gt;= "&amp; B23) / COUNT(ChartQuery!$B$3:$B74)</f>
        <v>1</v>
      </c>
      <c r="H23" s="31"/>
      <c r="I23" s="31"/>
    </row>
    <row r="24">
      <c r="B24" s="100">
        <v>5.0</v>
      </c>
      <c r="C24" s="101" t="str">
        <f>IFERROR(__xludf.DUMMYFUNCTION("SPARKLINE(E24, {""charttype"",""bar"";""max"",MAX($E$20:$E$29); ""color1"", ""#0b8043""})"),"")</f>
        <v/>
      </c>
      <c r="E24" s="102">
        <f>countifs(ChartQuery!$B$3:$B74, "&gt;= "&amp; B24) / COUNT(ChartQuery!$B$3:$B74)</f>
        <v>1</v>
      </c>
      <c r="H24" s="31"/>
      <c r="I24" s="31"/>
    </row>
    <row r="25">
      <c r="B25" s="100">
        <v>6.0</v>
      </c>
      <c r="C25" s="101" t="str">
        <f>IFERROR(__xludf.DUMMYFUNCTION("SPARKLINE(E25, {""charttype"",""bar"";""max"",MAX($E$20:$E$29); ""color1"", ""#0b8043""})"),"")</f>
        <v/>
      </c>
      <c r="E25" s="102">
        <f>countifs(ChartQuery!$B$3:$B74, "&gt;= "&amp; B25) / COUNT(ChartQuery!$B$3:$B74)</f>
        <v>1</v>
      </c>
      <c r="H25" s="56"/>
      <c r="I25" s="56"/>
    </row>
    <row r="26">
      <c r="B26" s="100">
        <v>7.0</v>
      </c>
      <c r="C26" s="101" t="str">
        <f>IFERROR(__xludf.DUMMYFUNCTION("SPARKLINE(E26, {""charttype"",""bar"";""max"",MAX($E$20:$E$29); ""color1"", ""#0b8043""})"),"")</f>
        <v/>
      </c>
      <c r="E26" s="102">
        <f>countifs(ChartQuery!$B$3:$B74, "&gt;= "&amp; B26) / COUNT(ChartQuery!$B$3:$B74)</f>
        <v>1</v>
      </c>
      <c r="N26" s="56"/>
      <c r="O26" s="56"/>
      <c r="P26" s="56"/>
    </row>
    <row r="27">
      <c r="B27" s="100">
        <v>8.0</v>
      </c>
      <c r="C27" s="101" t="str">
        <f>IFERROR(__xludf.DUMMYFUNCTION("SPARKLINE(E27, {""charttype"",""bar"";""max"",MAX($E$20:$E$29); ""color1"", ""#0b8043""})"),"")</f>
        <v/>
      </c>
      <c r="E27" s="102">
        <f>countifs(ChartQuery!$B$3:$B74, "&gt;= "&amp; B27) / COUNT(ChartQuery!$B$3:$B74)</f>
        <v>1</v>
      </c>
    </row>
    <row r="28">
      <c r="B28" s="100">
        <v>9.0</v>
      </c>
      <c r="C28" s="101" t="str">
        <f>IFERROR(__xludf.DUMMYFUNCTION("SPARKLINE(E28, {""charttype"",""bar"";""max"",MAX($E$20:$E$29); ""color1"", ""#0b8043""})"),"")</f>
        <v/>
      </c>
      <c r="E28" s="102">
        <f>countifs(ChartQuery!$B$3:$B74, "&gt;= "&amp; B28) / COUNT(ChartQuery!$B$3:$B74)</f>
        <v>1</v>
      </c>
    </row>
    <row r="29">
      <c r="B29" s="103">
        <v>10.0</v>
      </c>
      <c r="C29" s="104" t="str">
        <f>IFERROR(__xludf.DUMMYFUNCTION("SPARKLINE(E29, {""charttype"",""bar"";""max"",MAX($E$20:$E$29); ""color1"", ""#0b8043""})"),"")</f>
        <v/>
      </c>
      <c r="D29" s="105"/>
      <c r="E29" s="106">
        <f>countifs(ChartQuery!$B$3:$B74, "&gt;= "&amp; B29) / COUNT(ChartQuery!$B$3:$B74)</f>
        <v>1</v>
      </c>
    </row>
    <row r="31">
      <c r="B31" s="41" t="s">
        <v>106</v>
      </c>
      <c r="C31" s="37"/>
      <c r="D31" s="37"/>
      <c r="E31" s="38"/>
      <c r="N31" s="56"/>
      <c r="O31" s="56"/>
    </row>
    <row r="32">
      <c r="B32" s="107">
        <v>-0.25</v>
      </c>
      <c r="C32" s="101" t="str">
        <f>IFERROR(__xludf.DUMMYFUNCTION("SPARKLINE(E32, {""charttype"",""bar"";""max"",MAX($E$32:$E$35); ""color1"", ""#c53929""})"),"")</f>
        <v/>
      </c>
      <c r="E32" s="102">
        <f>countifs(ChartQuery!$C$3:$C74, "&lt;= "&amp; B32, ChartQuery!$A$3:$A74, "&gt; 0") / COUNTIF(ChartQuery!$A$3:$A74, "&gt; 0")</f>
        <v>1</v>
      </c>
    </row>
    <row r="33">
      <c r="B33" s="107">
        <v>-0.5</v>
      </c>
      <c r="C33" s="101" t="str">
        <f>IFERROR(__xludf.DUMMYFUNCTION("SPARKLINE(E33, {""charttype"",""bar"";""max"",MAX($E$32:$E$35); ""color1"", ""#c53929""})"),"")</f>
        <v/>
      </c>
      <c r="E33" s="102">
        <f>countifs(ChartQuery!$C$3:$C74, "&lt;= "&amp; B33, ChartQuery!$A$3:$A74, "&gt; 0") / COUNTIF(ChartQuery!$A$3:$A74, "&gt; 0")</f>
        <v>1</v>
      </c>
    </row>
    <row r="34">
      <c r="B34" s="107">
        <v>-0.75</v>
      </c>
      <c r="C34" s="101" t="str">
        <f>IFERROR(__xludf.DUMMYFUNCTION("SPARKLINE(E34, {""charttype"",""bar"";""max"",MAX($E$32:$E$35); ""color1"", ""#c53929""})"),"")</f>
        <v/>
      </c>
      <c r="E34" s="102">
        <f>countifs(ChartQuery!$C$3:$C74, "&lt;= "&amp; B34, ChartQuery!$A$3:$A74, "&gt; 0") / COUNTIF(ChartQuery!$A$3:$A74, "&gt; 0")</f>
        <v>0</v>
      </c>
    </row>
    <row r="35">
      <c r="B35" s="108">
        <v>-1.0</v>
      </c>
      <c r="C35" s="104" t="str">
        <f>IFERROR(__xludf.DUMMYFUNCTION("SPARKLINE(E35, {""charttype"",""bar"";""max"",MAX($E$32:$E$35); ""color1"", ""#c53929""})"),"")</f>
        <v/>
      </c>
      <c r="D35" s="105"/>
      <c r="E35" s="106">
        <f>countifs(ChartQuery!$C$3:$C74, "&lt;= "&amp; B35, ChartQuery!$A$3:$A74, "&gt; 0") / COUNTIF(ChartQuery!$A$3:$A74, "&gt; 0")</f>
        <v>0</v>
      </c>
    </row>
    <row r="36">
      <c r="B36" s="109"/>
      <c r="E36" s="56"/>
    </row>
    <row r="37">
      <c r="B37" s="109"/>
      <c r="E37" s="56"/>
      <c r="S37" s="31"/>
      <c r="T37" s="31"/>
      <c r="U37" s="31"/>
      <c r="V37" s="31"/>
      <c r="W37" s="31"/>
      <c r="X37" s="31"/>
      <c r="Y37" s="31"/>
      <c r="Z37" s="31"/>
      <c r="AA37" s="31"/>
      <c r="AB37" s="31"/>
      <c r="AC37" s="31"/>
      <c r="AD37" s="31"/>
      <c r="AE37" s="31"/>
    </row>
    <row r="38">
      <c r="E38" s="56"/>
    </row>
    <row r="39">
      <c r="B39" s="109"/>
      <c r="E39" s="56"/>
    </row>
    <row r="40">
      <c r="B40" s="109"/>
      <c r="E40" s="56"/>
    </row>
    <row r="41">
      <c r="B41" s="109"/>
      <c r="E41" s="56"/>
    </row>
    <row r="45">
      <c r="H45" s="31"/>
      <c r="I45" s="31"/>
      <c r="J45" s="31"/>
    </row>
    <row r="46">
      <c r="I46" s="31"/>
      <c r="J46" s="31"/>
    </row>
    <row r="47">
      <c r="H47" s="31"/>
      <c r="I47" s="31"/>
      <c r="J47" s="31"/>
    </row>
    <row r="48">
      <c r="H48" s="31"/>
      <c r="I48" s="31"/>
      <c r="J48" s="31"/>
    </row>
  </sheetData>
  <mergeCells count="27">
    <mergeCell ref="B2:E2"/>
    <mergeCell ref="H2:I2"/>
    <mergeCell ref="K2:L2"/>
    <mergeCell ref="B6:E6"/>
    <mergeCell ref="H6:I6"/>
    <mergeCell ref="B10:E10"/>
    <mergeCell ref="L12:L13"/>
    <mergeCell ref="K12:K13"/>
    <mergeCell ref="H14:I14"/>
    <mergeCell ref="K15:K16"/>
    <mergeCell ref="L15:L16"/>
    <mergeCell ref="B19:E19"/>
    <mergeCell ref="C20:D20"/>
    <mergeCell ref="C21:D21"/>
    <mergeCell ref="C29:D29"/>
    <mergeCell ref="B31:E31"/>
    <mergeCell ref="C32:D32"/>
    <mergeCell ref="C33:D33"/>
    <mergeCell ref="C34:D34"/>
    <mergeCell ref="C35:D35"/>
    <mergeCell ref="C22:D22"/>
    <mergeCell ref="C23:D23"/>
    <mergeCell ref="C24:D24"/>
    <mergeCell ref="C25:D25"/>
    <mergeCell ref="C26:D26"/>
    <mergeCell ref="C27:D27"/>
    <mergeCell ref="C28:D28"/>
  </mergeCells>
  <conditionalFormatting sqref="D4:E4">
    <cfRule type="expression" dxfId="0" priority="1">
      <formula>$W4 = true</formula>
    </cfRule>
  </conditionalFormatting>
  <conditionalFormatting sqref="D4:E4">
    <cfRule type="expression" dxfId="1" priority="2">
      <formula> $D4 = "PENDING"</formula>
    </cfRule>
  </conditionalFormatting>
  <conditionalFormatting sqref="D4:E4">
    <cfRule type="expression" dxfId="2" priority="3">
      <formula> $D4 = "OPEN"</formula>
    </cfRule>
  </conditionalFormatting>
  <conditionalFormatting sqref="C4:E4">
    <cfRule type="expression" dxfId="8" priority="4">
      <formula>$C$4</formula>
    </cfRule>
  </conditionalFormatting>
  <conditionalFormatting sqref="B4">
    <cfRule type="expression" dxfId="9" priority="5">
      <formula>$C$4</formula>
    </cfRule>
  </conditionalFormatting>
  <conditionalFormatting sqref="B8">
    <cfRule type="cellIs" dxfId="10" priority="6" operator="greaterThan">
      <formula>0</formula>
    </cfRule>
  </conditionalFormatting>
  <conditionalFormatting sqref="C8:E8">
    <cfRule type="cellIs" dxfId="10" priority="7" operator="equal">
      <formula>"TRUE"</formula>
    </cfRule>
  </conditionalFormatting>
  <conditionalFormatting sqref="B12:E16">
    <cfRule type="expression" dxfId="8" priority="8">
      <formula>$E12</formula>
    </cfRule>
  </conditionalFormatting>
  <conditionalFormatting sqref="I3:I4">
    <cfRule type="expression" dxfId="10" priority="9">
      <formula>$I$3</formula>
    </cfRule>
  </conditionalFormatting>
  <conditionalFormatting sqref="L9:L10 L15">
    <cfRule type="cellIs" dxfId="3" priority="10" operator="greaterThan">
      <formula>0</formula>
    </cfRule>
  </conditionalFormatting>
  <conditionalFormatting sqref="L9:L10 L15">
    <cfRule type="cellIs" dxfId="4" priority="11" operator="lessThan">
      <formula>0</formula>
    </cfRule>
  </conditionalFormatting>
  <dataValidations>
    <dataValidation type="list" allowBlank="1" sqref="D13">
      <formula1>Filter2Values</formula1>
    </dataValidation>
    <dataValidation type="list" allowBlank="1" sqref="D12">
      <formula1>Filter1Values</formula1>
    </dataValidation>
    <dataValidation type="list" allowBlank="1" sqref="B8">
      <formula1>"None,5,10,25,50,100"</formula1>
    </dataValidation>
    <dataValidation type="list" allowBlank="1" sqref="B4">
      <formula1>"All,Today,Yesterday,This week,Last week,This month,Last month,This year,Last year"</formula1>
    </dataValidation>
    <dataValidation type="list" allowBlank="1" sqref="D15">
      <formula1>Filter4Values</formula1>
    </dataValidation>
    <dataValidation type="list" allowBlank="1" sqref="B12:B16">
      <formula1>FilterFields</formula1>
    </dataValidation>
    <dataValidation type="list" allowBlank="1" sqref="D14">
      <formula1>Filter3Values</formula1>
    </dataValidation>
    <dataValidation type="custom" allowBlank="1" showDropDown="1" sqref="D4:E4">
      <formula1>OR(NOT(ISERROR(DATEVALUE(D4))), AND(ISNUMBER(D4), LEFT(CELL("format", D4))="D"))</formula1>
    </dataValidation>
    <dataValidation type="list" allowBlank="1" sqref="C12:C16">
      <formula1>FilterComparisons</formula1>
    </dataValidation>
    <dataValidation type="list" allowBlank="1" sqref="D16">
      <formula1>Filter5Values</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75"/>
  </cols>
  <sheetData>
    <row r="1">
      <c r="A1" s="110" t="s">
        <v>107</v>
      </c>
      <c r="B1" s="110" t="s">
        <v>108</v>
      </c>
    </row>
    <row r="2">
      <c r="A2" s="13" t="s">
        <v>37</v>
      </c>
      <c r="B2" s="13" t="s">
        <v>109</v>
      </c>
    </row>
    <row r="3">
      <c r="A3" s="13" t="s">
        <v>110</v>
      </c>
      <c r="B3" s="13" t="s">
        <v>111</v>
      </c>
    </row>
    <row r="4">
      <c r="A4" s="13" t="s">
        <v>112</v>
      </c>
      <c r="B4" s="13" t="s">
        <v>113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0.25"/>
    <col customWidth="1" min="6" max="6" width="20.13"/>
  </cols>
  <sheetData>
    <row r="1">
      <c r="A1" s="111" t="s">
        <v>114</v>
      </c>
      <c r="B1" s="112" t="s">
        <v>115</v>
      </c>
      <c r="C1" s="113" t="s">
        <v>116</v>
      </c>
      <c r="E1" s="114" t="s">
        <v>117</v>
      </c>
      <c r="F1" s="59"/>
    </row>
    <row r="2">
      <c r="A2" s="115" t="s">
        <v>118</v>
      </c>
      <c r="B2" s="116">
        <v>0.0</v>
      </c>
      <c r="C2" s="117" t="s">
        <v>119</v>
      </c>
      <c r="E2" s="118" t="s">
        <v>120</v>
      </c>
      <c r="F2" s="119" t="b">
        <v>0</v>
      </c>
    </row>
    <row r="3">
      <c r="A3" s="120" t="s">
        <v>121</v>
      </c>
      <c r="B3" s="121">
        <v>0.25</v>
      </c>
      <c r="C3" s="117" t="s">
        <v>122</v>
      </c>
      <c r="E3" s="122" t="s">
        <v>123</v>
      </c>
      <c r="F3" s="123" t="s">
        <v>100</v>
      </c>
    </row>
    <row r="4">
      <c r="A4" s="115" t="s">
        <v>124</v>
      </c>
      <c r="B4" s="116">
        <v>0.3958333333333333</v>
      </c>
      <c r="C4" s="46" t="s">
        <v>125</v>
      </c>
    </row>
    <row r="5">
      <c r="A5" s="115" t="s">
        <v>126</v>
      </c>
      <c r="B5" s="116">
        <v>0.5</v>
      </c>
      <c r="C5" s="117" t="s">
        <v>127</v>
      </c>
      <c r="E5" s="41" t="s">
        <v>128</v>
      </c>
      <c r="F5" s="124" t="s">
        <v>129</v>
      </c>
    </row>
    <row r="6">
      <c r="A6" s="115" t="s">
        <v>130</v>
      </c>
      <c r="B6" s="116">
        <v>0.625</v>
      </c>
      <c r="C6" s="117" t="s">
        <v>131</v>
      </c>
      <c r="E6" s="125">
        <v>0.2916666666666667</v>
      </c>
      <c r="F6" s="126" t="str">
        <f>VLOOKUP(E6, SessionTimes, 2)</f>
        <v>LDN OPEN</v>
      </c>
    </row>
    <row r="7">
      <c r="A7" s="115" t="s">
        <v>132</v>
      </c>
      <c r="B7" s="116">
        <v>0.7083333333333334</v>
      </c>
      <c r="C7" s="117" t="s">
        <v>125</v>
      </c>
    </row>
    <row r="8">
      <c r="A8" s="13" t="s">
        <v>118</v>
      </c>
      <c r="B8" s="16">
        <v>0.9166666666666666</v>
      </c>
      <c r="C8" s="46" t="s">
        <v>119</v>
      </c>
    </row>
    <row r="9">
      <c r="C9" s="46"/>
    </row>
    <row r="10">
      <c r="B10" s="16"/>
      <c r="C10" s="46"/>
    </row>
    <row r="11">
      <c r="C11" s="127"/>
    </row>
    <row r="12">
      <c r="C12" s="127"/>
    </row>
    <row r="13">
      <c r="C13" s="127"/>
    </row>
    <row r="14">
      <c r="C14" s="127"/>
    </row>
    <row r="15">
      <c r="C15" s="127"/>
    </row>
    <row r="16">
      <c r="C16" s="127"/>
    </row>
    <row r="17">
      <c r="C17" s="127"/>
    </row>
    <row r="18">
      <c r="C18" s="127"/>
    </row>
    <row r="19">
      <c r="C19" s="127"/>
    </row>
    <row r="20">
      <c r="C20" s="127"/>
    </row>
    <row r="21">
      <c r="C21" s="127"/>
    </row>
    <row r="22">
      <c r="C22" s="127"/>
    </row>
    <row r="23">
      <c r="C23" s="127"/>
    </row>
    <row r="24">
      <c r="C24" s="127"/>
    </row>
    <row r="25">
      <c r="C25" s="127"/>
    </row>
    <row r="26">
      <c r="C26" s="127"/>
    </row>
    <row r="27">
      <c r="C27" s="127"/>
    </row>
    <row r="28">
      <c r="C28" s="127"/>
    </row>
    <row r="29">
      <c r="C29" s="127"/>
    </row>
    <row r="30">
      <c r="C30" s="127"/>
    </row>
    <row r="31">
      <c r="C31" s="127"/>
    </row>
    <row r="32">
      <c r="C32" s="127"/>
    </row>
    <row r="33">
      <c r="C33" s="127"/>
    </row>
    <row r="34">
      <c r="C34" s="127"/>
    </row>
    <row r="35">
      <c r="C35" s="127"/>
    </row>
    <row r="36">
      <c r="C36" s="127"/>
    </row>
    <row r="37">
      <c r="C37" s="127"/>
    </row>
    <row r="38">
      <c r="C38" s="127"/>
    </row>
    <row r="39">
      <c r="C39" s="127"/>
    </row>
    <row r="40">
      <c r="C40" s="127"/>
    </row>
    <row r="41">
      <c r="C41" s="127"/>
    </row>
    <row r="42">
      <c r="C42" s="127"/>
    </row>
    <row r="43">
      <c r="C43" s="127"/>
    </row>
    <row r="44">
      <c r="C44" s="127"/>
    </row>
    <row r="45">
      <c r="C45" s="127"/>
    </row>
    <row r="46">
      <c r="C46" s="127"/>
    </row>
    <row r="47">
      <c r="C47" s="127"/>
    </row>
    <row r="48">
      <c r="C48" s="127"/>
    </row>
    <row r="49">
      <c r="C49" s="127"/>
    </row>
    <row r="50">
      <c r="C50" s="127"/>
    </row>
    <row r="51">
      <c r="C51" s="127"/>
    </row>
    <row r="52">
      <c r="C52" s="127"/>
    </row>
    <row r="53">
      <c r="C53" s="127"/>
    </row>
    <row r="54">
      <c r="C54" s="127"/>
    </row>
    <row r="55">
      <c r="C55" s="127"/>
    </row>
    <row r="56">
      <c r="C56" s="127"/>
    </row>
    <row r="57">
      <c r="C57" s="127"/>
    </row>
    <row r="58">
      <c r="C58" s="127"/>
    </row>
    <row r="59">
      <c r="C59" s="127"/>
    </row>
    <row r="60">
      <c r="C60" s="127"/>
    </row>
    <row r="61">
      <c r="C61" s="127"/>
    </row>
    <row r="62">
      <c r="C62" s="127"/>
    </row>
    <row r="63">
      <c r="C63" s="127"/>
    </row>
    <row r="64">
      <c r="C64" s="127"/>
    </row>
    <row r="65">
      <c r="C65" s="127"/>
    </row>
    <row r="66">
      <c r="C66" s="127"/>
    </row>
    <row r="67">
      <c r="C67" s="127"/>
    </row>
    <row r="68">
      <c r="C68" s="127"/>
    </row>
    <row r="69">
      <c r="C69" s="127"/>
    </row>
    <row r="70">
      <c r="C70" s="127"/>
    </row>
    <row r="71">
      <c r="C71" s="127"/>
    </row>
    <row r="72">
      <c r="C72" s="127"/>
    </row>
    <row r="73">
      <c r="C73" s="127"/>
    </row>
    <row r="74">
      <c r="C74" s="127"/>
    </row>
    <row r="75">
      <c r="C75" s="127"/>
    </row>
    <row r="76">
      <c r="C76" s="127"/>
    </row>
    <row r="77">
      <c r="C77" s="127"/>
    </row>
    <row r="78">
      <c r="C78" s="127"/>
    </row>
    <row r="79">
      <c r="C79" s="127"/>
    </row>
    <row r="80">
      <c r="C80" s="127"/>
    </row>
    <row r="81">
      <c r="C81" s="127"/>
    </row>
    <row r="82">
      <c r="C82" s="127"/>
    </row>
    <row r="83">
      <c r="C83" s="127"/>
    </row>
    <row r="84">
      <c r="C84" s="127"/>
    </row>
    <row r="85">
      <c r="C85" s="127"/>
    </row>
    <row r="86">
      <c r="C86" s="127"/>
    </row>
    <row r="87">
      <c r="C87" s="127"/>
    </row>
    <row r="88">
      <c r="C88" s="127"/>
    </row>
    <row r="89">
      <c r="C89" s="127"/>
    </row>
    <row r="90">
      <c r="C90" s="127"/>
    </row>
    <row r="91">
      <c r="C91" s="127"/>
    </row>
    <row r="92">
      <c r="C92" s="127"/>
    </row>
    <row r="93">
      <c r="C93" s="127"/>
    </row>
    <row r="94">
      <c r="C94" s="127"/>
    </row>
    <row r="95">
      <c r="C95" s="127"/>
    </row>
    <row r="96">
      <c r="C96" s="127"/>
    </row>
    <row r="97">
      <c r="C97" s="127"/>
    </row>
    <row r="98">
      <c r="C98" s="127"/>
    </row>
    <row r="99">
      <c r="C99" s="127"/>
    </row>
    <row r="100">
      <c r="C100" s="127"/>
    </row>
    <row r="101">
      <c r="C101" s="127"/>
    </row>
    <row r="102">
      <c r="C102" s="127"/>
    </row>
    <row r="103">
      <c r="C103" s="127"/>
    </row>
    <row r="104">
      <c r="C104" s="127"/>
    </row>
    <row r="105">
      <c r="C105" s="127"/>
    </row>
    <row r="106">
      <c r="C106" s="127"/>
    </row>
    <row r="107">
      <c r="C107" s="127"/>
    </row>
    <row r="108">
      <c r="C108" s="127"/>
    </row>
    <row r="109">
      <c r="C109" s="127"/>
    </row>
    <row r="110">
      <c r="C110" s="127"/>
    </row>
    <row r="111">
      <c r="C111" s="127"/>
    </row>
    <row r="112">
      <c r="C112" s="127"/>
    </row>
    <row r="113">
      <c r="C113" s="127"/>
    </row>
    <row r="114">
      <c r="C114" s="127"/>
    </row>
    <row r="115">
      <c r="C115" s="127"/>
    </row>
    <row r="116">
      <c r="C116" s="127"/>
    </row>
    <row r="117">
      <c r="C117" s="127"/>
    </row>
    <row r="118">
      <c r="C118" s="127"/>
    </row>
    <row r="119">
      <c r="C119" s="127"/>
    </row>
    <row r="120">
      <c r="C120" s="127"/>
    </row>
    <row r="121">
      <c r="C121" s="127"/>
    </row>
    <row r="122">
      <c r="C122" s="127"/>
    </row>
    <row r="123">
      <c r="C123" s="127"/>
    </row>
    <row r="124">
      <c r="C124" s="127"/>
    </row>
    <row r="125">
      <c r="C125" s="127"/>
    </row>
    <row r="126">
      <c r="C126" s="127"/>
    </row>
    <row r="127">
      <c r="C127" s="127"/>
    </row>
    <row r="128">
      <c r="C128" s="127"/>
    </row>
    <row r="129">
      <c r="C129" s="127"/>
    </row>
    <row r="130">
      <c r="C130" s="127"/>
    </row>
    <row r="131">
      <c r="C131" s="127"/>
    </row>
    <row r="132">
      <c r="C132" s="127"/>
    </row>
    <row r="133">
      <c r="C133" s="127"/>
    </row>
    <row r="134">
      <c r="C134" s="127"/>
    </row>
    <row r="135">
      <c r="C135" s="127"/>
    </row>
    <row r="136">
      <c r="C136" s="127"/>
    </row>
    <row r="137">
      <c r="C137" s="127"/>
    </row>
    <row r="138">
      <c r="C138" s="127"/>
    </row>
    <row r="139">
      <c r="C139" s="127"/>
    </row>
    <row r="140">
      <c r="C140" s="127"/>
    </row>
    <row r="141">
      <c r="C141" s="127"/>
    </row>
    <row r="142">
      <c r="C142" s="127"/>
    </row>
    <row r="143">
      <c r="C143" s="127"/>
    </row>
    <row r="144">
      <c r="C144" s="127"/>
    </row>
    <row r="145">
      <c r="C145" s="127"/>
    </row>
    <row r="146">
      <c r="C146" s="127"/>
    </row>
    <row r="147">
      <c r="C147" s="127"/>
    </row>
    <row r="148">
      <c r="C148" s="127"/>
    </row>
    <row r="149">
      <c r="C149" s="127"/>
    </row>
    <row r="150">
      <c r="C150" s="127"/>
    </row>
    <row r="151">
      <c r="C151" s="127"/>
    </row>
    <row r="152">
      <c r="C152" s="127"/>
    </row>
    <row r="153">
      <c r="C153" s="127"/>
    </row>
    <row r="154">
      <c r="C154" s="127"/>
    </row>
    <row r="155">
      <c r="C155" s="127"/>
    </row>
    <row r="156">
      <c r="C156" s="127"/>
    </row>
    <row r="157">
      <c r="C157" s="127"/>
    </row>
    <row r="158">
      <c r="C158" s="127"/>
    </row>
    <row r="159">
      <c r="C159" s="127"/>
    </row>
    <row r="160">
      <c r="C160" s="127"/>
    </row>
    <row r="161">
      <c r="C161" s="127"/>
    </row>
    <row r="162">
      <c r="C162" s="127"/>
    </row>
    <row r="163">
      <c r="C163" s="127"/>
    </row>
    <row r="164">
      <c r="C164" s="127"/>
    </row>
    <row r="165">
      <c r="C165" s="127"/>
    </row>
    <row r="166">
      <c r="C166" s="127"/>
    </row>
    <row r="167">
      <c r="C167" s="127"/>
    </row>
    <row r="168">
      <c r="C168" s="127"/>
    </row>
    <row r="169">
      <c r="C169" s="127"/>
    </row>
    <row r="170">
      <c r="C170" s="127"/>
    </row>
    <row r="171">
      <c r="C171" s="127"/>
    </row>
    <row r="172">
      <c r="C172" s="127"/>
    </row>
    <row r="173">
      <c r="C173" s="127"/>
    </row>
    <row r="174">
      <c r="C174" s="127"/>
    </row>
    <row r="175">
      <c r="C175" s="127"/>
    </row>
    <row r="176">
      <c r="C176" s="127"/>
    </row>
    <row r="177">
      <c r="C177" s="127"/>
    </row>
    <row r="178">
      <c r="C178" s="127"/>
    </row>
    <row r="179">
      <c r="C179" s="127"/>
    </row>
    <row r="180">
      <c r="C180" s="127"/>
    </row>
    <row r="181">
      <c r="C181" s="127"/>
    </row>
    <row r="182">
      <c r="C182" s="127"/>
    </row>
    <row r="183">
      <c r="C183" s="127"/>
    </row>
    <row r="184">
      <c r="C184" s="127"/>
    </row>
    <row r="185">
      <c r="C185" s="127"/>
    </row>
    <row r="186">
      <c r="C186" s="127"/>
    </row>
    <row r="187">
      <c r="C187" s="127"/>
    </row>
    <row r="188">
      <c r="C188" s="127"/>
    </row>
    <row r="189">
      <c r="C189" s="127"/>
    </row>
    <row r="190">
      <c r="C190" s="127"/>
    </row>
    <row r="191">
      <c r="C191" s="127"/>
    </row>
    <row r="192">
      <c r="C192" s="127"/>
    </row>
    <row r="193">
      <c r="C193" s="127"/>
    </row>
    <row r="194">
      <c r="C194" s="127"/>
    </row>
    <row r="195">
      <c r="C195" s="127"/>
    </row>
    <row r="196">
      <c r="C196" s="127"/>
    </row>
    <row r="197">
      <c r="C197" s="127"/>
    </row>
    <row r="198">
      <c r="C198" s="127"/>
    </row>
    <row r="199">
      <c r="C199" s="127"/>
    </row>
    <row r="200">
      <c r="C200" s="127"/>
    </row>
    <row r="201">
      <c r="C201" s="127"/>
    </row>
    <row r="202">
      <c r="C202" s="127"/>
    </row>
    <row r="203">
      <c r="C203" s="127"/>
    </row>
    <row r="204">
      <c r="C204" s="127"/>
    </row>
    <row r="205">
      <c r="C205" s="127"/>
    </row>
    <row r="206">
      <c r="C206" s="127"/>
    </row>
    <row r="207">
      <c r="C207" s="127"/>
    </row>
    <row r="208">
      <c r="C208" s="127"/>
    </row>
    <row r="209">
      <c r="C209" s="127"/>
    </row>
    <row r="210">
      <c r="C210" s="127"/>
    </row>
    <row r="211">
      <c r="C211" s="127"/>
    </row>
    <row r="212">
      <c r="C212" s="127"/>
    </row>
    <row r="213">
      <c r="C213" s="127"/>
    </row>
    <row r="214">
      <c r="C214" s="127"/>
    </row>
    <row r="215">
      <c r="C215" s="127"/>
    </row>
    <row r="216">
      <c r="C216" s="127"/>
    </row>
    <row r="217">
      <c r="C217" s="127"/>
    </row>
    <row r="218">
      <c r="C218" s="127"/>
    </row>
    <row r="219">
      <c r="C219" s="127"/>
    </row>
    <row r="220">
      <c r="C220" s="127"/>
    </row>
    <row r="221">
      <c r="C221" s="127"/>
    </row>
    <row r="222">
      <c r="C222" s="127"/>
    </row>
    <row r="223">
      <c r="C223" s="127"/>
    </row>
    <row r="224">
      <c r="C224" s="127"/>
    </row>
    <row r="225">
      <c r="C225" s="127"/>
    </row>
    <row r="226">
      <c r="C226" s="127"/>
    </row>
    <row r="227">
      <c r="C227" s="127"/>
    </row>
    <row r="228">
      <c r="C228" s="127"/>
    </row>
    <row r="229">
      <c r="C229" s="127"/>
    </row>
    <row r="230">
      <c r="C230" s="127"/>
    </row>
    <row r="231">
      <c r="C231" s="127"/>
    </row>
    <row r="232">
      <c r="C232" s="127"/>
    </row>
    <row r="233">
      <c r="C233" s="127"/>
    </row>
    <row r="234">
      <c r="C234" s="127"/>
    </row>
    <row r="235">
      <c r="C235" s="127"/>
    </row>
    <row r="236">
      <c r="C236" s="127"/>
    </row>
    <row r="237">
      <c r="C237" s="127"/>
    </row>
    <row r="238">
      <c r="C238" s="127"/>
    </row>
    <row r="239">
      <c r="C239" s="127"/>
    </row>
    <row r="240">
      <c r="C240" s="127"/>
    </row>
    <row r="241">
      <c r="C241" s="127"/>
    </row>
    <row r="242">
      <c r="C242" s="127"/>
    </row>
    <row r="243">
      <c r="C243" s="127"/>
    </row>
    <row r="244">
      <c r="C244" s="127"/>
    </row>
    <row r="245">
      <c r="C245" s="127"/>
    </row>
    <row r="246">
      <c r="C246" s="127"/>
    </row>
    <row r="247">
      <c r="C247" s="127"/>
    </row>
    <row r="248">
      <c r="C248" s="127"/>
    </row>
    <row r="249">
      <c r="C249" s="127"/>
    </row>
    <row r="250">
      <c r="C250" s="127"/>
    </row>
    <row r="251">
      <c r="C251" s="127"/>
    </row>
    <row r="252">
      <c r="C252" s="127"/>
    </row>
    <row r="253">
      <c r="C253" s="127"/>
    </row>
    <row r="254">
      <c r="C254" s="127"/>
    </row>
    <row r="255">
      <c r="C255" s="127"/>
    </row>
    <row r="256">
      <c r="C256" s="127"/>
    </row>
    <row r="257">
      <c r="C257" s="127"/>
    </row>
    <row r="258">
      <c r="C258" s="127"/>
    </row>
    <row r="259">
      <c r="C259" s="127"/>
    </row>
    <row r="260">
      <c r="C260" s="127"/>
    </row>
    <row r="261">
      <c r="C261" s="127"/>
    </row>
    <row r="262">
      <c r="C262" s="127"/>
    </row>
    <row r="263">
      <c r="C263" s="127"/>
    </row>
    <row r="264">
      <c r="C264" s="127"/>
    </row>
    <row r="265">
      <c r="C265" s="127"/>
    </row>
    <row r="266">
      <c r="C266" s="127"/>
    </row>
    <row r="267">
      <c r="C267" s="127"/>
    </row>
    <row r="268">
      <c r="C268" s="127"/>
    </row>
    <row r="269">
      <c r="C269" s="127"/>
    </row>
    <row r="270">
      <c r="C270" s="127"/>
    </row>
    <row r="271">
      <c r="C271" s="127"/>
    </row>
    <row r="272">
      <c r="C272" s="127"/>
    </row>
    <row r="273">
      <c r="C273" s="127"/>
    </row>
    <row r="274">
      <c r="C274" s="127"/>
    </row>
    <row r="275">
      <c r="C275" s="127"/>
    </row>
    <row r="276">
      <c r="C276" s="127"/>
    </row>
    <row r="277">
      <c r="C277" s="127"/>
    </row>
    <row r="278">
      <c r="C278" s="127"/>
    </row>
    <row r="279">
      <c r="C279" s="127"/>
    </row>
    <row r="280">
      <c r="C280" s="127"/>
    </row>
    <row r="281">
      <c r="C281" s="127"/>
    </row>
    <row r="282">
      <c r="C282" s="127"/>
    </row>
    <row r="283">
      <c r="C283" s="127"/>
    </row>
    <row r="284">
      <c r="C284" s="127"/>
    </row>
    <row r="285">
      <c r="C285" s="127"/>
    </row>
    <row r="286">
      <c r="C286" s="127"/>
    </row>
    <row r="287">
      <c r="C287" s="127"/>
    </row>
    <row r="288">
      <c r="C288" s="127"/>
    </row>
    <row r="289">
      <c r="C289" s="127"/>
    </row>
    <row r="290">
      <c r="C290" s="127"/>
    </row>
    <row r="291">
      <c r="C291" s="127"/>
    </row>
    <row r="292">
      <c r="C292" s="127"/>
    </row>
    <row r="293">
      <c r="C293" s="127"/>
    </row>
    <row r="294">
      <c r="C294" s="127"/>
    </row>
    <row r="295">
      <c r="C295" s="127"/>
    </row>
    <row r="296">
      <c r="C296" s="127"/>
    </row>
    <row r="297">
      <c r="C297" s="127"/>
    </row>
    <row r="298">
      <c r="C298" s="127"/>
    </row>
    <row r="299">
      <c r="C299" s="127"/>
    </row>
    <row r="300">
      <c r="C300" s="127"/>
    </row>
    <row r="301">
      <c r="C301" s="127"/>
    </row>
    <row r="302">
      <c r="C302" s="127"/>
    </row>
    <row r="303">
      <c r="C303" s="127"/>
    </row>
    <row r="304">
      <c r="C304" s="127"/>
    </row>
    <row r="305">
      <c r="C305" s="127"/>
    </row>
    <row r="306">
      <c r="C306" s="127"/>
    </row>
    <row r="307">
      <c r="C307" s="127"/>
    </row>
    <row r="308">
      <c r="C308" s="127"/>
    </row>
    <row r="309">
      <c r="C309" s="127"/>
    </row>
    <row r="310">
      <c r="C310" s="127"/>
    </row>
    <row r="311">
      <c r="C311" s="127"/>
    </row>
    <row r="312">
      <c r="C312" s="127"/>
    </row>
    <row r="313">
      <c r="C313" s="127"/>
    </row>
    <row r="314">
      <c r="C314" s="127"/>
    </row>
    <row r="315">
      <c r="C315" s="127"/>
    </row>
    <row r="316">
      <c r="C316" s="127"/>
    </row>
    <row r="317">
      <c r="C317" s="127"/>
    </row>
    <row r="318">
      <c r="C318" s="127"/>
    </row>
    <row r="319">
      <c r="C319" s="127"/>
    </row>
    <row r="320">
      <c r="C320" s="127"/>
    </row>
    <row r="321">
      <c r="C321" s="127"/>
    </row>
    <row r="322">
      <c r="C322" s="127"/>
    </row>
    <row r="323">
      <c r="C323" s="127"/>
    </row>
    <row r="324">
      <c r="C324" s="127"/>
    </row>
    <row r="325">
      <c r="C325" s="127"/>
    </row>
    <row r="326">
      <c r="C326" s="127"/>
    </row>
    <row r="327">
      <c r="C327" s="127"/>
    </row>
    <row r="328">
      <c r="C328" s="127"/>
    </row>
    <row r="329">
      <c r="C329" s="127"/>
    </row>
    <row r="330">
      <c r="C330" s="127"/>
    </row>
    <row r="331">
      <c r="C331" s="127"/>
    </row>
    <row r="332">
      <c r="C332" s="127"/>
    </row>
    <row r="333">
      <c r="C333" s="127"/>
    </row>
    <row r="334">
      <c r="C334" s="127"/>
    </row>
    <row r="335">
      <c r="C335" s="127"/>
    </row>
    <row r="336">
      <c r="C336" s="127"/>
    </row>
    <row r="337">
      <c r="C337" s="127"/>
    </row>
    <row r="338">
      <c r="C338" s="127"/>
    </row>
    <row r="339">
      <c r="C339" s="127"/>
    </row>
    <row r="340">
      <c r="C340" s="127"/>
    </row>
    <row r="341">
      <c r="C341" s="127"/>
    </row>
    <row r="342">
      <c r="C342" s="127"/>
    </row>
    <row r="343">
      <c r="C343" s="127"/>
    </row>
    <row r="344">
      <c r="C344" s="127"/>
    </row>
    <row r="345">
      <c r="C345" s="127"/>
    </row>
    <row r="346">
      <c r="C346" s="127"/>
    </row>
    <row r="347">
      <c r="C347" s="127"/>
    </row>
    <row r="348">
      <c r="C348" s="127"/>
    </row>
    <row r="349">
      <c r="C349" s="127"/>
    </row>
    <row r="350">
      <c r="C350" s="127"/>
    </row>
    <row r="351">
      <c r="C351" s="127"/>
    </row>
    <row r="352">
      <c r="C352" s="127"/>
    </row>
    <row r="353">
      <c r="C353" s="127"/>
    </row>
    <row r="354">
      <c r="C354" s="127"/>
    </row>
    <row r="355">
      <c r="C355" s="127"/>
    </row>
    <row r="356">
      <c r="C356" s="127"/>
    </row>
    <row r="357">
      <c r="C357" s="127"/>
    </row>
    <row r="358">
      <c r="C358" s="127"/>
    </row>
    <row r="359">
      <c r="C359" s="127"/>
    </row>
    <row r="360">
      <c r="C360" s="127"/>
    </row>
    <row r="361">
      <c r="C361" s="127"/>
    </row>
    <row r="362">
      <c r="C362" s="127"/>
    </row>
    <row r="363">
      <c r="C363" s="127"/>
    </row>
    <row r="364">
      <c r="C364" s="127"/>
    </row>
    <row r="365">
      <c r="C365" s="127"/>
    </row>
    <row r="366">
      <c r="C366" s="127"/>
    </row>
    <row r="367">
      <c r="C367" s="127"/>
    </row>
    <row r="368">
      <c r="C368" s="127"/>
    </row>
    <row r="369">
      <c r="C369" s="127"/>
    </row>
    <row r="370">
      <c r="C370" s="127"/>
    </row>
    <row r="371">
      <c r="C371" s="127"/>
    </row>
    <row r="372">
      <c r="C372" s="127"/>
    </row>
    <row r="373">
      <c r="C373" s="127"/>
    </row>
    <row r="374">
      <c r="C374" s="127"/>
    </row>
    <row r="375">
      <c r="C375" s="127"/>
    </row>
    <row r="376">
      <c r="C376" s="127"/>
    </row>
    <row r="377">
      <c r="C377" s="127"/>
    </row>
    <row r="378">
      <c r="C378" s="127"/>
    </row>
    <row r="379">
      <c r="C379" s="127"/>
    </row>
    <row r="380">
      <c r="C380" s="127"/>
    </row>
    <row r="381">
      <c r="C381" s="127"/>
    </row>
    <row r="382">
      <c r="C382" s="127"/>
    </row>
    <row r="383">
      <c r="C383" s="127"/>
    </row>
    <row r="384">
      <c r="C384" s="127"/>
    </row>
    <row r="385">
      <c r="C385" s="127"/>
    </row>
    <row r="386">
      <c r="C386" s="127"/>
    </row>
    <row r="387">
      <c r="C387" s="127"/>
    </row>
    <row r="388">
      <c r="C388" s="127"/>
    </row>
    <row r="389">
      <c r="C389" s="127"/>
    </row>
    <row r="390">
      <c r="C390" s="127"/>
    </row>
    <row r="391">
      <c r="C391" s="127"/>
    </row>
    <row r="392">
      <c r="C392" s="127"/>
    </row>
    <row r="393">
      <c r="C393" s="127"/>
    </row>
    <row r="394">
      <c r="C394" s="127"/>
    </row>
    <row r="395">
      <c r="C395" s="127"/>
    </row>
    <row r="396">
      <c r="C396" s="127"/>
    </row>
    <row r="397">
      <c r="C397" s="127"/>
    </row>
    <row r="398">
      <c r="C398" s="127"/>
    </row>
    <row r="399">
      <c r="C399" s="127"/>
    </row>
    <row r="400">
      <c r="C400" s="127"/>
    </row>
    <row r="401">
      <c r="C401" s="127"/>
    </row>
    <row r="402">
      <c r="C402" s="127"/>
    </row>
    <row r="403">
      <c r="C403" s="127"/>
    </row>
    <row r="404">
      <c r="C404" s="127"/>
    </row>
    <row r="405">
      <c r="C405" s="127"/>
    </row>
    <row r="406">
      <c r="C406" s="127"/>
    </row>
    <row r="407">
      <c r="C407" s="127"/>
    </row>
    <row r="408">
      <c r="C408" s="127"/>
    </row>
    <row r="409">
      <c r="C409" s="127"/>
    </row>
    <row r="410">
      <c r="C410" s="127"/>
    </row>
    <row r="411">
      <c r="C411" s="127"/>
    </row>
    <row r="412">
      <c r="C412" s="127"/>
    </row>
    <row r="413">
      <c r="C413" s="127"/>
    </row>
    <row r="414">
      <c r="C414" s="127"/>
    </row>
    <row r="415">
      <c r="C415" s="127"/>
    </row>
    <row r="416">
      <c r="C416" s="127"/>
    </row>
    <row r="417">
      <c r="C417" s="127"/>
    </row>
    <row r="418">
      <c r="C418" s="127"/>
    </row>
    <row r="419">
      <c r="C419" s="127"/>
    </row>
    <row r="420">
      <c r="C420" s="127"/>
    </row>
    <row r="421">
      <c r="C421" s="127"/>
    </row>
    <row r="422">
      <c r="C422" s="127"/>
    </row>
    <row r="423">
      <c r="C423" s="127"/>
    </row>
    <row r="424">
      <c r="C424" s="127"/>
    </row>
    <row r="425">
      <c r="C425" s="127"/>
    </row>
    <row r="426">
      <c r="C426" s="127"/>
    </row>
    <row r="427">
      <c r="C427" s="127"/>
    </row>
    <row r="428">
      <c r="C428" s="127"/>
    </row>
    <row r="429">
      <c r="C429" s="127"/>
    </row>
    <row r="430">
      <c r="C430" s="127"/>
    </row>
    <row r="431">
      <c r="C431" s="127"/>
    </row>
    <row r="432">
      <c r="C432" s="127"/>
    </row>
    <row r="433">
      <c r="C433" s="127"/>
    </row>
    <row r="434">
      <c r="C434" s="127"/>
    </row>
    <row r="435">
      <c r="C435" s="127"/>
    </row>
    <row r="436">
      <c r="C436" s="127"/>
    </row>
    <row r="437">
      <c r="C437" s="127"/>
    </row>
    <row r="438">
      <c r="C438" s="127"/>
    </row>
    <row r="439">
      <c r="C439" s="127"/>
    </row>
    <row r="440">
      <c r="C440" s="127"/>
    </row>
    <row r="441">
      <c r="C441" s="127"/>
    </row>
    <row r="442">
      <c r="C442" s="127"/>
    </row>
    <row r="443">
      <c r="C443" s="127"/>
    </row>
    <row r="444">
      <c r="C444" s="127"/>
    </row>
    <row r="445">
      <c r="C445" s="127"/>
    </row>
    <row r="446">
      <c r="C446" s="127"/>
    </row>
    <row r="447">
      <c r="C447" s="127"/>
    </row>
    <row r="448">
      <c r="C448" s="127"/>
    </row>
    <row r="449">
      <c r="C449" s="127"/>
    </row>
    <row r="450">
      <c r="C450" s="127"/>
    </row>
    <row r="451">
      <c r="C451" s="127"/>
    </row>
    <row r="452">
      <c r="C452" s="127"/>
    </row>
    <row r="453">
      <c r="C453" s="127"/>
    </row>
    <row r="454">
      <c r="C454" s="127"/>
    </row>
    <row r="455">
      <c r="C455" s="127"/>
    </row>
    <row r="456">
      <c r="C456" s="127"/>
    </row>
    <row r="457">
      <c r="C457" s="127"/>
    </row>
    <row r="458">
      <c r="C458" s="127"/>
    </row>
    <row r="459">
      <c r="C459" s="127"/>
    </row>
    <row r="460">
      <c r="C460" s="127"/>
    </row>
    <row r="461">
      <c r="C461" s="127"/>
    </row>
    <row r="462">
      <c r="C462" s="127"/>
    </row>
    <row r="463">
      <c r="C463" s="127"/>
    </row>
    <row r="464">
      <c r="C464" s="127"/>
    </row>
    <row r="465">
      <c r="C465" s="127"/>
    </row>
    <row r="466">
      <c r="C466" s="127"/>
    </row>
    <row r="467">
      <c r="C467" s="127"/>
    </row>
    <row r="468">
      <c r="C468" s="127"/>
    </row>
    <row r="469">
      <c r="C469" s="127"/>
    </row>
    <row r="470">
      <c r="C470" s="127"/>
    </row>
    <row r="471">
      <c r="C471" s="127"/>
    </row>
    <row r="472">
      <c r="C472" s="127"/>
    </row>
    <row r="473">
      <c r="C473" s="127"/>
    </row>
    <row r="474">
      <c r="C474" s="127"/>
    </row>
    <row r="475">
      <c r="C475" s="127"/>
    </row>
    <row r="476">
      <c r="C476" s="127"/>
    </row>
    <row r="477">
      <c r="C477" s="127"/>
    </row>
    <row r="478">
      <c r="C478" s="127"/>
    </row>
    <row r="479">
      <c r="C479" s="127"/>
    </row>
    <row r="480">
      <c r="C480" s="127"/>
    </row>
    <row r="481">
      <c r="C481" s="127"/>
    </row>
    <row r="482">
      <c r="C482" s="127"/>
    </row>
    <row r="483">
      <c r="C483" s="127"/>
    </row>
    <row r="484">
      <c r="C484" s="127"/>
    </row>
    <row r="485">
      <c r="C485" s="127"/>
    </row>
    <row r="486">
      <c r="C486" s="127"/>
    </row>
    <row r="487">
      <c r="C487" s="127"/>
    </row>
    <row r="488">
      <c r="C488" s="127"/>
    </row>
    <row r="489">
      <c r="C489" s="127"/>
    </row>
    <row r="490">
      <c r="C490" s="127"/>
    </row>
    <row r="491">
      <c r="C491" s="127"/>
    </row>
    <row r="492">
      <c r="C492" s="127"/>
    </row>
    <row r="493">
      <c r="C493" s="127"/>
    </row>
    <row r="494">
      <c r="C494" s="127"/>
    </row>
    <row r="495">
      <c r="C495" s="127"/>
    </row>
    <row r="496">
      <c r="C496" s="127"/>
    </row>
    <row r="497">
      <c r="C497" s="127"/>
    </row>
    <row r="498">
      <c r="C498" s="127"/>
    </row>
    <row r="499">
      <c r="C499" s="127"/>
    </row>
    <row r="500">
      <c r="C500" s="127"/>
    </row>
    <row r="501">
      <c r="C501" s="127"/>
    </row>
    <row r="502">
      <c r="C502" s="127"/>
    </row>
    <row r="503">
      <c r="C503" s="127"/>
    </row>
    <row r="504">
      <c r="C504" s="127"/>
    </row>
    <row r="505">
      <c r="C505" s="127"/>
    </row>
    <row r="506">
      <c r="C506" s="127"/>
    </row>
    <row r="507">
      <c r="C507" s="127"/>
    </row>
    <row r="508">
      <c r="C508" s="127"/>
    </row>
    <row r="509">
      <c r="C509" s="127"/>
    </row>
    <row r="510">
      <c r="C510" s="127"/>
    </row>
    <row r="511">
      <c r="C511" s="127"/>
    </row>
    <row r="512">
      <c r="C512" s="127"/>
    </row>
    <row r="513">
      <c r="C513" s="127"/>
    </row>
    <row r="514">
      <c r="C514" s="127"/>
    </row>
    <row r="515">
      <c r="C515" s="127"/>
    </row>
    <row r="516">
      <c r="C516" s="127"/>
    </row>
    <row r="517">
      <c r="C517" s="127"/>
    </row>
    <row r="518">
      <c r="C518" s="127"/>
    </row>
    <row r="519">
      <c r="C519" s="127"/>
    </row>
    <row r="520">
      <c r="C520" s="127"/>
    </row>
    <row r="521">
      <c r="C521" s="127"/>
    </row>
    <row r="522">
      <c r="C522" s="127"/>
    </row>
    <row r="523">
      <c r="C523" s="127"/>
    </row>
    <row r="524">
      <c r="C524" s="127"/>
    </row>
    <row r="525">
      <c r="C525" s="127"/>
    </row>
    <row r="526">
      <c r="C526" s="127"/>
    </row>
    <row r="527">
      <c r="C527" s="127"/>
    </row>
    <row r="528">
      <c r="C528" s="127"/>
    </row>
    <row r="529">
      <c r="C529" s="127"/>
    </row>
    <row r="530">
      <c r="C530" s="127"/>
    </row>
    <row r="531">
      <c r="C531" s="127"/>
    </row>
    <row r="532">
      <c r="C532" s="127"/>
    </row>
    <row r="533">
      <c r="C533" s="127"/>
    </row>
    <row r="534">
      <c r="C534" s="127"/>
    </row>
    <row r="535">
      <c r="C535" s="127"/>
    </row>
    <row r="536">
      <c r="C536" s="127"/>
    </row>
    <row r="537">
      <c r="C537" s="127"/>
    </row>
    <row r="538">
      <c r="C538" s="127"/>
    </row>
    <row r="539">
      <c r="C539" s="127"/>
    </row>
    <row r="540">
      <c r="C540" s="127"/>
    </row>
    <row r="541">
      <c r="C541" s="127"/>
    </row>
    <row r="542">
      <c r="C542" s="127"/>
    </row>
    <row r="543">
      <c r="C543" s="127"/>
    </row>
    <row r="544">
      <c r="C544" s="127"/>
    </row>
    <row r="545">
      <c r="C545" s="127"/>
    </row>
    <row r="546">
      <c r="C546" s="127"/>
    </row>
    <row r="547">
      <c r="C547" s="127"/>
    </row>
    <row r="548">
      <c r="C548" s="127"/>
    </row>
    <row r="549">
      <c r="C549" s="127"/>
    </row>
    <row r="550">
      <c r="C550" s="127"/>
    </row>
    <row r="551">
      <c r="C551" s="127"/>
    </row>
    <row r="552">
      <c r="C552" s="127"/>
    </row>
    <row r="553">
      <c r="C553" s="127"/>
    </row>
    <row r="554">
      <c r="C554" s="127"/>
    </row>
    <row r="555">
      <c r="C555" s="127"/>
    </row>
    <row r="556">
      <c r="C556" s="127"/>
    </row>
    <row r="557">
      <c r="C557" s="127"/>
    </row>
    <row r="558">
      <c r="C558" s="127"/>
    </row>
    <row r="559">
      <c r="C559" s="127"/>
    </row>
    <row r="560">
      <c r="C560" s="127"/>
    </row>
    <row r="561">
      <c r="C561" s="127"/>
    </row>
    <row r="562">
      <c r="C562" s="127"/>
    </row>
    <row r="563">
      <c r="C563" s="127"/>
    </row>
    <row r="564">
      <c r="C564" s="127"/>
    </row>
    <row r="565">
      <c r="C565" s="127"/>
    </row>
    <row r="566">
      <c r="C566" s="127"/>
    </row>
    <row r="567">
      <c r="C567" s="127"/>
    </row>
    <row r="568">
      <c r="C568" s="127"/>
    </row>
    <row r="569">
      <c r="C569" s="127"/>
    </row>
    <row r="570">
      <c r="C570" s="127"/>
    </row>
    <row r="571">
      <c r="C571" s="127"/>
    </row>
    <row r="572">
      <c r="C572" s="127"/>
    </row>
    <row r="573">
      <c r="C573" s="127"/>
    </row>
    <row r="574">
      <c r="C574" s="127"/>
    </row>
    <row r="575">
      <c r="C575" s="127"/>
    </row>
    <row r="576">
      <c r="C576" s="127"/>
    </row>
    <row r="577">
      <c r="C577" s="127"/>
    </row>
    <row r="578">
      <c r="C578" s="127"/>
    </row>
    <row r="579">
      <c r="C579" s="127"/>
    </row>
    <row r="580">
      <c r="C580" s="127"/>
    </row>
    <row r="581">
      <c r="C581" s="127"/>
    </row>
    <row r="582">
      <c r="C582" s="127"/>
    </row>
    <row r="583">
      <c r="C583" s="127"/>
    </row>
    <row r="584">
      <c r="C584" s="127"/>
    </row>
    <row r="585">
      <c r="C585" s="127"/>
    </row>
    <row r="586">
      <c r="C586" s="127"/>
    </row>
    <row r="587">
      <c r="C587" s="127"/>
    </row>
    <row r="588">
      <c r="C588" s="127"/>
    </row>
    <row r="589">
      <c r="C589" s="127"/>
    </row>
    <row r="590">
      <c r="C590" s="127"/>
    </row>
    <row r="591">
      <c r="C591" s="127"/>
    </row>
    <row r="592">
      <c r="C592" s="127"/>
    </row>
    <row r="593">
      <c r="C593" s="127"/>
    </row>
    <row r="594">
      <c r="C594" s="127"/>
    </row>
    <row r="595">
      <c r="C595" s="127"/>
    </row>
    <row r="596">
      <c r="C596" s="127"/>
    </row>
    <row r="597">
      <c r="C597" s="127"/>
    </row>
    <row r="598">
      <c r="C598" s="127"/>
    </row>
    <row r="599">
      <c r="C599" s="127"/>
    </row>
    <row r="600">
      <c r="C600" s="127"/>
    </row>
    <row r="601">
      <c r="C601" s="127"/>
    </row>
    <row r="602">
      <c r="C602" s="127"/>
    </row>
    <row r="603">
      <c r="C603" s="127"/>
    </row>
    <row r="604">
      <c r="C604" s="127"/>
    </row>
    <row r="605">
      <c r="C605" s="127"/>
    </row>
    <row r="606">
      <c r="C606" s="127"/>
    </row>
    <row r="607">
      <c r="C607" s="127"/>
    </row>
    <row r="608">
      <c r="C608" s="127"/>
    </row>
    <row r="609">
      <c r="C609" s="127"/>
    </row>
    <row r="610">
      <c r="C610" s="127"/>
    </row>
    <row r="611">
      <c r="C611" s="127"/>
    </row>
    <row r="612">
      <c r="C612" s="127"/>
    </row>
    <row r="613">
      <c r="C613" s="127"/>
    </row>
    <row r="614">
      <c r="C614" s="127"/>
    </row>
    <row r="615">
      <c r="C615" s="127"/>
    </row>
    <row r="616">
      <c r="C616" s="127"/>
    </row>
    <row r="617">
      <c r="C617" s="127"/>
    </row>
    <row r="618">
      <c r="C618" s="127"/>
    </row>
    <row r="619">
      <c r="C619" s="127"/>
    </row>
    <row r="620">
      <c r="C620" s="127"/>
    </row>
    <row r="621">
      <c r="C621" s="127"/>
    </row>
    <row r="622">
      <c r="C622" s="127"/>
    </row>
    <row r="623">
      <c r="C623" s="127"/>
    </row>
    <row r="624">
      <c r="C624" s="127"/>
    </row>
    <row r="625">
      <c r="C625" s="127"/>
    </row>
    <row r="626">
      <c r="C626" s="127"/>
    </row>
    <row r="627">
      <c r="C627" s="127"/>
    </row>
    <row r="628">
      <c r="C628" s="127"/>
    </row>
    <row r="629">
      <c r="C629" s="127"/>
    </row>
    <row r="630">
      <c r="C630" s="127"/>
    </row>
    <row r="631">
      <c r="C631" s="127"/>
    </row>
    <row r="632">
      <c r="C632" s="127"/>
    </row>
    <row r="633">
      <c r="C633" s="127"/>
    </row>
    <row r="634">
      <c r="C634" s="127"/>
    </row>
    <row r="635">
      <c r="C635" s="127"/>
    </row>
    <row r="636">
      <c r="C636" s="127"/>
    </row>
    <row r="637">
      <c r="C637" s="127"/>
    </row>
    <row r="638">
      <c r="C638" s="127"/>
    </row>
    <row r="639">
      <c r="C639" s="127"/>
    </row>
    <row r="640">
      <c r="C640" s="127"/>
    </row>
    <row r="641">
      <c r="C641" s="127"/>
    </row>
    <row r="642">
      <c r="C642" s="127"/>
    </row>
    <row r="643">
      <c r="C643" s="127"/>
    </row>
    <row r="644">
      <c r="C644" s="127"/>
    </row>
    <row r="645">
      <c r="C645" s="127"/>
    </row>
    <row r="646">
      <c r="C646" s="127"/>
    </row>
    <row r="647">
      <c r="C647" s="127"/>
    </row>
    <row r="648">
      <c r="C648" s="127"/>
    </row>
    <row r="649">
      <c r="C649" s="127"/>
    </row>
    <row r="650">
      <c r="C650" s="127"/>
    </row>
    <row r="651">
      <c r="C651" s="127"/>
    </row>
    <row r="652">
      <c r="C652" s="127"/>
    </row>
    <row r="653">
      <c r="C653" s="127"/>
    </row>
    <row r="654">
      <c r="C654" s="127"/>
    </row>
    <row r="655">
      <c r="C655" s="127"/>
    </row>
    <row r="656">
      <c r="C656" s="127"/>
    </row>
    <row r="657">
      <c r="C657" s="127"/>
    </row>
    <row r="658">
      <c r="C658" s="127"/>
    </row>
    <row r="659">
      <c r="C659" s="127"/>
    </row>
    <row r="660">
      <c r="C660" s="127"/>
    </row>
    <row r="661">
      <c r="C661" s="127"/>
    </row>
    <row r="662">
      <c r="C662" s="127"/>
    </row>
    <row r="663">
      <c r="C663" s="127"/>
    </row>
    <row r="664">
      <c r="C664" s="127"/>
    </row>
    <row r="665">
      <c r="C665" s="127"/>
    </row>
    <row r="666">
      <c r="C666" s="127"/>
    </row>
    <row r="667">
      <c r="C667" s="127"/>
    </row>
    <row r="668">
      <c r="C668" s="127"/>
    </row>
    <row r="669">
      <c r="C669" s="127"/>
    </row>
    <row r="670">
      <c r="C670" s="127"/>
    </row>
    <row r="671">
      <c r="C671" s="127"/>
    </row>
    <row r="672">
      <c r="C672" s="127"/>
    </row>
    <row r="673">
      <c r="C673" s="127"/>
    </row>
    <row r="674">
      <c r="C674" s="127"/>
    </row>
    <row r="675">
      <c r="C675" s="127"/>
    </row>
    <row r="676">
      <c r="C676" s="127"/>
    </row>
    <row r="677">
      <c r="C677" s="127"/>
    </row>
    <row r="678">
      <c r="C678" s="127"/>
    </row>
    <row r="679">
      <c r="C679" s="127"/>
    </row>
    <row r="680">
      <c r="C680" s="127"/>
    </row>
    <row r="681">
      <c r="C681" s="127"/>
    </row>
    <row r="682">
      <c r="C682" s="127"/>
    </row>
    <row r="683">
      <c r="C683" s="127"/>
    </row>
    <row r="684">
      <c r="C684" s="127"/>
    </row>
    <row r="685">
      <c r="C685" s="127"/>
    </row>
    <row r="686">
      <c r="C686" s="127"/>
    </row>
    <row r="687">
      <c r="C687" s="127"/>
    </row>
    <row r="688">
      <c r="C688" s="127"/>
    </row>
    <row r="689">
      <c r="C689" s="127"/>
    </row>
    <row r="690">
      <c r="C690" s="127"/>
    </row>
    <row r="691">
      <c r="C691" s="127"/>
    </row>
    <row r="692">
      <c r="C692" s="127"/>
    </row>
    <row r="693">
      <c r="C693" s="127"/>
    </row>
    <row r="694">
      <c r="C694" s="127"/>
    </row>
    <row r="695">
      <c r="C695" s="127"/>
    </row>
    <row r="696">
      <c r="C696" s="127"/>
    </row>
    <row r="697">
      <c r="C697" s="127"/>
    </row>
    <row r="698">
      <c r="C698" s="127"/>
    </row>
    <row r="699">
      <c r="C699" s="127"/>
    </row>
    <row r="700">
      <c r="C700" s="127"/>
    </row>
    <row r="701">
      <c r="C701" s="127"/>
    </row>
    <row r="702">
      <c r="C702" s="127"/>
    </row>
    <row r="703">
      <c r="C703" s="127"/>
    </row>
    <row r="704">
      <c r="C704" s="127"/>
    </row>
    <row r="705">
      <c r="C705" s="127"/>
    </row>
    <row r="706">
      <c r="C706" s="127"/>
    </row>
    <row r="707">
      <c r="C707" s="127"/>
    </row>
    <row r="708">
      <c r="C708" s="127"/>
    </row>
    <row r="709">
      <c r="C709" s="127"/>
    </row>
    <row r="710">
      <c r="C710" s="127"/>
    </row>
    <row r="711">
      <c r="C711" s="127"/>
    </row>
    <row r="712">
      <c r="C712" s="127"/>
    </row>
    <row r="713">
      <c r="C713" s="127"/>
    </row>
    <row r="714">
      <c r="C714" s="127"/>
    </row>
    <row r="715">
      <c r="C715" s="127"/>
    </row>
    <row r="716">
      <c r="C716" s="127"/>
    </row>
    <row r="717">
      <c r="C717" s="127"/>
    </row>
    <row r="718">
      <c r="C718" s="127"/>
    </row>
    <row r="719">
      <c r="C719" s="127"/>
    </row>
    <row r="720">
      <c r="C720" s="127"/>
    </row>
    <row r="721">
      <c r="C721" s="127"/>
    </row>
    <row r="722">
      <c r="C722" s="127"/>
    </row>
    <row r="723">
      <c r="C723" s="127"/>
    </row>
    <row r="724">
      <c r="C724" s="127"/>
    </row>
    <row r="725">
      <c r="C725" s="127"/>
    </row>
    <row r="726">
      <c r="C726" s="127"/>
    </row>
    <row r="727">
      <c r="C727" s="127"/>
    </row>
    <row r="728">
      <c r="C728" s="127"/>
    </row>
    <row r="729">
      <c r="C729" s="127"/>
    </row>
    <row r="730">
      <c r="C730" s="127"/>
    </row>
    <row r="731">
      <c r="C731" s="127"/>
    </row>
    <row r="732">
      <c r="C732" s="127"/>
    </row>
    <row r="733">
      <c r="C733" s="127"/>
    </row>
    <row r="734">
      <c r="C734" s="127"/>
    </row>
    <row r="735">
      <c r="C735" s="127"/>
    </row>
    <row r="736">
      <c r="C736" s="127"/>
    </row>
    <row r="737">
      <c r="C737" s="127"/>
    </row>
    <row r="738">
      <c r="C738" s="127"/>
    </row>
    <row r="739">
      <c r="C739" s="127"/>
    </row>
    <row r="740">
      <c r="C740" s="127"/>
    </row>
    <row r="741">
      <c r="C741" s="127"/>
    </row>
    <row r="742">
      <c r="C742" s="127"/>
    </row>
    <row r="743">
      <c r="C743" s="127"/>
    </row>
    <row r="744">
      <c r="C744" s="127"/>
    </row>
    <row r="745">
      <c r="C745" s="127"/>
    </row>
    <row r="746">
      <c r="C746" s="127"/>
    </row>
    <row r="747">
      <c r="C747" s="127"/>
    </row>
    <row r="748">
      <c r="C748" s="127"/>
    </row>
    <row r="749">
      <c r="C749" s="127"/>
    </row>
    <row r="750">
      <c r="C750" s="127"/>
    </row>
    <row r="751">
      <c r="C751" s="127"/>
    </row>
    <row r="752">
      <c r="C752" s="127"/>
    </row>
    <row r="753">
      <c r="C753" s="127"/>
    </row>
    <row r="754">
      <c r="C754" s="127"/>
    </row>
    <row r="755">
      <c r="C755" s="127"/>
    </row>
    <row r="756">
      <c r="C756" s="127"/>
    </row>
    <row r="757">
      <c r="C757" s="127"/>
    </row>
    <row r="758">
      <c r="C758" s="127"/>
    </row>
    <row r="759">
      <c r="C759" s="127"/>
    </row>
    <row r="760">
      <c r="C760" s="127"/>
    </row>
    <row r="761">
      <c r="C761" s="127"/>
    </row>
    <row r="762">
      <c r="C762" s="127"/>
    </row>
    <row r="763">
      <c r="C763" s="127"/>
    </row>
    <row r="764">
      <c r="C764" s="127"/>
    </row>
    <row r="765">
      <c r="C765" s="127"/>
    </row>
    <row r="766">
      <c r="C766" s="127"/>
    </row>
    <row r="767">
      <c r="C767" s="127"/>
    </row>
    <row r="768">
      <c r="C768" s="127"/>
    </row>
    <row r="769">
      <c r="C769" s="127"/>
    </row>
    <row r="770">
      <c r="C770" s="127"/>
    </row>
    <row r="771">
      <c r="C771" s="127"/>
    </row>
    <row r="772">
      <c r="C772" s="127"/>
    </row>
    <row r="773">
      <c r="C773" s="127"/>
    </row>
    <row r="774">
      <c r="C774" s="127"/>
    </row>
    <row r="775">
      <c r="C775" s="127"/>
    </row>
    <row r="776">
      <c r="C776" s="127"/>
    </row>
    <row r="777">
      <c r="C777" s="127"/>
    </row>
    <row r="778">
      <c r="C778" s="127"/>
    </row>
    <row r="779">
      <c r="C779" s="127"/>
    </row>
    <row r="780">
      <c r="C780" s="127"/>
    </row>
    <row r="781">
      <c r="C781" s="127"/>
    </row>
    <row r="782">
      <c r="C782" s="127"/>
    </row>
    <row r="783">
      <c r="C783" s="127"/>
    </row>
    <row r="784">
      <c r="C784" s="127"/>
    </row>
    <row r="785">
      <c r="C785" s="127"/>
    </row>
    <row r="786">
      <c r="C786" s="127"/>
    </row>
    <row r="787">
      <c r="C787" s="127"/>
    </row>
    <row r="788">
      <c r="C788" s="127"/>
    </row>
    <row r="789">
      <c r="C789" s="127"/>
    </row>
    <row r="790">
      <c r="C790" s="127"/>
    </row>
    <row r="791">
      <c r="C791" s="127"/>
    </row>
    <row r="792">
      <c r="C792" s="127"/>
    </row>
    <row r="793">
      <c r="C793" s="127"/>
    </row>
    <row r="794">
      <c r="C794" s="127"/>
    </row>
    <row r="795">
      <c r="C795" s="127"/>
    </row>
    <row r="796">
      <c r="C796" s="127"/>
    </row>
    <row r="797">
      <c r="C797" s="127"/>
    </row>
    <row r="798">
      <c r="C798" s="127"/>
    </row>
    <row r="799">
      <c r="C799" s="127"/>
    </row>
    <row r="800">
      <c r="C800" s="127"/>
    </row>
    <row r="801">
      <c r="C801" s="127"/>
    </row>
    <row r="802">
      <c r="C802" s="127"/>
    </row>
    <row r="803">
      <c r="C803" s="127"/>
    </row>
    <row r="804">
      <c r="C804" s="127"/>
    </row>
    <row r="805">
      <c r="C805" s="127"/>
    </row>
    <row r="806">
      <c r="C806" s="127"/>
    </row>
    <row r="807">
      <c r="C807" s="127"/>
    </row>
    <row r="808">
      <c r="C808" s="127"/>
    </row>
    <row r="809">
      <c r="C809" s="127"/>
    </row>
    <row r="810">
      <c r="C810" s="127"/>
    </row>
    <row r="811">
      <c r="C811" s="127"/>
    </row>
    <row r="812">
      <c r="C812" s="127"/>
    </row>
    <row r="813">
      <c r="C813" s="127"/>
    </row>
    <row r="814">
      <c r="C814" s="127"/>
    </row>
    <row r="815">
      <c r="C815" s="127"/>
    </row>
    <row r="816">
      <c r="C816" s="127"/>
    </row>
    <row r="817">
      <c r="C817" s="127"/>
    </row>
    <row r="818">
      <c r="C818" s="127"/>
    </row>
    <row r="819">
      <c r="C819" s="127"/>
    </row>
    <row r="820">
      <c r="C820" s="127"/>
    </row>
    <row r="821">
      <c r="C821" s="127"/>
    </row>
    <row r="822">
      <c r="C822" s="127"/>
    </row>
    <row r="823">
      <c r="C823" s="127"/>
    </row>
    <row r="824">
      <c r="C824" s="127"/>
    </row>
    <row r="825">
      <c r="C825" s="127"/>
    </row>
    <row r="826">
      <c r="C826" s="127"/>
    </row>
    <row r="827">
      <c r="C827" s="127"/>
    </row>
    <row r="828">
      <c r="C828" s="127"/>
    </row>
    <row r="829">
      <c r="C829" s="127"/>
    </row>
    <row r="830">
      <c r="C830" s="127"/>
    </row>
    <row r="831">
      <c r="C831" s="127"/>
    </row>
    <row r="832">
      <c r="C832" s="127"/>
    </row>
    <row r="833">
      <c r="C833" s="127"/>
    </row>
    <row r="834">
      <c r="C834" s="127"/>
    </row>
    <row r="835">
      <c r="C835" s="127"/>
    </row>
    <row r="836">
      <c r="C836" s="127"/>
    </row>
    <row r="837">
      <c r="C837" s="127"/>
    </row>
    <row r="838">
      <c r="C838" s="127"/>
    </row>
    <row r="839">
      <c r="C839" s="127"/>
    </row>
    <row r="840">
      <c r="C840" s="127"/>
    </row>
    <row r="841">
      <c r="C841" s="127"/>
    </row>
    <row r="842">
      <c r="C842" s="127"/>
    </row>
    <row r="843">
      <c r="C843" s="127"/>
    </row>
    <row r="844">
      <c r="C844" s="127"/>
    </row>
    <row r="845">
      <c r="C845" s="127"/>
    </row>
    <row r="846">
      <c r="C846" s="127"/>
    </row>
    <row r="847">
      <c r="C847" s="127"/>
    </row>
    <row r="848">
      <c r="C848" s="127"/>
    </row>
    <row r="849">
      <c r="C849" s="127"/>
    </row>
    <row r="850">
      <c r="C850" s="127"/>
    </row>
    <row r="851">
      <c r="C851" s="127"/>
    </row>
    <row r="852">
      <c r="C852" s="127"/>
    </row>
    <row r="853">
      <c r="C853" s="127"/>
    </row>
    <row r="854">
      <c r="C854" s="127"/>
    </row>
    <row r="855">
      <c r="C855" s="127"/>
    </row>
    <row r="856">
      <c r="C856" s="127"/>
    </row>
    <row r="857">
      <c r="C857" s="127"/>
    </row>
    <row r="858">
      <c r="C858" s="127"/>
    </row>
    <row r="859">
      <c r="C859" s="127"/>
    </row>
    <row r="860">
      <c r="C860" s="127"/>
    </row>
    <row r="861">
      <c r="C861" s="127"/>
    </row>
    <row r="862">
      <c r="C862" s="127"/>
    </row>
    <row r="863">
      <c r="C863" s="127"/>
    </row>
    <row r="864">
      <c r="C864" s="127"/>
    </row>
    <row r="865">
      <c r="C865" s="127"/>
    </row>
    <row r="866">
      <c r="C866" s="127"/>
    </row>
    <row r="867">
      <c r="C867" s="127"/>
    </row>
    <row r="868">
      <c r="C868" s="127"/>
    </row>
    <row r="869">
      <c r="C869" s="127"/>
    </row>
    <row r="870">
      <c r="C870" s="127"/>
    </row>
    <row r="871">
      <c r="C871" s="127"/>
    </row>
    <row r="872">
      <c r="C872" s="127"/>
    </row>
    <row r="873">
      <c r="C873" s="127"/>
    </row>
    <row r="874">
      <c r="C874" s="127"/>
    </row>
    <row r="875">
      <c r="C875" s="127"/>
    </row>
    <row r="876">
      <c r="C876" s="127"/>
    </row>
    <row r="877">
      <c r="C877" s="127"/>
    </row>
    <row r="878">
      <c r="C878" s="127"/>
    </row>
    <row r="879">
      <c r="C879" s="127"/>
    </row>
    <row r="880">
      <c r="C880" s="127"/>
    </row>
    <row r="881">
      <c r="C881" s="127"/>
    </row>
    <row r="882">
      <c r="C882" s="127"/>
    </row>
    <row r="883">
      <c r="C883" s="127"/>
    </row>
    <row r="884">
      <c r="C884" s="127"/>
    </row>
    <row r="885">
      <c r="C885" s="127"/>
    </row>
    <row r="886">
      <c r="C886" s="127"/>
    </row>
    <row r="887">
      <c r="C887" s="127"/>
    </row>
    <row r="888">
      <c r="C888" s="127"/>
    </row>
    <row r="889">
      <c r="C889" s="127"/>
    </row>
    <row r="890">
      <c r="C890" s="127"/>
    </row>
    <row r="891">
      <c r="C891" s="127"/>
    </row>
    <row r="892">
      <c r="C892" s="127"/>
    </row>
    <row r="893">
      <c r="C893" s="127"/>
    </row>
    <row r="894">
      <c r="C894" s="127"/>
    </row>
    <row r="895">
      <c r="C895" s="127"/>
    </row>
    <row r="896">
      <c r="C896" s="127"/>
    </row>
    <row r="897">
      <c r="C897" s="127"/>
    </row>
    <row r="898">
      <c r="C898" s="127"/>
    </row>
    <row r="899">
      <c r="C899" s="127"/>
    </row>
    <row r="900">
      <c r="C900" s="127"/>
    </row>
    <row r="901">
      <c r="C901" s="127"/>
    </row>
    <row r="902">
      <c r="C902" s="127"/>
    </row>
    <row r="903">
      <c r="C903" s="127"/>
    </row>
    <row r="904">
      <c r="C904" s="127"/>
    </row>
    <row r="905">
      <c r="C905" s="127"/>
    </row>
    <row r="906">
      <c r="C906" s="127"/>
    </row>
    <row r="907">
      <c r="C907" s="127"/>
    </row>
    <row r="908">
      <c r="C908" s="127"/>
    </row>
    <row r="909">
      <c r="C909" s="127"/>
    </row>
    <row r="910">
      <c r="C910" s="127"/>
    </row>
    <row r="911">
      <c r="C911" s="127"/>
    </row>
    <row r="912">
      <c r="C912" s="127"/>
    </row>
    <row r="913">
      <c r="C913" s="127"/>
    </row>
    <row r="914">
      <c r="C914" s="127"/>
    </row>
    <row r="915">
      <c r="C915" s="127"/>
    </row>
    <row r="916">
      <c r="C916" s="127"/>
    </row>
    <row r="917">
      <c r="C917" s="127"/>
    </row>
    <row r="918">
      <c r="C918" s="127"/>
    </row>
    <row r="919">
      <c r="C919" s="127"/>
    </row>
    <row r="920">
      <c r="C920" s="127"/>
    </row>
    <row r="921">
      <c r="C921" s="127"/>
    </row>
    <row r="922">
      <c r="C922" s="127"/>
    </row>
    <row r="923">
      <c r="C923" s="127"/>
    </row>
    <row r="924">
      <c r="C924" s="127"/>
    </row>
    <row r="925">
      <c r="C925" s="127"/>
    </row>
    <row r="926">
      <c r="C926" s="127"/>
    </row>
    <row r="927">
      <c r="C927" s="127"/>
    </row>
    <row r="928">
      <c r="C928" s="127"/>
    </row>
    <row r="929">
      <c r="C929" s="127"/>
    </row>
    <row r="930">
      <c r="C930" s="127"/>
    </row>
    <row r="931">
      <c r="C931" s="127"/>
    </row>
    <row r="932">
      <c r="C932" s="127"/>
    </row>
    <row r="933">
      <c r="C933" s="127"/>
    </row>
    <row r="934">
      <c r="C934" s="127"/>
    </row>
    <row r="935">
      <c r="C935" s="127"/>
    </row>
    <row r="936">
      <c r="C936" s="127"/>
    </row>
    <row r="937">
      <c r="C937" s="127"/>
    </row>
    <row r="938">
      <c r="C938" s="127"/>
    </row>
    <row r="939">
      <c r="C939" s="127"/>
    </row>
    <row r="940">
      <c r="C940" s="127"/>
    </row>
    <row r="941">
      <c r="C941" s="127"/>
    </row>
    <row r="942">
      <c r="C942" s="127"/>
    </row>
    <row r="943">
      <c r="C943" s="127"/>
    </row>
    <row r="944">
      <c r="C944" s="127"/>
    </row>
    <row r="945">
      <c r="C945" s="127"/>
    </row>
    <row r="946">
      <c r="C946" s="127"/>
    </row>
    <row r="947">
      <c r="C947" s="127"/>
    </row>
    <row r="948">
      <c r="C948" s="127"/>
    </row>
    <row r="949">
      <c r="C949" s="127"/>
    </row>
    <row r="950">
      <c r="C950" s="127"/>
    </row>
    <row r="951">
      <c r="C951" s="127"/>
    </row>
    <row r="952">
      <c r="C952" s="127"/>
    </row>
    <row r="953">
      <c r="C953" s="127"/>
    </row>
    <row r="954">
      <c r="C954" s="127"/>
    </row>
    <row r="955">
      <c r="C955" s="127"/>
    </row>
    <row r="956">
      <c r="C956" s="127"/>
    </row>
    <row r="957">
      <c r="C957" s="127"/>
    </row>
    <row r="958">
      <c r="C958" s="127"/>
    </row>
    <row r="959">
      <c r="C959" s="127"/>
    </row>
    <row r="960">
      <c r="C960" s="127"/>
    </row>
    <row r="961">
      <c r="C961" s="127"/>
    </row>
    <row r="962">
      <c r="C962" s="127"/>
    </row>
    <row r="963">
      <c r="C963" s="127"/>
    </row>
    <row r="964">
      <c r="C964" s="127"/>
    </row>
    <row r="965">
      <c r="C965" s="127"/>
    </row>
    <row r="966">
      <c r="C966" s="127"/>
    </row>
    <row r="967">
      <c r="C967" s="127"/>
    </row>
    <row r="968">
      <c r="C968" s="127"/>
    </row>
    <row r="969">
      <c r="C969" s="127"/>
    </row>
    <row r="970">
      <c r="C970" s="127"/>
    </row>
    <row r="971">
      <c r="C971" s="127"/>
    </row>
    <row r="972">
      <c r="C972" s="127"/>
    </row>
    <row r="973">
      <c r="C973" s="127"/>
    </row>
    <row r="974">
      <c r="C974" s="127"/>
    </row>
    <row r="975">
      <c r="C975" s="127"/>
    </row>
    <row r="976">
      <c r="C976" s="127"/>
    </row>
    <row r="977">
      <c r="C977" s="127"/>
    </row>
    <row r="978">
      <c r="C978" s="127"/>
    </row>
    <row r="979">
      <c r="C979" s="127"/>
    </row>
    <row r="980">
      <c r="C980" s="127"/>
    </row>
    <row r="981">
      <c r="C981" s="127"/>
    </row>
    <row r="982">
      <c r="C982" s="127"/>
    </row>
    <row r="983">
      <c r="C983" s="127"/>
    </row>
    <row r="984">
      <c r="C984" s="127"/>
    </row>
    <row r="985">
      <c r="C985" s="127"/>
    </row>
    <row r="986">
      <c r="C986" s="127"/>
    </row>
    <row r="987">
      <c r="C987" s="127"/>
    </row>
    <row r="988">
      <c r="C988" s="127"/>
    </row>
    <row r="989">
      <c r="C989" s="127"/>
    </row>
    <row r="990">
      <c r="C990" s="127"/>
    </row>
    <row r="991">
      <c r="C991" s="127"/>
    </row>
    <row r="992">
      <c r="C992" s="127"/>
    </row>
  </sheetData>
  <mergeCells count="1">
    <mergeCell ref="E1:F1"/>
  </mergeCells>
  <conditionalFormatting sqref="F2">
    <cfRule type="cellIs" dxfId="8" priority="1" operator="equal">
      <formula>"TRUE"</formula>
    </cfRule>
  </conditionalFormatting>
  <conditionalFormatting sqref="F3">
    <cfRule type="expression" dxfId="11" priority="2">
      <formula>$F$2 = FALSE</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63"/>
    <col customWidth="1" min="4" max="4" width="14.13"/>
    <col customWidth="1" min="6" max="6" width="14.63"/>
  </cols>
  <sheetData>
    <row r="1">
      <c r="A1" s="128" t="s">
        <v>133</v>
      </c>
      <c r="B1" s="129" t="str">
        <f>"select * where " &amp; TEXTJOIN(" and ", TRUE, C4:C7, F30:F34) &amp; C8</f>
        <v>select * where X = 1 and M &gt;= date '2021-06-18' and M &lt;= date '2021-06-18' order by M desc</v>
      </c>
      <c r="T1" s="31"/>
    </row>
    <row r="3">
      <c r="A3" s="130" t="s">
        <v>134</v>
      </c>
      <c r="B3" s="131" t="s">
        <v>135</v>
      </c>
      <c r="C3" s="131" t="s">
        <v>136</v>
      </c>
      <c r="D3" s="38"/>
    </row>
    <row r="4">
      <c r="A4" s="132" t="s">
        <v>23</v>
      </c>
      <c r="B4" s="133" t="str">
        <f>SUBSTITUTE(ADDRESS(1,MATCH("#",Trades!$A$1:$AAA$1,0),4),1,"")</f>
        <v>X</v>
      </c>
      <c r="C4" s="134" t="str">
        <f>$B4 &amp;" = 1"</f>
        <v>X = 1</v>
      </c>
      <c r="D4" s="59"/>
    </row>
    <row r="5">
      <c r="A5" s="135" t="s">
        <v>137</v>
      </c>
      <c r="B5" s="133" t="str">
        <f>SUBSTITUTE(ADDRESS(1,MATCH("SETUP DATE",Trades!$A$1:$AAA$1,0),4),1,"")</f>
        <v>M</v>
      </c>
      <c r="C5" s="136" t="str">
        <f>IF(len(B25), B5 &amp; " &gt;= date '" &amp; TEXT(B25, "yyyy-mm-dd") &amp; "'", "")</f>
        <v>M &gt;= date '2021-06-18'</v>
      </c>
      <c r="D5" s="89"/>
    </row>
    <row r="6">
      <c r="A6" s="135" t="s">
        <v>138</v>
      </c>
      <c r="B6" s="137" t="str">
        <f>SUBSTITUTE(ADDRESS(1,MATCH("SETUP DATE",Trades!$A$1:$AAA$1,0),4),1,"")</f>
        <v>M</v>
      </c>
      <c r="C6" s="136" t="str">
        <f>IF(LEN(C25), B6 &amp; " &lt;= date '" &amp; TEXT(C25, "yyyy-mm-dd") &amp; "'", "")</f>
        <v>M &lt;= date '2021-06-18'</v>
      </c>
      <c r="D6" s="89"/>
    </row>
    <row r="7">
      <c r="A7" s="135" t="s">
        <v>85</v>
      </c>
      <c r="B7" s="133" t="str">
        <f>SUBSTITUTE(ADDRESS(1,MATCH("INVALID",Trades!$A$1:$AAA$1,0),4),1,"")</f>
        <v>W</v>
      </c>
      <c r="C7" s="138" t="str">
        <f>IF(ExcludeInvalid, SUBSTITUTE(ADDRESS(1,MATCH("INVALID",Trades!$A$1:$AAF$1,0),4),1,"") &amp; " = FALSE", "")</f>
        <v/>
      </c>
      <c r="D7" s="89"/>
    </row>
    <row r="8">
      <c r="A8" s="139" t="s">
        <v>139</v>
      </c>
      <c r="B8" s="140" t="str">
        <f>SUBSTITUTE(ADDRESS(1,MATCH("SETUP DATE",Trades!$A$1:$AAA$1,0),4),1,"")</f>
        <v>M</v>
      </c>
      <c r="C8" s="141" t="str">
        <f>IF(AND(LEN(QueryLimit), NOT(QueryLimit = "None")), " order by "&amp; B8 &amp;" desc limit "&amp;QueryLimit, " order by "&amp; B8 &amp;" desc")</f>
        <v> order by M desc</v>
      </c>
      <c r="D8" s="96"/>
    </row>
    <row r="10">
      <c r="A10" s="130" t="s">
        <v>140</v>
      </c>
      <c r="B10" s="131" t="s">
        <v>72</v>
      </c>
      <c r="C10" s="142" t="s">
        <v>73</v>
      </c>
      <c r="E10" s="31"/>
      <c r="F10" s="31"/>
    </row>
    <row r="11">
      <c r="A11" s="143" t="s">
        <v>141</v>
      </c>
      <c r="B11" s="144">
        <f>CustomDateStart</f>
        <v>44365</v>
      </c>
      <c r="C11" s="145">
        <f>CustomDateEnd</f>
        <v>44365</v>
      </c>
    </row>
    <row r="12">
      <c r="A12" s="143" t="s">
        <v>142</v>
      </c>
      <c r="B12" s="136"/>
      <c r="C12" s="146"/>
    </row>
    <row r="13">
      <c r="A13" s="143" t="s">
        <v>143</v>
      </c>
      <c r="B13" s="147">
        <f t="shared" ref="B13:C13" si="1">TODAY()</f>
        <v>45012</v>
      </c>
      <c r="C13" s="148">
        <f t="shared" si="1"/>
        <v>45012</v>
      </c>
      <c r="G13" s="149"/>
    </row>
    <row r="14">
      <c r="A14" s="143" t="s">
        <v>144</v>
      </c>
      <c r="B14" s="147">
        <f t="shared" ref="B14:C14" si="2">TODAY() - 1</f>
        <v>45011</v>
      </c>
      <c r="C14" s="148">
        <f t="shared" si="2"/>
        <v>45011</v>
      </c>
    </row>
    <row r="15">
      <c r="A15" s="150" t="s">
        <v>145</v>
      </c>
      <c r="B15" s="151">
        <f>TODAY() - 7</f>
        <v>45005</v>
      </c>
      <c r="C15" s="146"/>
    </row>
    <row r="16">
      <c r="A16" s="150" t="s">
        <v>146</v>
      </c>
      <c r="B16" s="151">
        <f>TODAY() - 14</f>
        <v>44998</v>
      </c>
      <c r="C16" s="146"/>
    </row>
    <row r="17">
      <c r="A17" s="150" t="s">
        <v>147</v>
      </c>
      <c r="B17" s="151">
        <f>TODAY() - 28</f>
        <v>44984</v>
      </c>
      <c r="C17" s="146"/>
    </row>
    <row r="18">
      <c r="A18" s="150" t="s">
        <v>76</v>
      </c>
      <c r="B18" s="151">
        <f>TODAY()-WEEKDAY(TODAY())+1</f>
        <v>45011</v>
      </c>
      <c r="C18" s="152">
        <f>TODAY()-WEEKDAY(TODAY()) + 7</f>
        <v>45017</v>
      </c>
    </row>
    <row r="19">
      <c r="A19" s="143" t="s">
        <v>148</v>
      </c>
      <c r="B19" s="147">
        <f t="shared" ref="B19:C19" si="3">B18 - 7</f>
        <v>45004</v>
      </c>
      <c r="C19" s="148">
        <f t="shared" si="3"/>
        <v>45010</v>
      </c>
    </row>
    <row r="20">
      <c r="A20" s="150" t="s">
        <v>149</v>
      </c>
      <c r="B20" s="151">
        <f>EOMONTH(TODAY(),-1)+1</f>
        <v>44986</v>
      </c>
      <c r="C20" s="152">
        <f>EOMONTH(TODAY(),0)</f>
        <v>45016</v>
      </c>
    </row>
    <row r="21">
      <c r="A21" s="150" t="s">
        <v>150</v>
      </c>
      <c r="B21" s="151">
        <f>EOMONTH(TODAY(),-2)+1</f>
        <v>44958</v>
      </c>
      <c r="C21" s="152">
        <f>EOMONTH(TODAY(),-1)</f>
        <v>44985</v>
      </c>
    </row>
    <row r="22">
      <c r="A22" s="143" t="s">
        <v>151</v>
      </c>
      <c r="B22" s="153">
        <f>DATE(YEAR(TODAY()), 1, 1)</f>
        <v>44927</v>
      </c>
      <c r="C22" s="154">
        <v>44561.0</v>
      </c>
    </row>
    <row r="23">
      <c r="A23" s="155" t="s">
        <v>152</v>
      </c>
      <c r="B23" s="156">
        <f>DATE(YEAR(TODAY()) - 1, 1, 1)</f>
        <v>44562</v>
      </c>
      <c r="C23" s="157">
        <f>DATE(YEAR(TODAY()) - 1, 12, 31)</f>
        <v>44926</v>
      </c>
    </row>
    <row r="24">
      <c r="A24" s="158"/>
      <c r="B24" s="159"/>
      <c r="C24" s="160"/>
    </row>
    <row r="25">
      <c r="A25" s="161" t="s">
        <v>153</v>
      </c>
      <c r="B25" s="162">
        <f>IF(CustomDate, B$11, IFERROR(VLOOKUP(DatePreset, $A$12:$C$23, 2, FALSE)))</f>
        <v>44365</v>
      </c>
      <c r="C25" s="163">
        <f>IF(CustomDate, C$11, IFERROR(VLOOKUP(DatePreset, $A$12:$C$23, 3, FALSE)))</f>
        <v>44365</v>
      </c>
    </row>
    <row r="28">
      <c r="A28" s="57" t="s">
        <v>90</v>
      </c>
      <c r="B28" s="58"/>
      <c r="C28" s="58"/>
      <c r="D28" s="58"/>
      <c r="E28" s="58"/>
      <c r="F28" s="58"/>
      <c r="G28" s="59"/>
      <c r="K28" s="31"/>
      <c r="N28" s="164"/>
      <c r="T28" s="31"/>
    </row>
    <row r="29">
      <c r="A29" s="114" t="s">
        <v>154</v>
      </c>
      <c r="B29" s="165" t="s">
        <v>155</v>
      </c>
      <c r="C29" s="165" t="s">
        <v>94</v>
      </c>
      <c r="D29" s="165" t="s">
        <v>156</v>
      </c>
      <c r="E29" s="165" t="s">
        <v>96</v>
      </c>
      <c r="F29" s="165" t="s">
        <v>133</v>
      </c>
      <c r="G29" s="59"/>
      <c r="K29" s="31"/>
      <c r="N29" s="13"/>
      <c r="T29" s="31"/>
    </row>
    <row r="30">
      <c r="A30" s="166" t="str">
        <f>Dashboard!$B12</f>
        <v>PAIR</v>
      </c>
      <c r="B30" s="167" t="str">
        <f>IF(LEN($A30), SUBSTITUTE(ADDRESS(1,MATCH($A30,Trades!$A$1:$AAF$1,0),4),1,""), "")</f>
        <v>E</v>
      </c>
      <c r="C30" s="167" t="str">
        <f>IFERROR(VLOOKUP(Dashboard!C12, $J$38:$K$45, 2, FALSE), "")</f>
        <v>=</v>
      </c>
      <c r="D30" s="167" t="str">
        <f>IF(OR(ISTEXT(Dashboard!$D12), ISBLANK(Dashboard!$D12)), "'" &amp; Dashboard!$D12 &amp; "'", Dashboard!$D12)</f>
        <v>'BTCPERP'</v>
      </c>
      <c r="E30" s="167" t="b">
        <f>Dashboard!$E12</f>
        <v>0</v>
      </c>
      <c r="F30" s="168" t="str">
        <f t="shared" ref="F30:F34" si="4">IF(AND($E30, LEN(B30), LEN(C30), LEN(D30)), IF(C30 = "not contains", CONCATENATE("not ", $B30, " contains ", $D30), CONCATENATE($B30, " ", $C30, " ", $D30)), "")</f>
        <v/>
      </c>
      <c r="G30" s="59"/>
      <c r="K30" s="31"/>
    </row>
    <row r="31">
      <c r="A31" s="169" t="str">
        <f>Dashboard!$B13</f>
        <v>SETUP</v>
      </c>
      <c r="B31" s="170" t="str">
        <f>IF(LEN($A31), SUBSTITUTE(ADDRESS(1,MATCH($A31,Trades!$A$1:$AAF$1,0),4),1,""), "")</f>
        <v>H</v>
      </c>
      <c r="C31" s="170" t="str">
        <f>IFERROR(VLOOKUP(Dashboard!C13, $J$38:$K$45, 2, FALSE), "")</f>
        <v>=</v>
      </c>
      <c r="D31" s="170" t="str">
        <f>IF(OR(ISTEXT(Dashboard!$D13), ISBLANK(Dashboard!$D13)), "'" &amp; Dashboard!$D13 &amp; "'", Dashboard!$D13)</f>
        <v>'3Sx'</v>
      </c>
      <c r="E31" s="170" t="b">
        <f>Dashboard!$E13</f>
        <v>0</v>
      </c>
      <c r="F31" s="136" t="str">
        <f t="shared" si="4"/>
        <v/>
      </c>
      <c r="G31" s="89"/>
      <c r="K31" s="31"/>
    </row>
    <row r="32">
      <c r="A32" s="169" t="str">
        <f>Dashboard!$B14</f>
        <v>SESSION</v>
      </c>
      <c r="B32" s="170" t="str">
        <f>IF(LEN($A32), SUBSTITUTE(ADDRESS(1,MATCH($A32,Trades!$A$1:$AAF$1,0),4),1,""), "")</f>
        <v>P</v>
      </c>
      <c r="C32" s="170" t="str">
        <f>IFERROR(VLOOKUP(Dashboard!C14, $J$38:$K$45, 2, FALSE), "")</f>
        <v>=</v>
      </c>
      <c r="D32" s="170" t="str">
        <f>IF(OR(ISTEXT(Dashboard!$D14), ISBLANK(Dashboard!$D14)), "'" &amp; Dashboard!$D14 &amp; "'", Dashboard!$D14)</f>
        <v>'WEEKEND'</v>
      </c>
      <c r="E32" s="170" t="b">
        <f>Dashboard!$E14</f>
        <v>0</v>
      </c>
      <c r="F32" s="136" t="str">
        <f t="shared" si="4"/>
        <v/>
      </c>
      <c r="G32" s="89"/>
      <c r="K32" s="31"/>
    </row>
    <row r="33">
      <c r="A33" s="169" t="str">
        <f>Dashboard!$B15</f>
        <v/>
      </c>
      <c r="B33" s="170" t="str">
        <f>IF(LEN($A33), SUBSTITUTE(ADDRESS(1,MATCH($A33,Trades!$A$1:$AAF$1,0),4),1,""), "")</f>
        <v/>
      </c>
      <c r="C33" s="170" t="str">
        <f>IFERROR(VLOOKUP(Dashboard!C15, $J$38:$K$45, 2, FALSE), "")</f>
        <v/>
      </c>
      <c r="D33" s="170" t="str">
        <f>IF(OR(ISTEXT(Dashboard!$D15), ISBLANK(Dashboard!$D15)), "'" &amp; Dashboard!$D15 &amp; "'", Dashboard!$D15)</f>
        <v>''</v>
      </c>
      <c r="E33" s="170" t="b">
        <f>Dashboard!$E15</f>
        <v>0</v>
      </c>
      <c r="F33" s="136" t="str">
        <f t="shared" si="4"/>
        <v/>
      </c>
      <c r="G33" s="89"/>
      <c r="K33" s="31"/>
    </row>
    <row r="34">
      <c r="A34" s="171" t="str">
        <f>Dashboard!$B16</f>
        <v/>
      </c>
      <c r="B34" s="172" t="str">
        <f>IF(LEN($A34), SUBSTITUTE(ADDRESS(1,MATCH($A34,Trades!$A$1:$AAF$1,0),4),1,""), "")</f>
        <v/>
      </c>
      <c r="C34" s="172" t="str">
        <f>IFERROR(VLOOKUP(Dashboard!C16, $J$38:$K$45, 2, FALSE), "")</f>
        <v/>
      </c>
      <c r="D34" s="172" t="str">
        <f>IF(OR(ISTEXT(Dashboard!$D16), ISBLANK(Dashboard!$D16)), "'" &amp; Dashboard!$D16 &amp; "'", Dashboard!$D16)</f>
        <v>''</v>
      </c>
      <c r="E34" s="172" t="b">
        <f>Dashboard!$E16</f>
        <v>0</v>
      </c>
      <c r="F34" s="173" t="str">
        <f t="shared" si="4"/>
        <v/>
      </c>
      <c r="G34" s="96"/>
      <c r="K34" s="31"/>
    </row>
    <row r="35">
      <c r="K35" s="31"/>
    </row>
    <row r="36">
      <c r="A36" s="57" t="s">
        <v>157</v>
      </c>
      <c r="B36" s="58"/>
      <c r="C36" s="58"/>
      <c r="D36" s="58"/>
      <c r="E36" s="59"/>
      <c r="G36" s="174" t="s">
        <v>158</v>
      </c>
      <c r="H36" s="175"/>
      <c r="J36" s="57" t="s">
        <v>159</v>
      </c>
      <c r="K36" s="59"/>
    </row>
    <row r="37">
      <c r="A37" s="176" t="s">
        <v>160</v>
      </c>
      <c r="B37" s="177" t="s">
        <v>161</v>
      </c>
      <c r="C37" s="177" t="s">
        <v>162</v>
      </c>
      <c r="D37" s="177" t="s">
        <v>163</v>
      </c>
      <c r="E37" s="178" t="s">
        <v>164</v>
      </c>
      <c r="G37" s="179" t="str">
        <f t="array" ref="G37:G58">transpose(Trades!C1:AD1)</f>
        <v>DATE</v>
      </c>
      <c r="H37" s="180"/>
      <c r="J37" s="40" t="s">
        <v>134</v>
      </c>
      <c r="K37" s="181" t="s">
        <v>165</v>
      </c>
    </row>
    <row r="38">
      <c r="A38" s="179" t="str">
        <f>IFERROR(__xludf.DUMMYFUNCTION("IF(LEN($B30), SORT(UNIQUE(INDIRECT(""Trades!"" &amp; $B30 &amp; ""2:"" &amp; $B30))), """")"),"BTCPERP")</f>
        <v>BTCPERP</v>
      </c>
      <c r="B38" s="10" t="str">
        <f>IFERROR(__xludf.DUMMYFUNCTION("IF(LEN($B31), SORT(UNIQUE(INDIRECT(""Trades!"" &amp; $B31 &amp; ""2:"" &amp; $B31))), """")"),"3Sx")</f>
        <v>3Sx</v>
      </c>
      <c r="C38" s="10" t="str">
        <f>IFERROR(__xludf.DUMMYFUNCTION("IF(LEN($B32), SORT(UNIQUE(INDIRECT(""Trades!"" &amp; $B32 &amp; ""2:"" &amp; $B32))), """")"),"")</f>
        <v/>
      </c>
      <c r="D38" s="10" t="str">
        <f>IFERROR(__xludf.DUMMYFUNCTION("IF(LEN($B33), SORT(UNIQUE(INDIRECT(""Trades!"" &amp; $B33 &amp; ""2:"" &amp; $B33))), """")"),"")</f>
        <v/>
      </c>
      <c r="E38" s="180" t="str">
        <f>IFERROR(__xludf.DUMMYFUNCTION("IF(LEN($B34), SORT(UNIQUE(INDIRECT(""Trades!"" &amp; $B34 &amp; ""2:"" &amp; $B34))), """")"),"")</f>
        <v/>
      </c>
      <c r="G38" s="179" t="s">
        <v>3</v>
      </c>
      <c r="H38" s="180"/>
      <c r="J38" s="182" t="s">
        <v>166</v>
      </c>
      <c r="K38" s="183" t="s">
        <v>167</v>
      </c>
    </row>
    <row r="39">
      <c r="A39" s="179" t="str">
        <f>IFERROR(__xludf.DUMMYFUNCTION("""COMPUTED_VALUE"""),"ETHPERP")</f>
        <v>ETHPERP</v>
      </c>
      <c r="B39" s="10"/>
      <c r="C39" s="10" t="str">
        <f>IFERROR(__xludf.DUMMYFUNCTION("""COMPUTED_VALUE"""),"-")</f>
        <v>-</v>
      </c>
      <c r="D39" s="10"/>
      <c r="E39" s="180"/>
      <c r="G39" s="179" t="s">
        <v>4</v>
      </c>
      <c r="H39" s="180"/>
      <c r="J39" s="143" t="s">
        <v>168</v>
      </c>
      <c r="K39" s="184" t="s">
        <v>169</v>
      </c>
    </row>
    <row r="40">
      <c r="A40" s="179" t="str">
        <f>IFERROR(__xludf.DUMMYFUNCTION("""COMPUTED_VALUE"""),"EURUSD")</f>
        <v>EURUSD</v>
      </c>
      <c r="B40" s="10"/>
      <c r="C40" s="10" t="str">
        <f>IFERROR(__xludf.DUMMYFUNCTION("""COMPUTED_VALUE"""),"ASIA")</f>
        <v>ASIA</v>
      </c>
      <c r="D40" s="10"/>
      <c r="E40" s="180"/>
      <c r="G40" s="179" t="s">
        <v>5</v>
      </c>
      <c r="H40" s="180"/>
      <c r="J40" s="143" t="s">
        <v>98</v>
      </c>
      <c r="K40" s="185" t="s">
        <v>170</v>
      </c>
    </row>
    <row r="41">
      <c r="A41" s="179" t="str">
        <f>IFERROR(__xludf.DUMMYFUNCTION("""COMPUTED_VALUE"""),"USDJPY")</f>
        <v>USDJPY</v>
      </c>
      <c r="B41" s="10"/>
      <c r="C41" s="10" t="str">
        <f>IFERROR(__xludf.DUMMYFUNCTION("""COMPUTED_VALUE"""),"LDN CLOSE ")</f>
        <v>LDN CLOSE </v>
      </c>
      <c r="D41" s="10"/>
      <c r="E41" s="180"/>
      <c r="G41" s="179" t="s">
        <v>6</v>
      </c>
      <c r="H41" s="180"/>
      <c r="J41" s="143" t="s">
        <v>171</v>
      </c>
      <c r="K41" s="185" t="s">
        <v>172</v>
      </c>
    </row>
    <row r="42">
      <c r="A42" s="179"/>
      <c r="B42" s="10"/>
      <c r="C42" s="10" t="str">
        <f>IFERROR(__xludf.DUMMYFUNCTION("""COMPUTED_VALUE"""),"LDN OPEN")</f>
        <v>LDN OPEN</v>
      </c>
      <c r="D42" s="10"/>
      <c r="E42" s="180"/>
      <c r="G42" s="179" t="s">
        <v>7</v>
      </c>
      <c r="H42" s="180"/>
      <c r="J42" s="143" t="s">
        <v>173</v>
      </c>
      <c r="K42" s="183" t="s">
        <v>173</v>
      </c>
    </row>
    <row r="43">
      <c r="A43" s="179"/>
      <c r="B43" s="10"/>
      <c r="C43" s="10" t="str">
        <f>IFERROR(__xludf.DUMMYFUNCTION("""COMPUTED_VALUE"""),"NY OPEN")</f>
        <v>NY OPEN</v>
      </c>
      <c r="D43" s="10"/>
      <c r="E43" s="180"/>
      <c r="G43" s="179" t="s">
        <v>8</v>
      </c>
      <c r="H43" s="180"/>
      <c r="J43" s="143" t="s">
        <v>174</v>
      </c>
      <c r="K43" s="183" t="s">
        <v>174</v>
      </c>
    </row>
    <row r="44">
      <c r="A44" s="179"/>
      <c r="B44" s="10"/>
      <c r="C44" s="10" t="str">
        <f>IFERROR(__xludf.DUMMYFUNCTION("""COMPUTED_VALUE"""),"WEEKEND")</f>
        <v>WEEKEND</v>
      </c>
      <c r="D44" s="10"/>
      <c r="E44" s="180"/>
      <c r="G44" s="179" t="s">
        <v>9</v>
      </c>
      <c r="H44" s="180"/>
      <c r="J44" s="143" t="s">
        <v>175</v>
      </c>
      <c r="K44" s="183" t="s">
        <v>175</v>
      </c>
    </row>
    <row r="45">
      <c r="A45" s="179"/>
      <c r="B45" s="10"/>
      <c r="C45" s="10"/>
      <c r="D45" s="10"/>
      <c r="E45" s="180"/>
      <c r="G45" s="179" t="s">
        <v>10</v>
      </c>
      <c r="H45" s="180"/>
      <c r="J45" s="155" t="s">
        <v>176</v>
      </c>
      <c r="K45" s="186" t="s">
        <v>176</v>
      </c>
    </row>
    <row r="46">
      <c r="A46" s="179"/>
      <c r="B46" s="10"/>
      <c r="C46" s="10"/>
      <c r="D46" s="10"/>
      <c r="E46" s="180"/>
      <c r="G46" s="179" t="s">
        <v>11</v>
      </c>
      <c r="H46" s="180"/>
    </row>
    <row r="47">
      <c r="A47" s="179"/>
      <c r="B47" s="10"/>
      <c r="C47" s="10"/>
      <c r="D47" s="10"/>
      <c r="E47" s="180"/>
      <c r="G47" s="179" t="s">
        <v>12</v>
      </c>
      <c r="H47" s="180"/>
    </row>
    <row r="48">
      <c r="A48" s="179"/>
      <c r="B48" s="10"/>
      <c r="C48" s="10"/>
      <c r="D48" s="10"/>
      <c r="E48" s="180"/>
      <c r="G48" s="179" t="s">
        <v>13</v>
      </c>
      <c r="H48" s="180"/>
    </row>
    <row r="49">
      <c r="A49" s="179"/>
      <c r="B49" s="10"/>
      <c r="C49" s="10"/>
      <c r="D49" s="10"/>
      <c r="E49" s="180"/>
      <c r="G49" s="179" t="s">
        <v>14</v>
      </c>
      <c r="H49" s="180"/>
    </row>
    <row r="50">
      <c r="A50" s="179"/>
      <c r="B50" s="10"/>
      <c r="C50" s="10"/>
      <c r="D50" s="10"/>
      <c r="E50" s="180"/>
      <c r="G50" s="179" t="s">
        <v>15</v>
      </c>
      <c r="H50" s="180"/>
    </row>
    <row r="51">
      <c r="A51" s="179"/>
      <c r="B51" s="10"/>
      <c r="C51" s="10"/>
      <c r="D51" s="10"/>
      <c r="E51" s="180"/>
      <c r="G51" s="187" t="s">
        <v>16</v>
      </c>
      <c r="H51" s="180"/>
    </row>
    <row r="52">
      <c r="A52" s="179"/>
      <c r="B52" s="10"/>
      <c r="C52" s="10"/>
      <c r="D52" s="10"/>
      <c r="E52" s="180"/>
      <c r="G52" s="179" t="s">
        <v>17</v>
      </c>
      <c r="H52" s="180"/>
    </row>
    <row r="53">
      <c r="A53" s="179"/>
      <c r="B53" s="10"/>
      <c r="C53" s="10"/>
      <c r="D53" s="10"/>
      <c r="E53" s="180"/>
      <c r="G53" s="187" t="s">
        <v>18</v>
      </c>
      <c r="H53" s="180"/>
    </row>
    <row r="54">
      <c r="A54" s="179"/>
      <c r="B54" s="10"/>
      <c r="C54" s="10"/>
      <c r="D54" s="10"/>
      <c r="E54" s="180"/>
      <c r="G54" s="188" t="s">
        <v>19</v>
      </c>
      <c r="H54" s="180"/>
    </row>
    <row r="55">
      <c r="A55" s="179"/>
      <c r="B55" s="10"/>
      <c r="C55" s="10"/>
      <c r="D55" s="10"/>
      <c r="E55" s="180"/>
      <c r="G55" s="179" t="s">
        <v>20</v>
      </c>
      <c r="H55" s="180"/>
    </row>
    <row r="56">
      <c r="A56" s="179"/>
      <c r="B56" s="10"/>
      <c r="C56" s="10"/>
      <c r="D56" s="10"/>
      <c r="E56" s="180"/>
      <c r="G56" s="179" t="s">
        <v>21</v>
      </c>
      <c r="H56" s="180"/>
    </row>
    <row r="57">
      <c r="A57" s="179"/>
      <c r="B57" s="10"/>
      <c r="C57" s="10"/>
      <c r="D57" s="10"/>
      <c r="E57" s="180"/>
      <c r="G57" s="179" t="s">
        <v>22</v>
      </c>
      <c r="H57" s="180"/>
    </row>
    <row r="58">
      <c r="A58" s="179"/>
      <c r="B58" s="10"/>
      <c r="C58" s="10"/>
      <c r="D58" s="10"/>
      <c r="E58" s="180"/>
      <c r="G58" s="179" t="s">
        <v>23</v>
      </c>
      <c r="H58" s="180"/>
    </row>
    <row r="59">
      <c r="A59" s="189"/>
      <c r="B59" s="133"/>
      <c r="C59" s="133"/>
      <c r="D59" s="133"/>
      <c r="E59" s="190"/>
      <c r="G59" s="189"/>
      <c r="H59" s="190"/>
    </row>
    <row r="60">
      <c r="A60" s="189"/>
      <c r="B60" s="133"/>
      <c r="C60" s="133"/>
      <c r="D60" s="133"/>
      <c r="E60" s="190"/>
      <c r="G60" s="189"/>
      <c r="H60" s="190"/>
    </row>
    <row r="61">
      <c r="A61" s="189"/>
      <c r="B61" s="133"/>
      <c r="C61" s="133"/>
      <c r="D61" s="133"/>
      <c r="E61" s="190"/>
      <c r="G61" s="189"/>
      <c r="H61" s="190"/>
    </row>
    <row r="62">
      <c r="A62" s="189"/>
      <c r="B62" s="133"/>
      <c r="C62" s="133"/>
      <c r="D62" s="133"/>
      <c r="E62" s="190"/>
      <c r="G62" s="189"/>
      <c r="H62" s="190"/>
    </row>
    <row r="63">
      <c r="A63" s="189"/>
      <c r="B63" s="133"/>
      <c r="C63" s="133"/>
      <c r="D63" s="133"/>
      <c r="E63" s="190"/>
      <c r="G63" s="189"/>
      <c r="H63" s="190"/>
    </row>
    <row r="64">
      <c r="A64" s="189"/>
      <c r="B64" s="133"/>
      <c r="C64" s="133"/>
      <c r="D64" s="133"/>
      <c r="E64" s="190"/>
      <c r="G64" s="189"/>
      <c r="H64" s="190"/>
    </row>
    <row r="65">
      <c r="A65" s="189"/>
      <c r="B65" s="133"/>
      <c r="C65" s="133"/>
      <c r="D65" s="133"/>
      <c r="E65" s="190"/>
      <c r="G65" s="189"/>
      <c r="H65" s="190"/>
    </row>
    <row r="66">
      <c r="A66" s="189"/>
      <c r="B66" s="133"/>
      <c r="C66" s="133"/>
      <c r="D66" s="133"/>
      <c r="E66" s="190"/>
      <c r="G66" s="189"/>
      <c r="H66" s="190"/>
    </row>
    <row r="67">
      <c r="A67" s="189"/>
      <c r="B67" s="133"/>
      <c r="C67" s="133"/>
      <c r="D67" s="133"/>
      <c r="E67" s="190"/>
      <c r="G67" s="189"/>
      <c r="H67" s="190"/>
    </row>
    <row r="68">
      <c r="A68" s="189"/>
      <c r="B68" s="133"/>
      <c r="C68" s="133"/>
      <c r="D68" s="133"/>
      <c r="E68" s="190"/>
      <c r="G68" s="189"/>
      <c r="H68" s="190"/>
    </row>
    <row r="69">
      <c r="A69" s="189"/>
      <c r="B69" s="133"/>
      <c r="C69" s="133"/>
      <c r="D69" s="133"/>
      <c r="E69" s="190"/>
      <c r="G69" s="189"/>
      <c r="H69" s="190"/>
    </row>
    <row r="70">
      <c r="A70" s="189"/>
      <c r="B70" s="133"/>
      <c r="C70" s="133"/>
      <c r="D70" s="133"/>
      <c r="E70" s="190"/>
      <c r="G70" s="189"/>
      <c r="H70" s="190"/>
    </row>
    <row r="71">
      <c r="A71" s="189"/>
      <c r="B71" s="133"/>
      <c r="C71" s="133"/>
      <c r="D71" s="133"/>
      <c r="E71" s="190"/>
      <c r="G71" s="189"/>
      <c r="H71" s="190"/>
    </row>
    <row r="72">
      <c r="A72" s="189"/>
      <c r="B72" s="133"/>
      <c r="C72" s="133"/>
      <c r="D72" s="133"/>
      <c r="E72" s="190"/>
      <c r="G72" s="189"/>
      <c r="H72" s="190"/>
    </row>
    <row r="73">
      <c r="A73" s="189"/>
      <c r="B73" s="133"/>
      <c r="C73" s="133"/>
      <c r="D73" s="133"/>
      <c r="E73" s="190"/>
      <c r="G73" s="189"/>
      <c r="H73" s="190"/>
    </row>
    <row r="74">
      <c r="A74" s="189"/>
      <c r="B74" s="133"/>
      <c r="C74" s="133"/>
      <c r="D74" s="133"/>
      <c r="E74" s="190"/>
      <c r="G74" s="189"/>
      <c r="H74" s="190"/>
    </row>
    <row r="75">
      <c r="A75" s="189"/>
      <c r="B75" s="133"/>
      <c r="C75" s="133"/>
      <c r="D75" s="133"/>
      <c r="E75" s="190"/>
      <c r="G75" s="189"/>
      <c r="H75" s="190"/>
    </row>
    <row r="76">
      <c r="A76" s="189"/>
      <c r="B76" s="133"/>
      <c r="C76" s="133"/>
      <c r="D76" s="133"/>
      <c r="E76" s="190"/>
      <c r="G76" s="189"/>
      <c r="H76" s="190"/>
    </row>
    <row r="77">
      <c r="A77" s="189"/>
      <c r="B77" s="133"/>
      <c r="C77" s="133"/>
      <c r="D77" s="133"/>
      <c r="E77" s="190"/>
      <c r="G77" s="189"/>
      <c r="H77" s="190"/>
    </row>
    <row r="78">
      <c r="A78" s="189"/>
      <c r="B78" s="133"/>
      <c r="C78" s="133"/>
      <c r="D78" s="133"/>
      <c r="E78" s="190"/>
      <c r="G78" s="189"/>
      <c r="H78" s="190"/>
    </row>
    <row r="79">
      <c r="A79" s="189"/>
      <c r="B79" s="133"/>
      <c r="C79" s="133"/>
      <c r="D79" s="133"/>
      <c r="E79" s="190"/>
      <c r="G79" s="189"/>
      <c r="H79" s="190"/>
    </row>
    <row r="80">
      <c r="A80" s="189"/>
      <c r="B80" s="133"/>
      <c r="C80" s="133"/>
      <c r="D80" s="133"/>
      <c r="E80" s="190"/>
      <c r="G80" s="189"/>
      <c r="H80" s="190"/>
    </row>
    <row r="81">
      <c r="A81" s="189"/>
      <c r="B81" s="133"/>
      <c r="C81" s="133"/>
      <c r="D81" s="133"/>
      <c r="E81" s="190"/>
      <c r="G81" s="189"/>
      <c r="H81" s="190"/>
    </row>
    <row r="82">
      <c r="A82" s="189"/>
      <c r="B82" s="133"/>
      <c r="C82" s="133"/>
      <c r="D82" s="133"/>
      <c r="E82" s="190"/>
      <c r="G82" s="189"/>
      <c r="H82" s="190"/>
    </row>
    <row r="83">
      <c r="A83" s="189"/>
      <c r="B83" s="133"/>
      <c r="C83" s="133"/>
      <c r="D83" s="133"/>
      <c r="E83" s="190"/>
      <c r="G83" s="189"/>
      <c r="H83" s="190"/>
    </row>
    <row r="84">
      <c r="A84" s="189"/>
      <c r="B84" s="133"/>
      <c r="C84" s="133"/>
      <c r="D84" s="133"/>
      <c r="E84" s="190"/>
      <c r="G84" s="189"/>
      <c r="H84" s="190"/>
    </row>
    <row r="85">
      <c r="A85" s="189"/>
      <c r="B85" s="133"/>
      <c r="C85" s="133"/>
      <c r="D85" s="133"/>
      <c r="E85" s="190"/>
      <c r="G85" s="189"/>
      <c r="H85" s="190"/>
    </row>
    <row r="86">
      <c r="A86" s="189"/>
      <c r="B86" s="133"/>
      <c r="C86" s="133"/>
      <c r="D86" s="133"/>
      <c r="E86" s="190"/>
      <c r="G86" s="189"/>
      <c r="H86" s="190"/>
    </row>
    <row r="87">
      <c r="A87" s="189"/>
      <c r="B87" s="133"/>
      <c r="C87" s="133"/>
      <c r="D87" s="133"/>
      <c r="E87" s="190"/>
      <c r="G87" s="189"/>
      <c r="H87" s="190"/>
    </row>
    <row r="88">
      <c r="A88" s="189"/>
      <c r="B88" s="133"/>
      <c r="C88" s="133"/>
      <c r="D88" s="133"/>
      <c r="E88" s="190"/>
      <c r="G88" s="189"/>
      <c r="H88" s="190"/>
    </row>
    <row r="89">
      <c r="A89" s="189"/>
      <c r="B89" s="133"/>
      <c r="C89" s="133"/>
      <c r="D89" s="133"/>
      <c r="E89" s="190"/>
      <c r="G89" s="189"/>
      <c r="H89" s="190"/>
    </row>
    <row r="90">
      <c r="A90" s="189"/>
      <c r="B90" s="133"/>
      <c r="C90" s="133"/>
      <c r="D90" s="133"/>
      <c r="E90" s="190"/>
      <c r="G90" s="189"/>
      <c r="H90" s="190"/>
    </row>
    <row r="91">
      <c r="A91" s="189"/>
      <c r="B91" s="133"/>
      <c r="C91" s="133"/>
      <c r="D91" s="133"/>
      <c r="E91" s="190"/>
      <c r="G91" s="189"/>
      <c r="H91" s="190"/>
    </row>
    <row r="92">
      <c r="A92" s="189"/>
      <c r="B92" s="133"/>
      <c r="C92" s="133"/>
      <c r="D92" s="133"/>
      <c r="E92" s="190"/>
      <c r="G92" s="189"/>
      <c r="H92" s="190"/>
    </row>
    <row r="93">
      <c r="A93" s="189"/>
      <c r="B93" s="133"/>
      <c r="C93" s="133"/>
      <c r="D93" s="133"/>
      <c r="E93" s="190"/>
      <c r="G93" s="189"/>
      <c r="H93" s="190"/>
    </row>
    <row r="94">
      <c r="A94" s="189"/>
      <c r="B94" s="133"/>
      <c r="C94" s="133"/>
      <c r="D94" s="133"/>
      <c r="E94" s="190"/>
      <c r="G94" s="189"/>
      <c r="H94" s="190"/>
    </row>
    <row r="95">
      <c r="A95" s="189"/>
      <c r="B95" s="133"/>
      <c r="C95" s="133"/>
      <c r="D95" s="133"/>
      <c r="E95" s="190"/>
      <c r="G95" s="189"/>
      <c r="H95" s="190"/>
    </row>
    <row r="96">
      <c r="A96" s="189"/>
      <c r="B96" s="133"/>
      <c r="C96" s="133"/>
      <c r="D96" s="133"/>
      <c r="E96" s="190"/>
      <c r="G96" s="189"/>
      <c r="H96" s="190"/>
    </row>
    <row r="97">
      <c r="A97" s="189"/>
      <c r="B97" s="133"/>
      <c r="C97" s="133"/>
      <c r="D97" s="133"/>
      <c r="E97" s="190"/>
      <c r="G97" s="189"/>
      <c r="H97" s="190"/>
    </row>
    <row r="98">
      <c r="A98" s="189"/>
      <c r="B98" s="133"/>
      <c r="C98" s="133"/>
      <c r="D98" s="133"/>
      <c r="E98" s="190"/>
      <c r="G98" s="189"/>
      <c r="H98" s="190"/>
    </row>
    <row r="99">
      <c r="A99" s="189"/>
      <c r="B99" s="133"/>
      <c r="C99" s="133"/>
      <c r="D99" s="133"/>
      <c r="E99" s="190"/>
      <c r="G99" s="189"/>
      <c r="H99" s="190"/>
    </row>
    <row r="100">
      <c r="A100" s="189"/>
      <c r="B100" s="133"/>
      <c r="C100" s="133"/>
      <c r="D100" s="133"/>
      <c r="E100" s="190"/>
      <c r="G100" s="189"/>
      <c r="H100" s="190"/>
    </row>
    <row r="101">
      <c r="A101" s="189"/>
      <c r="B101" s="133"/>
      <c r="C101" s="133"/>
      <c r="D101" s="133"/>
      <c r="E101" s="190"/>
      <c r="G101" s="189"/>
      <c r="H101" s="190"/>
    </row>
    <row r="102">
      <c r="A102" s="189"/>
      <c r="B102" s="133"/>
      <c r="C102" s="133"/>
      <c r="D102" s="133"/>
      <c r="E102" s="190"/>
      <c r="G102" s="189"/>
      <c r="H102" s="190"/>
    </row>
    <row r="103">
      <c r="A103" s="189"/>
      <c r="B103" s="133"/>
      <c r="C103" s="133"/>
      <c r="D103" s="133"/>
      <c r="E103" s="190"/>
      <c r="G103" s="189"/>
      <c r="H103" s="190"/>
    </row>
    <row r="104">
      <c r="A104" s="189"/>
      <c r="B104" s="133"/>
      <c r="C104" s="133"/>
      <c r="D104" s="133"/>
      <c r="E104" s="190"/>
      <c r="G104" s="189"/>
      <c r="H104" s="190"/>
    </row>
    <row r="105">
      <c r="A105" s="189"/>
      <c r="B105" s="133"/>
      <c r="C105" s="133"/>
      <c r="D105" s="133"/>
      <c r="E105" s="190"/>
      <c r="G105" s="189"/>
      <c r="H105" s="190"/>
    </row>
    <row r="106">
      <c r="A106" s="189"/>
      <c r="B106" s="133"/>
      <c r="C106" s="133"/>
      <c r="D106" s="133"/>
      <c r="E106" s="190"/>
      <c r="G106" s="189"/>
      <c r="H106" s="190"/>
    </row>
    <row r="107">
      <c r="A107" s="189"/>
      <c r="B107" s="133"/>
      <c r="C107" s="133"/>
      <c r="D107" s="133"/>
      <c r="E107" s="190"/>
      <c r="G107" s="189"/>
      <c r="H107" s="190"/>
    </row>
    <row r="108">
      <c r="A108" s="189"/>
      <c r="B108" s="133"/>
      <c r="C108" s="133"/>
      <c r="D108" s="133"/>
      <c r="E108" s="190"/>
      <c r="G108" s="189"/>
      <c r="H108" s="190"/>
    </row>
    <row r="109">
      <c r="A109" s="189"/>
      <c r="B109" s="133"/>
      <c r="C109" s="133"/>
      <c r="D109" s="133"/>
      <c r="E109" s="190"/>
      <c r="G109" s="189"/>
      <c r="H109" s="190"/>
    </row>
    <row r="110">
      <c r="A110" s="189"/>
      <c r="B110" s="133"/>
      <c r="C110" s="133"/>
      <c r="D110" s="133"/>
      <c r="E110" s="190"/>
      <c r="G110" s="189"/>
      <c r="H110" s="190"/>
    </row>
    <row r="111">
      <c r="A111" s="189"/>
      <c r="B111" s="133"/>
      <c r="C111" s="133"/>
      <c r="D111" s="133"/>
      <c r="E111" s="190"/>
      <c r="G111" s="189"/>
      <c r="H111" s="190"/>
    </row>
    <row r="112">
      <c r="A112" s="189"/>
      <c r="B112" s="133"/>
      <c r="C112" s="133"/>
      <c r="D112" s="133"/>
      <c r="E112" s="190"/>
      <c r="G112" s="189"/>
      <c r="H112" s="190"/>
    </row>
    <row r="113">
      <c r="A113" s="189"/>
      <c r="B113" s="133"/>
      <c r="C113" s="133"/>
      <c r="D113" s="133"/>
      <c r="E113" s="190"/>
      <c r="G113" s="189"/>
      <c r="H113" s="190"/>
    </row>
    <row r="114">
      <c r="A114" s="189"/>
      <c r="B114" s="133"/>
      <c r="C114" s="133"/>
      <c r="D114" s="133"/>
      <c r="E114" s="190"/>
      <c r="G114" s="189"/>
      <c r="H114" s="190"/>
    </row>
    <row r="115">
      <c r="A115" s="189"/>
      <c r="B115" s="133"/>
      <c r="C115" s="133"/>
      <c r="D115" s="133"/>
      <c r="E115" s="190"/>
      <c r="G115" s="189"/>
      <c r="H115" s="190"/>
    </row>
    <row r="116">
      <c r="A116" s="189"/>
      <c r="B116" s="133"/>
      <c r="C116" s="133"/>
      <c r="D116" s="133"/>
      <c r="E116" s="190"/>
      <c r="G116" s="189"/>
      <c r="H116" s="190"/>
    </row>
    <row r="117">
      <c r="A117" s="189"/>
      <c r="B117" s="133"/>
      <c r="C117" s="133"/>
      <c r="D117" s="133"/>
      <c r="E117" s="190"/>
      <c r="G117" s="189"/>
      <c r="H117" s="190"/>
    </row>
    <row r="118">
      <c r="A118" s="189"/>
      <c r="B118" s="133"/>
      <c r="C118" s="133"/>
      <c r="D118" s="133"/>
      <c r="E118" s="190"/>
      <c r="G118" s="189"/>
      <c r="H118" s="190"/>
    </row>
    <row r="119">
      <c r="A119" s="189"/>
      <c r="B119" s="133"/>
      <c r="C119" s="133"/>
      <c r="D119" s="133"/>
      <c r="E119" s="190"/>
      <c r="G119" s="189"/>
      <c r="H119" s="190"/>
    </row>
    <row r="120">
      <c r="A120" s="189"/>
      <c r="B120" s="133"/>
      <c r="C120" s="133"/>
      <c r="D120" s="133"/>
      <c r="E120" s="190"/>
      <c r="G120" s="189"/>
      <c r="H120" s="190"/>
    </row>
    <row r="121">
      <c r="A121" s="189"/>
      <c r="B121" s="133"/>
      <c r="C121" s="133"/>
      <c r="D121" s="133"/>
      <c r="E121" s="190"/>
      <c r="G121" s="189"/>
      <c r="H121" s="190"/>
    </row>
    <row r="122">
      <c r="A122" s="189"/>
      <c r="B122" s="133"/>
      <c r="C122" s="133"/>
      <c r="D122" s="133"/>
      <c r="E122" s="190"/>
      <c r="G122" s="189"/>
      <c r="H122" s="190"/>
    </row>
    <row r="123">
      <c r="A123" s="189"/>
      <c r="B123" s="133"/>
      <c r="C123" s="133"/>
      <c r="D123" s="133"/>
      <c r="E123" s="190"/>
      <c r="G123" s="189"/>
      <c r="H123" s="190"/>
    </row>
    <row r="124">
      <c r="A124" s="189"/>
      <c r="B124" s="133"/>
      <c r="C124" s="133"/>
      <c r="D124" s="133"/>
      <c r="E124" s="190"/>
      <c r="G124" s="189"/>
      <c r="H124" s="190"/>
    </row>
    <row r="125">
      <c r="A125" s="189"/>
      <c r="B125" s="133"/>
      <c r="C125" s="133"/>
      <c r="D125" s="133"/>
      <c r="E125" s="190"/>
      <c r="G125" s="189"/>
      <c r="H125" s="190"/>
    </row>
    <row r="126">
      <c r="A126" s="189"/>
      <c r="B126" s="133"/>
      <c r="C126" s="133"/>
      <c r="D126" s="133"/>
      <c r="E126" s="190"/>
      <c r="G126" s="189"/>
      <c r="H126" s="190"/>
    </row>
    <row r="127">
      <c r="A127" s="189"/>
      <c r="B127" s="133"/>
      <c r="C127" s="133"/>
      <c r="D127" s="133"/>
      <c r="E127" s="190"/>
      <c r="G127" s="189"/>
      <c r="H127" s="190"/>
    </row>
    <row r="128">
      <c r="A128" s="189"/>
      <c r="B128" s="133"/>
      <c r="C128" s="133"/>
      <c r="D128" s="133"/>
      <c r="E128" s="190"/>
      <c r="G128" s="189"/>
      <c r="H128" s="190"/>
    </row>
    <row r="129">
      <c r="A129" s="189"/>
      <c r="B129" s="133"/>
      <c r="C129" s="133"/>
      <c r="D129" s="133"/>
      <c r="E129" s="190"/>
      <c r="G129" s="189"/>
      <c r="H129" s="190"/>
    </row>
    <row r="130">
      <c r="A130" s="189"/>
      <c r="B130" s="133"/>
      <c r="C130" s="133"/>
      <c r="D130" s="133"/>
      <c r="E130" s="190"/>
      <c r="G130" s="189"/>
      <c r="H130" s="190"/>
    </row>
    <row r="131">
      <c r="A131" s="189"/>
      <c r="B131" s="133"/>
      <c r="C131" s="133"/>
      <c r="D131" s="133"/>
      <c r="E131" s="190"/>
      <c r="G131" s="189"/>
      <c r="H131" s="190"/>
    </row>
    <row r="132">
      <c r="A132" s="189"/>
      <c r="B132" s="133"/>
      <c r="C132" s="133"/>
      <c r="D132" s="133"/>
      <c r="E132" s="190"/>
      <c r="G132" s="189"/>
      <c r="H132" s="190"/>
    </row>
    <row r="133">
      <c r="A133" s="189"/>
      <c r="B133" s="133"/>
      <c r="C133" s="133"/>
      <c r="D133" s="133"/>
      <c r="E133" s="190"/>
      <c r="G133" s="189"/>
      <c r="H133" s="190"/>
    </row>
    <row r="134">
      <c r="A134" s="189"/>
      <c r="B134" s="133"/>
      <c r="C134" s="133"/>
      <c r="D134" s="133"/>
      <c r="E134" s="190"/>
      <c r="G134" s="189"/>
      <c r="H134" s="190"/>
    </row>
    <row r="135">
      <c r="A135" s="189"/>
      <c r="B135" s="133"/>
      <c r="C135" s="133"/>
      <c r="D135" s="133"/>
      <c r="E135" s="190"/>
      <c r="G135" s="189"/>
      <c r="H135" s="190"/>
    </row>
    <row r="136">
      <c r="A136" s="189"/>
      <c r="B136" s="133"/>
      <c r="C136" s="133"/>
      <c r="D136" s="133"/>
      <c r="E136" s="190"/>
      <c r="G136" s="189"/>
      <c r="H136" s="190"/>
    </row>
    <row r="137">
      <c r="A137" s="189"/>
      <c r="B137" s="133"/>
      <c r="C137" s="133"/>
      <c r="D137" s="133"/>
      <c r="E137" s="190"/>
      <c r="G137" s="189"/>
      <c r="H137" s="190"/>
    </row>
    <row r="138">
      <c r="A138" s="189"/>
      <c r="B138" s="133"/>
      <c r="C138" s="133"/>
      <c r="D138" s="133"/>
      <c r="E138" s="190"/>
      <c r="G138" s="189"/>
      <c r="H138" s="190"/>
    </row>
    <row r="139">
      <c r="A139" s="189"/>
      <c r="B139" s="133"/>
      <c r="C139" s="133"/>
      <c r="D139" s="133"/>
      <c r="E139" s="190"/>
      <c r="G139" s="189"/>
      <c r="H139" s="190"/>
    </row>
    <row r="140">
      <c r="A140" s="189"/>
      <c r="B140" s="133"/>
      <c r="C140" s="133"/>
      <c r="D140" s="133"/>
      <c r="E140" s="190"/>
      <c r="G140" s="189"/>
      <c r="H140" s="190"/>
    </row>
    <row r="141">
      <c r="A141" s="189"/>
      <c r="B141" s="133"/>
      <c r="C141" s="133"/>
      <c r="D141" s="133"/>
      <c r="E141" s="190"/>
      <c r="G141" s="189"/>
      <c r="H141" s="190"/>
    </row>
    <row r="142">
      <c r="A142" s="189"/>
      <c r="B142" s="133"/>
      <c r="C142" s="133"/>
      <c r="D142" s="133"/>
      <c r="E142" s="190"/>
      <c r="G142" s="189"/>
      <c r="H142" s="190"/>
    </row>
    <row r="143">
      <c r="A143" s="189"/>
      <c r="B143" s="133"/>
      <c r="C143" s="133"/>
      <c r="D143" s="133"/>
      <c r="E143" s="190"/>
      <c r="G143" s="189"/>
      <c r="H143" s="190"/>
    </row>
    <row r="144">
      <c r="A144" s="189"/>
      <c r="B144" s="133"/>
      <c r="C144" s="133"/>
      <c r="D144" s="133"/>
      <c r="E144" s="190"/>
      <c r="G144" s="189"/>
      <c r="H144" s="190"/>
    </row>
    <row r="145">
      <c r="A145" s="189"/>
      <c r="B145" s="133"/>
      <c r="C145" s="133"/>
      <c r="D145" s="133"/>
      <c r="E145" s="190"/>
      <c r="G145" s="189"/>
      <c r="H145" s="190"/>
    </row>
    <row r="146">
      <c r="A146" s="189"/>
      <c r="B146" s="133"/>
      <c r="C146" s="133"/>
      <c r="D146" s="133"/>
      <c r="E146" s="190"/>
      <c r="G146" s="189"/>
      <c r="H146" s="190"/>
    </row>
    <row r="147">
      <c r="A147" s="189"/>
      <c r="B147" s="133"/>
      <c r="C147" s="133"/>
      <c r="D147" s="133"/>
      <c r="E147" s="190"/>
      <c r="G147" s="189"/>
      <c r="H147" s="190"/>
    </row>
    <row r="148">
      <c r="A148" s="189"/>
      <c r="B148" s="133"/>
      <c r="C148" s="133"/>
      <c r="D148" s="133"/>
      <c r="E148" s="190"/>
      <c r="G148" s="189"/>
      <c r="H148" s="190"/>
    </row>
    <row r="149">
      <c r="A149" s="189"/>
      <c r="B149" s="133"/>
      <c r="C149" s="133"/>
      <c r="D149" s="133"/>
      <c r="E149" s="190"/>
      <c r="G149" s="189"/>
      <c r="H149" s="190"/>
    </row>
    <row r="150">
      <c r="A150" s="189"/>
      <c r="B150" s="133"/>
      <c r="C150" s="133"/>
      <c r="D150" s="133"/>
      <c r="E150" s="190"/>
      <c r="G150" s="189"/>
      <c r="H150" s="190"/>
    </row>
    <row r="151">
      <c r="A151" s="189"/>
      <c r="B151" s="133"/>
      <c r="C151" s="133"/>
      <c r="D151" s="133"/>
      <c r="E151" s="190"/>
      <c r="G151" s="189"/>
      <c r="H151" s="190"/>
    </row>
    <row r="152">
      <c r="A152" s="189"/>
      <c r="B152" s="133"/>
      <c r="C152" s="133"/>
      <c r="D152" s="133"/>
      <c r="E152" s="190"/>
      <c r="G152" s="189"/>
      <c r="H152" s="190"/>
    </row>
    <row r="153">
      <c r="A153" s="189"/>
      <c r="B153" s="133"/>
      <c r="C153" s="133"/>
      <c r="D153" s="133"/>
      <c r="E153" s="190"/>
      <c r="G153" s="189"/>
      <c r="H153" s="190"/>
    </row>
    <row r="154">
      <c r="A154" s="189"/>
      <c r="B154" s="133"/>
      <c r="C154" s="133"/>
      <c r="D154" s="133"/>
      <c r="E154" s="190"/>
      <c r="G154" s="189"/>
      <c r="H154" s="190"/>
    </row>
    <row r="155">
      <c r="A155" s="189"/>
      <c r="B155" s="133"/>
      <c r="C155" s="133"/>
      <c r="D155" s="133"/>
      <c r="E155" s="190"/>
      <c r="G155" s="189"/>
      <c r="H155" s="190"/>
    </row>
    <row r="156">
      <c r="A156" s="189"/>
      <c r="B156" s="133"/>
      <c r="C156" s="133"/>
      <c r="D156" s="133"/>
      <c r="E156" s="190"/>
      <c r="G156" s="189"/>
      <c r="H156" s="190"/>
    </row>
    <row r="157">
      <c r="A157" s="189"/>
      <c r="B157" s="133"/>
      <c r="C157" s="133"/>
      <c r="D157" s="133"/>
      <c r="E157" s="190"/>
      <c r="G157" s="189"/>
      <c r="H157" s="190"/>
    </row>
    <row r="158">
      <c r="A158" s="189"/>
      <c r="B158" s="133"/>
      <c r="C158" s="133"/>
      <c r="D158" s="133"/>
      <c r="E158" s="190"/>
      <c r="G158" s="189"/>
      <c r="H158" s="190"/>
    </row>
    <row r="159">
      <c r="A159" s="189"/>
      <c r="B159" s="133"/>
      <c r="C159" s="133"/>
      <c r="D159" s="133"/>
      <c r="E159" s="190"/>
      <c r="G159" s="189"/>
      <c r="H159" s="190"/>
    </row>
    <row r="160">
      <c r="A160" s="189"/>
      <c r="B160" s="133"/>
      <c r="C160" s="133"/>
      <c r="D160" s="133"/>
      <c r="E160" s="190"/>
      <c r="G160" s="189"/>
      <c r="H160" s="190"/>
    </row>
    <row r="161">
      <c r="A161" s="189"/>
      <c r="B161" s="133"/>
      <c r="C161" s="133"/>
      <c r="D161" s="133"/>
      <c r="E161" s="190"/>
      <c r="G161" s="189"/>
      <c r="H161" s="190"/>
    </row>
    <row r="162">
      <c r="A162" s="189"/>
      <c r="B162" s="133"/>
      <c r="C162" s="133"/>
      <c r="D162" s="133"/>
      <c r="E162" s="190"/>
      <c r="G162" s="189"/>
      <c r="H162" s="190"/>
    </row>
    <row r="163">
      <c r="A163" s="189"/>
      <c r="B163" s="133"/>
      <c r="C163" s="133"/>
      <c r="D163" s="133"/>
      <c r="E163" s="190"/>
      <c r="G163" s="189"/>
      <c r="H163" s="190"/>
    </row>
    <row r="164">
      <c r="A164" s="189"/>
      <c r="B164" s="133"/>
      <c r="C164" s="133"/>
      <c r="D164" s="133"/>
      <c r="E164" s="190"/>
      <c r="G164" s="189"/>
      <c r="H164" s="190"/>
    </row>
    <row r="165">
      <c r="A165" s="189"/>
      <c r="B165" s="133"/>
      <c r="C165" s="133"/>
      <c r="D165" s="133"/>
      <c r="E165" s="190"/>
      <c r="G165" s="189"/>
      <c r="H165" s="190"/>
    </row>
    <row r="166">
      <c r="A166" s="189"/>
      <c r="B166" s="133"/>
      <c r="C166" s="133"/>
      <c r="D166" s="133"/>
      <c r="E166" s="190"/>
      <c r="G166" s="189"/>
      <c r="H166" s="190"/>
    </row>
    <row r="167">
      <c r="A167" s="189"/>
      <c r="B167" s="133"/>
      <c r="C167" s="133"/>
      <c r="D167" s="133"/>
      <c r="E167" s="190"/>
      <c r="G167" s="189"/>
      <c r="H167" s="190"/>
    </row>
    <row r="168">
      <c r="A168" s="189"/>
      <c r="B168" s="133"/>
      <c r="C168" s="133"/>
      <c r="D168" s="133"/>
      <c r="E168" s="190"/>
      <c r="G168" s="189"/>
      <c r="H168" s="190"/>
    </row>
    <row r="169">
      <c r="A169" s="189"/>
      <c r="B169" s="133"/>
      <c r="C169" s="133"/>
      <c r="D169" s="133"/>
      <c r="E169" s="190"/>
      <c r="G169" s="189"/>
      <c r="H169" s="190"/>
    </row>
    <row r="170">
      <c r="A170" s="189"/>
      <c r="B170" s="133"/>
      <c r="C170" s="133"/>
      <c r="D170" s="133"/>
      <c r="E170" s="190"/>
      <c r="G170" s="189"/>
      <c r="H170" s="190"/>
    </row>
    <row r="171">
      <c r="A171" s="189"/>
      <c r="B171" s="133"/>
      <c r="C171" s="133"/>
      <c r="D171" s="133"/>
      <c r="E171" s="190"/>
      <c r="G171" s="189"/>
      <c r="H171" s="190"/>
    </row>
    <row r="172">
      <c r="A172" s="189"/>
      <c r="B172" s="133"/>
      <c r="C172" s="133"/>
      <c r="D172" s="133"/>
      <c r="E172" s="190"/>
      <c r="G172" s="189"/>
      <c r="H172" s="190"/>
    </row>
    <row r="173">
      <c r="A173" s="189"/>
      <c r="B173" s="133"/>
      <c r="C173" s="133"/>
      <c r="D173" s="133"/>
      <c r="E173" s="190"/>
      <c r="G173" s="189"/>
      <c r="H173" s="190"/>
    </row>
    <row r="174">
      <c r="A174" s="189"/>
      <c r="B174" s="133"/>
      <c r="C174" s="133"/>
      <c r="D174" s="133"/>
      <c r="E174" s="190"/>
      <c r="G174" s="189"/>
      <c r="H174" s="190"/>
    </row>
    <row r="175">
      <c r="A175" s="189"/>
      <c r="B175" s="133"/>
      <c r="C175" s="133"/>
      <c r="D175" s="133"/>
      <c r="E175" s="190"/>
      <c r="G175" s="189"/>
      <c r="H175" s="190"/>
    </row>
    <row r="176">
      <c r="A176" s="189"/>
      <c r="B176" s="133"/>
      <c r="C176" s="133"/>
      <c r="D176" s="133"/>
      <c r="E176" s="190"/>
      <c r="G176" s="189"/>
      <c r="H176" s="190"/>
    </row>
    <row r="177">
      <c r="A177" s="189"/>
      <c r="B177" s="133"/>
      <c r="C177" s="133"/>
      <c r="D177" s="133"/>
      <c r="E177" s="190"/>
      <c r="G177" s="189"/>
      <c r="H177" s="190"/>
    </row>
    <row r="178">
      <c r="A178" s="189"/>
      <c r="B178" s="133"/>
      <c r="C178" s="133"/>
      <c r="D178" s="133"/>
      <c r="E178" s="190"/>
      <c r="G178" s="189"/>
      <c r="H178" s="190"/>
    </row>
    <row r="179">
      <c r="A179" s="189"/>
      <c r="B179" s="133"/>
      <c r="C179" s="133"/>
      <c r="D179" s="133"/>
      <c r="E179" s="190"/>
      <c r="G179" s="189"/>
      <c r="H179" s="190"/>
    </row>
    <row r="180">
      <c r="A180" s="189"/>
      <c r="B180" s="133"/>
      <c r="C180" s="133"/>
      <c r="D180" s="133"/>
      <c r="E180" s="190"/>
      <c r="G180" s="189"/>
      <c r="H180" s="190"/>
    </row>
    <row r="181">
      <c r="A181" s="189"/>
      <c r="B181" s="133"/>
      <c r="C181" s="133"/>
      <c r="D181" s="133"/>
      <c r="E181" s="190"/>
      <c r="G181" s="189"/>
      <c r="H181" s="190"/>
    </row>
    <row r="182">
      <c r="A182" s="189"/>
      <c r="B182" s="133"/>
      <c r="C182" s="133"/>
      <c r="D182" s="133"/>
      <c r="E182" s="190"/>
      <c r="G182" s="189"/>
      <c r="H182" s="190"/>
    </row>
    <row r="183">
      <c r="A183" s="189"/>
      <c r="B183" s="133"/>
      <c r="C183" s="133"/>
      <c r="D183" s="133"/>
      <c r="E183" s="190"/>
      <c r="G183" s="189"/>
      <c r="H183" s="190"/>
    </row>
    <row r="184">
      <c r="A184" s="189"/>
      <c r="B184" s="133"/>
      <c r="C184" s="133"/>
      <c r="D184" s="133"/>
      <c r="E184" s="190"/>
      <c r="G184" s="189"/>
      <c r="H184" s="190"/>
    </row>
    <row r="185">
      <c r="A185" s="189"/>
      <c r="B185" s="133"/>
      <c r="C185" s="133"/>
      <c r="D185" s="133"/>
      <c r="E185" s="190"/>
      <c r="G185" s="189"/>
      <c r="H185" s="190"/>
    </row>
    <row r="186">
      <c r="A186" s="189"/>
      <c r="B186" s="133"/>
      <c r="C186" s="133"/>
      <c r="D186" s="133"/>
      <c r="E186" s="190"/>
      <c r="G186" s="189"/>
      <c r="H186" s="190"/>
    </row>
    <row r="187">
      <c r="A187" s="189"/>
      <c r="B187" s="133"/>
      <c r="C187" s="133"/>
      <c r="D187" s="133"/>
      <c r="E187" s="190"/>
      <c r="G187" s="189"/>
      <c r="H187" s="190"/>
    </row>
    <row r="188">
      <c r="A188" s="189"/>
      <c r="B188" s="133"/>
      <c r="C188" s="133"/>
      <c r="D188" s="133"/>
      <c r="E188" s="190"/>
      <c r="G188" s="189"/>
      <c r="H188" s="190"/>
    </row>
    <row r="189">
      <c r="A189" s="189"/>
      <c r="B189" s="133"/>
      <c r="C189" s="133"/>
      <c r="D189" s="133"/>
      <c r="E189" s="190"/>
      <c r="G189" s="189"/>
      <c r="H189" s="190"/>
    </row>
    <row r="190">
      <c r="A190" s="189"/>
      <c r="B190" s="133"/>
      <c r="C190" s="133"/>
      <c r="D190" s="133"/>
      <c r="E190" s="190"/>
      <c r="G190" s="189"/>
      <c r="H190" s="190"/>
    </row>
    <row r="191">
      <c r="A191" s="189"/>
      <c r="B191" s="133"/>
      <c r="C191" s="133"/>
      <c r="D191" s="133"/>
      <c r="E191" s="190"/>
      <c r="G191" s="189"/>
      <c r="H191" s="190"/>
    </row>
    <row r="192">
      <c r="A192" s="189"/>
      <c r="B192" s="133"/>
      <c r="C192" s="133"/>
      <c r="D192" s="133"/>
      <c r="E192" s="190"/>
      <c r="G192" s="189"/>
      <c r="H192" s="190"/>
    </row>
    <row r="193">
      <c r="A193" s="189"/>
      <c r="B193" s="133"/>
      <c r="C193" s="133"/>
      <c r="D193" s="133"/>
      <c r="E193" s="190"/>
      <c r="G193" s="189"/>
      <c r="H193" s="190"/>
    </row>
    <row r="194">
      <c r="A194" s="189"/>
      <c r="B194" s="133"/>
      <c r="C194" s="133"/>
      <c r="D194" s="133"/>
      <c r="E194" s="190"/>
      <c r="G194" s="189"/>
      <c r="H194" s="190"/>
    </row>
    <row r="195">
      <c r="A195" s="189"/>
      <c r="B195" s="133"/>
      <c r="C195" s="133"/>
      <c r="D195" s="133"/>
      <c r="E195" s="190"/>
      <c r="G195" s="189"/>
      <c r="H195" s="190"/>
    </row>
    <row r="196">
      <c r="A196" s="189"/>
      <c r="B196" s="133"/>
      <c r="C196" s="133"/>
      <c r="D196" s="133"/>
      <c r="E196" s="190"/>
      <c r="G196" s="189"/>
      <c r="H196" s="190"/>
    </row>
    <row r="197">
      <c r="A197" s="189"/>
      <c r="B197" s="133"/>
      <c r="C197" s="133"/>
      <c r="D197" s="133"/>
      <c r="E197" s="190"/>
      <c r="G197" s="189"/>
      <c r="H197" s="190"/>
    </row>
    <row r="198">
      <c r="A198" s="189"/>
      <c r="B198" s="133"/>
      <c r="C198" s="133"/>
      <c r="D198" s="133"/>
      <c r="E198" s="190"/>
      <c r="G198" s="189"/>
      <c r="H198" s="190"/>
    </row>
    <row r="199">
      <c r="A199" s="189"/>
      <c r="B199" s="133"/>
      <c r="C199" s="133"/>
      <c r="D199" s="133"/>
      <c r="E199" s="190"/>
      <c r="G199" s="189"/>
      <c r="H199" s="190"/>
    </row>
    <row r="200">
      <c r="A200" s="189"/>
      <c r="B200" s="133"/>
      <c r="C200" s="133"/>
      <c r="D200" s="133"/>
      <c r="E200" s="190"/>
      <c r="G200" s="189"/>
      <c r="H200" s="190"/>
    </row>
    <row r="201">
      <c r="A201" s="189"/>
      <c r="B201" s="133"/>
      <c r="C201" s="133"/>
      <c r="D201" s="133"/>
      <c r="E201" s="190"/>
      <c r="G201" s="189"/>
      <c r="H201" s="190"/>
    </row>
    <row r="202">
      <c r="A202" s="189"/>
      <c r="B202" s="133"/>
      <c r="C202" s="133"/>
      <c r="D202" s="133"/>
      <c r="E202" s="190"/>
      <c r="G202" s="189"/>
      <c r="H202" s="190"/>
    </row>
    <row r="203">
      <c r="A203" s="189"/>
      <c r="B203" s="133"/>
      <c r="C203" s="133"/>
      <c r="D203" s="133"/>
      <c r="E203" s="190"/>
      <c r="G203" s="189"/>
      <c r="H203" s="190"/>
    </row>
    <row r="204">
      <c r="A204" s="189"/>
      <c r="B204" s="133"/>
      <c r="C204" s="133"/>
      <c r="D204" s="133"/>
      <c r="E204" s="190"/>
      <c r="G204" s="189"/>
      <c r="H204" s="190"/>
    </row>
    <row r="205">
      <c r="A205" s="189"/>
      <c r="B205" s="133"/>
      <c r="C205" s="133"/>
      <c r="D205" s="133"/>
      <c r="E205" s="190"/>
      <c r="G205" s="189"/>
      <c r="H205" s="190"/>
    </row>
    <row r="206">
      <c r="A206" s="189"/>
      <c r="B206" s="133"/>
      <c r="C206" s="133"/>
      <c r="D206" s="133"/>
      <c r="E206" s="190"/>
      <c r="G206" s="189"/>
      <c r="H206" s="190"/>
    </row>
    <row r="207">
      <c r="A207" s="189"/>
      <c r="B207" s="133"/>
      <c r="C207" s="133"/>
      <c r="D207" s="133"/>
      <c r="E207" s="190"/>
      <c r="G207" s="189"/>
      <c r="H207" s="190"/>
    </row>
    <row r="208">
      <c r="A208" s="189"/>
      <c r="B208" s="133"/>
      <c r="C208" s="133"/>
      <c r="D208" s="133"/>
      <c r="E208" s="190"/>
      <c r="G208" s="189"/>
      <c r="H208" s="190"/>
    </row>
    <row r="209">
      <c r="A209" s="189"/>
      <c r="B209" s="133"/>
      <c r="C209" s="133"/>
      <c r="D209" s="133"/>
      <c r="E209" s="190"/>
      <c r="G209" s="189"/>
      <c r="H209" s="190"/>
    </row>
    <row r="210">
      <c r="A210" s="189"/>
      <c r="B210" s="133"/>
      <c r="C210" s="133"/>
      <c r="D210" s="133"/>
      <c r="E210" s="190"/>
      <c r="G210" s="189"/>
      <c r="H210" s="190"/>
    </row>
    <row r="211">
      <c r="A211" s="189"/>
      <c r="B211" s="133"/>
      <c r="C211" s="133"/>
      <c r="D211" s="133"/>
      <c r="E211" s="190"/>
      <c r="G211" s="189"/>
      <c r="H211" s="190"/>
    </row>
    <row r="212">
      <c r="A212" s="189"/>
      <c r="B212" s="133"/>
      <c r="C212" s="133"/>
      <c r="D212" s="133"/>
      <c r="E212" s="190"/>
      <c r="G212" s="189"/>
      <c r="H212" s="190"/>
    </row>
    <row r="213">
      <c r="A213" s="189"/>
      <c r="B213" s="133"/>
      <c r="C213" s="133"/>
      <c r="D213" s="133"/>
      <c r="E213" s="190"/>
      <c r="G213" s="189"/>
      <c r="H213" s="190"/>
    </row>
    <row r="214">
      <c r="A214" s="189"/>
      <c r="B214" s="133"/>
      <c r="C214" s="133"/>
      <c r="D214" s="133"/>
      <c r="E214" s="190"/>
      <c r="G214" s="189"/>
      <c r="H214" s="190"/>
    </row>
    <row r="215">
      <c r="A215" s="189"/>
      <c r="B215" s="133"/>
      <c r="C215" s="133"/>
      <c r="D215" s="133"/>
      <c r="E215" s="190"/>
      <c r="G215" s="189"/>
      <c r="H215" s="190"/>
    </row>
    <row r="216">
      <c r="A216" s="189"/>
      <c r="B216" s="133"/>
      <c r="C216" s="133"/>
      <c r="D216" s="133"/>
      <c r="E216" s="190"/>
      <c r="G216" s="189"/>
      <c r="H216" s="190"/>
    </row>
    <row r="217">
      <c r="A217" s="189"/>
      <c r="B217" s="133"/>
      <c r="C217" s="133"/>
      <c r="D217" s="133"/>
      <c r="E217" s="190"/>
      <c r="G217" s="189"/>
      <c r="H217" s="190"/>
    </row>
    <row r="218">
      <c r="A218" s="189"/>
      <c r="B218" s="133"/>
      <c r="C218" s="133"/>
      <c r="D218" s="133"/>
      <c r="E218" s="190"/>
      <c r="G218" s="189"/>
      <c r="H218" s="190"/>
    </row>
    <row r="219">
      <c r="A219" s="189"/>
      <c r="B219" s="133"/>
      <c r="C219" s="133"/>
      <c r="D219" s="133"/>
      <c r="E219" s="190"/>
      <c r="G219" s="189"/>
      <c r="H219" s="190"/>
    </row>
    <row r="220">
      <c r="A220" s="189"/>
      <c r="B220" s="133"/>
      <c r="C220" s="133"/>
      <c r="D220" s="133"/>
      <c r="E220" s="190"/>
      <c r="G220" s="189"/>
      <c r="H220" s="190"/>
    </row>
    <row r="221">
      <c r="A221" s="189"/>
      <c r="B221" s="133"/>
      <c r="C221" s="133"/>
      <c r="D221" s="133"/>
      <c r="E221" s="190"/>
      <c r="G221" s="189"/>
      <c r="H221" s="190"/>
    </row>
    <row r="222">
      <c r="A222" s="189"/>
      <c r="B222" s="133"/>
      <c r="C222" s="133"/>
      <c r="D222" s="133"/>
      <c r="E222" s="190"/>
      <c r="G222" s="189"/>
      <c r="H222" s="190"/>
    </row>
    <row r="223">
      <c r="A223" s="189"/>
      <c r="B223" s="133"/>
      <c r="C223" s="133"/>
      <c r="D223" s="133"/>
      <c r="E223" s="190"/>
      <c r="G223" s="189"/>
      <c r="H223" s="190"/>
    </row>
    <row r="224">
      <c r="A224" s="189"/>
      <c r="B224" s="133"/>
      <c r="C224" s="133"/>
      <c r="D224" s="133"/>
      <c r="E224" s="190"/>
      <c r="G224" s="189"/>
      <c r="H224" s="190"/>
    </row>
    <row r="225">
      <c r="A225" s="189"/>
      <c r="B225" s="133"/>
      <c r="C225" s="133"/>
      <c r="D225" s="133"/>
      <c r="E225" s="190"/>
      <c r="G225" s="189"/>
      <c r="H225" s="190"/>
    </row>
    <row r="226">
      <c r="A226" s="189"/>
      <c r="B226" s="133"/>
      <c r="C226" s="133"/>
      <c r="D226" s="133"/>
      <c r="E226" s="190"/>
      <c r="G226" s="189"/>
      <c r="H226" s="190"/>
    </row>
    <row r="227">
      <c r="A227" s="189"/>
      <c r="B227" s="133"/>
      <c r="C227" s="133"/>
      <c r="D227" s="133"/>
      <c r="E227" s="190"/>
      <c r="G227" s="189"/>
      <c r="H227" s="190"/>
    </row>
    <row r="228">
      <c r="A228" s="189"/>
      <c r="B228" s="133"/>
      <c r="C228" s="133"/>
      <c r="D228" s="133"/>
      <c r="E228" s="190"/>
      <c r="G228" s="189"/>
      <c r="H228" s="190"/>
    </row>
    <row r="229">
      <c r="A229" s="189"/>
      <c r="B229" s="133"/>
      <c r="C229" s="133"/>
      <c r="D229" s="133"/>
      <c r="E229" s="190"/>
      <c r="G229" s="189"/>
      <c r="H229" s="190"/>
    </row>
    <row r="230">
      <c r="A230" s="189"/>
      <c r="B230" s="133"/>
      <c r="C230" s="133"/>
      <c r="D230" s="133"/>
      <c r="E230" s="190"/>
      <c r="G230" s="189"/>
      <c r="H230" s="190"/>
    </row>
    <row r="231">
      <c r="A231" s="189"/>
      <c r="B231" s="133"/>
      <c r="C231" s="133"/>
      <c r="D231" s="133"/>
      <c r="E231" s="190"/>
      <c r="G231" s="189"/>
      <c r="H231" s="190"/>
    </row>
    <row r="232">
      <c r="A232" s="189"/>
      <c r="B232" s="133"/>
      <c r="C232" s="133"/>
      <c r="D232" s="133"/>
      <c r="E232" s="190"/>
      <c r="G232" s="189"/>
      <c r="H232" s="190"/>
    </row>
    <row r="233">
      <c r="A233" s="189"/>
      <c r="B233" s="133"/>
      <c r="C233" s="133"/>
      <c r="D233" s="133"/>
      <c r="E233" s="190"/>
      <c r="G233" s="189"/>
      <c r="H233" s="190"/>
    </row>
    <row r="234">
      <c r="A234" s="189"/>
      <c r="B234" s="133"/>
      <c r="C234" s="133"/>
      <c r="D234" s="133"/>
      <c r="E234" s="190"/>
      <c r="G234" s="189"/>
      <c r="H234" s="190"/>
    </row>
    <row r="235">
      <c r="A235" s="189"/>
      <c r="B235" s="133"/>
      <c r="C235" s="133"/>
      <c r="D235" s="133"/>
      <c r="E235" s="190"/>
      <c r="G235" s="189"/>
      <c r="H235" s="190"/>
    </row>
    <row r="236">
      <c r="A236" s="189"/>
      <c r="B236" s="133"/>
      <c r="C236" s="133"/>
      <c r="D236" s="133"/>
      <c r="E236" s="190"/>
      <c r="G236" s="189"/>
      <c r="H236" s="190"/>
    </row>
    <row r="237">
      <c r="A237" s="189"/>
      <c r="B237" s="133"/>
      <c r="C237" s="133"/>
      <c r="D237" s="133"/>
      <c r="E237" s="190"/>
      <c r="G237" s="189"/>
      <c r="H237" s="190"/>
    </row>
    <row r="238">
      <c r="A238" s="189"/>
      <c r="B238" s="133"/>
      <c r="C238" s="133"/>
      <c r="D238" s="133"/>
      <c r="E238" s="190"/>
      <c r="G238" s="189"/>
      <c r="H238" s="190"/>
    </row>
    <row r="239">
      <c r="A239" s="189"/>
      <c r="B239" s="133"/>
      <c r="C239" s="133"/>
      <c r="D239" s="133"/>
      <c r="E239" s="190"/>
      <c r="G239" s="189"/>
      <c r="H239" s="190"/>
    </row>
    <row r="240">
      <c r="A240" s="189"/>
      <c r="B240" s="133"/>
      <c r="C240" s="133"/>
      <c r="D240" s="133"/>
      <c r="E240" s="190"/>
      <c r="G240" s="189"/>
      <c r="H240" s="190"/>
    </row>
    <row r="241">
      <c r="A241" s="189"/>
      <c r="B241" s="133"/>
      <c r="C241" s="133"/>
      <c r="D241" s="133"/>
      <c r="E241" s="190"/>
      <c r="G241" s="189"/>
      <c r="H241" s="190"/>
    </row>
    <row r="242">
      <c r="A242" s="189"/>
      <c r="B242" s="133"/>
      <c r="C242" s="133"/>
      <c r="D242" s="133"/>
      <c r="E242" s="190"/>
      <c r="G242" s="189"/>
      <c r="H242" s="190"/>
    </row>
    <row r="243">
      <c r="A243" s="189"/>
      <c r="B243" s="133"/>
      <c r="C243" s="133"/>
      <c r="D243" s="133"/>
      <c r="E243" s="190"/>
      <c r="G243" s="189"/>
      <c r="H243" s="190"/>
    </row>
    <row r="244">
      <c r="A244" s="189"/>
      <c r="B244" s="133"/>
      <c r="C244" s="133"/>
      <c r="D244" s="133"/>
      <c r="E244" s="190"/>
      <c r="G244" s="189"/>
      <c r="H244" s="190"/>
    </row>
    <row r="245">
      <c r="A245" s="189"/>
      <c r="B245" s="133"/>
      <c r="C245" s="133"/>
      <c r="D245" s="133"/>
      <c r="E245" s="190"/>
      <c r="G245" s="189"/>
      <c r="H245" s="190"/>
    </row>
    <row r="246">
      <c r="A246" s="189"/>
      <c r="B246" s="133"/>
      <c r="C246" s="133"/>
      <c r="D246" s="133"/>
      <c r="E246" s="190"/>
      <c r="G246" s="189"/>
      <c r="H246" s="190"/>
    </row>
    <row r="247">
      <c r="A247" s="189"/>
      <c r="B247" s="133"/>
      <c r="C247" s="133"/>
      <c r="D247" s="133"/>
      <c r="E247" s="190"/>
      <c r="G247" s="189"/>
      <c r="H247" s="190"/>
    </row>
    <row r="248">
      <c r="A248" s="189"/>
      <c r="B248" s="133"/>
      <c r="C248" s="133"/>
      <c r="D248" s="133"/>
      <c r="E248" s="190"/>
      <c r="G248" s="189"/>
      <c r="H248" s="190"/>
    </row>
    <row r="249">
      <c r="A249" s="189"/>
      <c r="B249" s="133"/>
      <c r="C249" s="133"/>
      <c r="D249" s="133"/>
      <c r="E249" s="190"/>
      <c r="G249" s="189"/>
      <c r="H249" s="190"/>
    </row>
    <row r="250">
      <c r="A250" s="189"/>
      <c r="B250" s="133"/>
      <c r="C250" s="133"/>
      <c r="D250" s="133"/>
      <c r="E250" s="190"/>
      <c r="G250" s="189"/>
      <c r="H250" s="190"/>
    </row>
    <row r="251">
      <c r="A251" s="189"/>
      <c r="B251" s="133"/>
      <c r="C251" s="133"/>
      <c r="D251" s="133"/>
      <c r="E251" s="190"/>
      <c r="G251" s="189"/>
      <c r="H251" s="190"/>
    </row>
    <row r="252">
      <c r="A252" s="189"/>
      <c r="B252" s="133"/>
      <c r="C252" s="133"/>
      <c r="D252" s="133"/>
      <c r="E252" s="190"/>
      <c r="G252" s="189"/>
      <c r="H252" s="190"/>
    </row>
    <row r="253">
      <c r="A253" s="189"/>
      <c r="B253" s="133"/>
      <c r="C253" s="133"/>
      <c r="D253" s="133"/>
      <c r="E253" s="190"/>
      <c r="G253" s="189"/>
      <c r="H253" s="190"/>
    </row>
    <row r="254">
      <c r="A254" s="189"/>
      <c r="B254" s="133"/>
      <c r="C254" s="133"/>
      <c r="D254" s="133"/>
      <c r="E254" s="190"/>
      <c r="G254" s="189"/>
      <c r="H254" s="190"/>
    </row>
    <row r="255">
      <c r="A255" s="189"/>
      <c r="B255" s="133"/>
      <c r="C255" s="133"/>
      <c r="D255" s="133"/>
      <c r="E255" s="190"/>
      <c r="G255" s="189"/>
      <c r="H255" s="190"/>
    </row>
    <row r="256">
      <c r="A256" s="189"/>
      <c r="B256" s="133"/>
      <c r="C256" s="133"/>
      <c r="D256" s="133"/>
      <c r="E256" s="190"/>
      <c r="G256" s="189"/>
      <c r="H256" s="190"/>
    </row>
    <row r="257">
      <c r="A257" s="189"/>
      <c r="B257" s="133"/>
      <c r="C257" s="133"/>
      <c r="D257" s="133"/>
      <c r="E257" s="190"/>
      <c r="G257" s="189"/>
      <c r="H257" s="190"/>
    </row>
    <row r="258">
      <c r="A258" s="189"/>
      <c r="B258" s="133"/>
      <c r="C258" s="133"/>
      <c r="D258" s="133"/>
      <c r="E258" s="190"/>
      <c r="G258" s="189"/>
      <c r="H258" s="190"/>
    </row>
    <row r="259">
      <c r="A259" s="189"/>
      <c r="B259" s="133"/>
      <c r="C259" s="133"/>
      <c r="D259" s="133"/>
      <c r="E259" s="190"/>
      <c r="G259" s="189"/>
      <c r="H259" s="190"/>
    </row>
    <row r="260">
      <c r="A260" s="189"/>
      <c r="B260" s="133"/>
      <c r="C260" s="133"/>
      <c r="D260" s="133"/>
      <c r="E260" s="190"/>
      <c r="G260" s="189"/>
      <c r="H260" s="190"/>
    </row>
    <row r="261">
      <c r="A261" s="189"/>
      <c r="B261" s="133"/>
      <c r="C261" s="133"/>
      <c r="D261" s="133"/>
      <c r="E261" s="190"/>
      <c r="G261" s="189"/>
      <c r="H261" s="190"/>
    </row>
    <row r="262">
      <c r="A262" s="189"/>
      <c r="B262" s="133"/>
      <c r="C262" s="133"/>
      <c r="D262" s="133"/>
      <c r="E262" s="190"/>
      <c r="G262" s="189"/>
      <c r="H262" s="190"/>
    </row>
    <row r="263">
      <c r="A263" s="189"/>
      <c r="B263" s="133"/>
      <c r="C263" s="133"/>
      <c r="D263" s="133"/>
      <c r="E263" s="190"/>
      <c r="G263" s="189"/>
      <c r="H263" s="190"/>
    </row>
    <row r="264">
      <c r="A264" s="189"/>
      <c r="B264" s="133"/>
      <c r="C264" s="133"/>
      <c r="D264" s="133"/>
      <c r="E264" s="190"/>
      <c r="G264" s="189"/>
      <c r="H264" s="190"/>
    </row>
    <row r="265">
      <c r="A265" s="189"/>
      <c r="B265" s="133"/>
      <c r="C265" s="133"/>
      <c r="D265" s="133"/>
      <c r="E265" s="190"/>
      <c r="G265" s="189"/>
      <c r="H265" s="190"/>
    </row>
    <row r="266">
      <c r="A266" s="189"/>
      <c r="B266" s="133"/>
      <c r="C266" s="133"/>
      <c r="D266" s="133"/>
      <c r="E266" s="190"/>
      <c r="G266" s="189"/>
      <c r="H266" s="190"/>
    </row>
    <row r="267">
      <c r="A267" s="189"/>
      <c r="B267" s="133"/>
      <c r="C267" s="133"/>
      <c r="D267" s="133"/>
      <c r="E267" s="190"/>
      <c r="G267" s="189"/>
      <c r="H267" s="190"/>
    </row>
    <row r="268">
      <c r="A268" s="189"/>
      <c r="B268" s="133"/>
      <c r="C268" s="133"/>
      <c r="D268" s="133"/>
      <c r="E268" s="190"/>
      <c r="G268" s="189"/>
      <c r="H268" s="190"/>
    </row>
    <row r="269">
      <c r="A269" s="189"/>
      <c r="B269" s="133"/>
      <c r="C269" s="133"/>
      <c r="D269" s="133"/>
      <c r="E269" s="190"/>
      <c r="G269" s="189"/>
      <c r="H269" s="190"/>
    </row>
    <row r="270">
      <c r="A270" s="189"/>
      <c r="B270" s="133"/>
      <c r="C270" s="133"/>
      <c r="D270" s="133"/>
      <c r="E270" s="190"/>
      <c r="G270" s="189"/>
      <c r="H270" s="190"/>
    </row>
    <row r="271">
      <c r="A271" s="189"/>
      <c r="B271" s="133"/>
      <c r="C271" s="133"/>
      <c r="D271" s="133"/>
      <c r="E271" s="190"/>
      <c r="G271" s="189"/>
      <c r="H271" s="190"/>
    </row>
    <row r="272">
      <c r="A272" s="189"/>
      <c r="B272" s="133"/>
      <c r="C272" s="133"/>
      <c r="D272" s="133"/>
      <c r="E272" s="190"/>
      <c r="G272" s="189"/>
      <c r="H272" s="190"/>
    </row>
    <row r="273">
      <c r="A273" s="189"/>
      <c r="B273" s="133"/>
      <c r="C273" s="133"/>
      <c r="D273" s="133"/>
      <c r="E273" s="190"/>
      <c r="G273" s="189"/>
      <c r="H273" s="190"/>
    </row>
    <row r="274">
      <c r="A274" s="189"/>
      <c r="B274" s="133"/>
      <c r="C274" s="133"/>
      <c r="D274" s="133"/>
      <c r="E274" s="190"/>
      <c r="G274" s="189"/>
      <c r="H274" s="190"/>
    </row>
    <row r="275">
      <c r="A275" s="189"/>
      <c r="B275" s="133"/>
      <c r="C275" s="133"/>
      <c r="D275" s="133"/>
      <c r="E275" s="190"/>
      <c r="G275" s="189"/>
      <c r="H275" s="190"/>
    </row>
    <row r="276">
      <c r="A276" s="189"/>
      <c r="B276" s="133"/>
      <c r="C276" s="133"/>
      <c r="D276" s="133"/>
      <c r="E276" s="190"/>
      <c r="G276" s="189"/>
      <c r="H276" s="190"/>
    </row>
    <row r="277">
      <c r="A277" s="189"/>
      <c r="B277" s="133"/>
      <c r="C277" s="133"/>
      <c r="D277" s="133"/>
      <c r="E277" s="190"/>
      <c r="G277" s="189"/>
      <c r="H277" s="190"/>
    </row>
    <row r="278">
      <c r="A278" s="189"/>
      <c r="B278" s="133"/>
      <c r="C278" s="133"/>
      <c r="D278" s="133"/>
      <c r="E278" s="190"/>
      <c r="G278" s="189"/>
      <c r="H278" s="190"/>
    </row>
    <row r="279">
      <c r="A279" s="189"/>
      <c r="B279" s="133"/>
      <c r="C279" s="133"/>
      <c r="D279" s="133"/>
      <c r="E279" s="190"/>
      <c r="G279" s="189"/>
      <c r="H279" s="190"/>
    </row>
    <row r="280">
      <c r="A280" s="189"/>
      <c r="B280" s="133"/>
      <c r="C280" s="133"/>
      <c r="D280" s="133"/>
      <c r="E280" s="190"/>
      <c r="G280" s="189"/>
      <c r="H280" s="190"/>
    </row>
    <row r="281">
      <c r="A281" s="189"/>
      <c r="B281" s="133"/>
      <c r="C281" s="133"/>
      <c r="D281" s="133"/>
      <c r="E281" s="190"/>
      <c r="G281" s="189"/>
      <c r="H281" s="190"/>
    </row>
    <row r="282">
      <c r="A282" s="189"/>
      <c r="B282" s="133"/>
      <c r="C282" s="133"/>
      <c r="D282" s="133"/>
      <c r="E282" s="190"/>
      <c r="G282" s="189"/>
      <c r="H282" s="190"/>
    </row>
    <row r="283">
      <c r="A283" s="189"/>
      <c r="B283" s="133"/>
      <c r="C283" s="133"/>
      <c r="D283" s="133"/>
      <c r="E283" s="190"/>
      <c r="G283" s="189"/>
      <c r="H283" s="190"/>
    </row>
    <row r="284">
      <c r="A284" s="189"/>
      <c r="B284" s="133"/>
      <c r="C284" s="133"/>
      <c r="D284" s="133"/>
      <c r="E284" s="190"/>
      <c r="G284" s="189"/>
      <c r="H284" s="190"/>
    </row>
    <row r="285">
      <c r="A285" s="189"/>
      <c r="B285" s="133"/>
      <c r="C285" s="133"/>
      <c r="D285" s="133"/>
      <c r="E285" s="190"/>
      <c r="G285" s="189"/>
      <c r="H285" s="190"/>
    </row>
    <row r="286">
      <c r="A286" s="189"/>
      <c r="B286" s="133"/>
      <c r="C286" s="133"/>
      <c r="D286" s="133"/>
      <c r="E286" s="190"/>
      <c r="G286" s="189"/>
      <c r="H286" s="190"/>
    </row>
    <row r="287">
      <c r="A287" s="189"/>
      <c r="B287" s="133"/>
      <c r="C287" s="133"/>
      <c r="D287" s="133"/>
      <c r="E287" s="190"/>
      <c r="G287" s="189"/>
      <c r="H287" s="190"/>
    </row>
    <row r="288">
      <c r="A288" s="189"/>
      <c r="B288" s="133"/>
      <c r="C288" s="133"/>
      <c r="D288" s="133"/>
      <c r="E288" s="190"/>
      <c r="G288" s="189"/>
      <c r="H288" s="190"/>
    </row>
    <row r="289">
      <c r="A289" s="189"/>
      <c r="B289" s="133"/>
      <c r="C289" s="133"/>
      <c r="D289" s="133"/>
      <c r="E289" s="190"/>
      <c r="G289" s="189"/>
      <c r="H289" s="190"/>
    </row>
    <row r="290">
      <c r="A290" s="189"/>
      <c r="B290" s="133"/>
      <c r="C290" s="133"/>
      <c r="D290" s="133"/>
      <c r="E290" s="190"/>
      <c r="G290" s="189"/>
      <c r="H290" s="190"/>
    </row>
    <row r="291">
      <c r="A291" s="189"/>
      <c r="B291" s="133"/>
      <c r="C291" s="133"/>
      <c r="D291" s="133"/>
      <c r="E291" s="190"/>
      <c r="G291" s="189"/>
      <c r="H291" s="190"/>
    </row>
    <row r="292">
      <c r="A292" s="189"/>
      <c r="B292" s="133"/>
      <c r="C292" s="133"/>
      <c r="D292" s="133"/>
      <c r="E292" s="190"/>
      <c r="G292" s="189"/>
      <c r="H292" s="190"/>
    </row>
    <row r="293">
      <c r="A293" s="189"/>
      <c r="B293" s="133"/>
      <c r="C293" s="133"/>
      <c r="D293" s="133"/>
      <c r="E293" s="190"/>
      <c r="G293" s="189"/>
      <c r="H293" s="190"/>
    </row>
    <row r="294">
      <c r="A294" s="189"/>
      <c r="B294" s="133"/>
      <c r="C294" s="133"/>
      <c r="D294" s="133"/>
      <c r="E294" s="190"/>
      <c r="G294" s="189"/>
      <c r="H294" s="190"/>
    </row>
    <row r="295">
      <c r="A295" s="189"/>
      <c r="B295" s="133"/>
      <c r="C295" s="133"/>
      <c r="D295" s="133"/>
      <c r="E295" s="190"/>
      <c r="G295" s="189"/>
      <c r="H295" s="190"/>
    </row>
    <row r="296">
      <c r="A296" s="189"/>
      <c r="B296" s="133"/>
      <c r="C296" s="133"/>
      <c r="D296" s="133"/>
      <c r="E296" s="190"/>
      <c r="G296" s="189"/>
      <c r="H296" s="190"/>
    </row>
    <row r="297">
      <c r="A297" s="189"/>
      <c r="B297" s="133"/>
      <c r="C297" s="133"/>
      <c r="D297" s="133"/>
      <c r="E297" s="190"/>
      <c r="G297" s="189"/>
      <c r="H297" s="190"/>
    </row>
    <row r="298">
      <c r="A298" s="189"/>
      <c r="B298" s="133"/>
      <c r="C298" s="133"/>
      <c r="D298" s="133"/>
      <c r="E298" s="190"/>
      <c r="G298" s="189"/>
      <c r="H298" s="190"/>
    </row>
    <row r="299">
      <c r="A299" s="189"/>
      <c r="B299" s="133"/>
      <c r="C299" s="133"/>
      <c r="D299" s="133"/>
      <c r="E299" s="190"/>
      <c r="G299" s="189"/>
      <c r="H299" s="190"/>
    </row>
    <row r="300">
      <c r="A300" s="189"/>
      <c r="B300" s="133"/>
      <c r="C300" s="133"/>
      <c r="D300" s="133"/>
      <c r="E300" s="190"/>
      <c r="G300" s="189"/>
      <c r="H300" s="190"/>
    </row>
    <row r="301">
      <c r="A301" s="189"/>
      <c r="B301" s="133"/>
      <c r="C301" s="133"/>
      <c r="D301" s="133"/>
      <c r="E301" s="190"/>
      <c r="G301" s="189"/>
      <c r="H301" s="190"/>
    </row>
    <row r="302">
      <c r="A302" s="189"/>
      <c r="B302" s="133"/>
      <c r="C302" s="133"/>
      <c r="D302" s="133"/>
      <c r="E302" s="190"/>
      <c r="G302" s="189"/>
      <c r="H302" s="190"/>
    </row>
    <row r="303">
      <c r="A303" s="189"/>
      <c r="B303" s="133"/>
      <c r="C303" s="133"/>
      <c r="D303" s="133"/>
      <c r="E303" s="190"/>
      <c r="G303" s="189"/>
      <c r="H303" s="190"/>
    </row>
    <row r="304">
      <c r="A304" s="189"/>
      <c r="B304" s="133"/>
      <c r="C304" s="133"/>
      <c r="D304" s="133"/>
      <c r="E304" s="190"/>
      <c r="G304" s="189"/>
      <c r="H304" s="190"/>
    </row>
    <row r="305">
      <c r="A305" s="189"/>
      <c r="B305" s="133"/>
      <c r="C305" s="133"/>
      <c r="D305" s="133"/>
      <c r="E305" s="190"/>
      <c r="G305" s="189"/>
      <c r="H305" s="190"/>
    </row>
    <row r="306">
      <c r="A306" s="189"/>
      <c r="B306" s="133"/>
      <c r="C306" s="133"/>
      <c r="D306" s="133"/>
      <c r="E306" s="190"/>
      <c r="G306" s="189"/>
      <c r="H306" s="190"/>
    </row>
    <row r="307">
      <c r="A307" s="189"/>
      <c r="B307" s="133"/>
      <c r="C307" s="133"/>
      <c r="D307" s="133"/>
      <c r="E307" s="190"/>
      <c r="G307" s="189"/>
      <c r="H307" s="190"/>
    </row>
    <row r="308">
      <c r="A308" s="189"/>
      <c r="B308" s="133"/>
      <c r="C308" s="133"/>
      <c r="D308" s="133"/>
      <c r="E308" s="190"/>
      <c r="G308" s="189"/>
      <c r="H308" s="190"/>
    </row>
    <row r="309">
      <c r="A309" s="189"/>
      <c r="B309" s="133"/>
      <c r="C309" s="133"/>
      <c r="D309" s="133"/>
      <c r="E309" s="190"/>
      <c r="G309" s="189"/>
      <c r="H309" s="190"/>
    </row>
    <row r="310">
      <c r="A310" s="189"/>
      <c r="B310" s="133"/>
      <c r="C310" s="133"/>
      <c r="D310" s="133"/>
      <c r="E310" s="190"/>
      <c r="G310" s="189"/>
      <c r="H310" s="190"/>
    </row>
    <row r="311">
      <c r="A311" s="189"/>
      <c r="B311" s="133"/>
      <c r="C311" s="133"/>
      <c r="D311" s="133"/>
      <c r="E311" s="190"/>
      <c r="G311" s="189"/>
      <c r="H311" s="190"/>
    </row>
    <row r="312">
      <c r="A312" s="189"/>
      <c r="B312" s="133"/>
      <c r="C312" s="133"/>
      <c r="D312" s="133"/>
      <c r="E312" s="190"/>
      <c r="G312" s="189"/>
      <c r="H312" s="190"/>
    </row>
    <row r="313">
      <c r="A313" s="189"/>
      <c r="B313" s="133"/>
      <c r="C313" s="133"/>
      <c r="D313" s="133"/>
      <c r="E313" s="190"/>
      <c r="G313" s="189"/>
      <c r="H313" s="190"/>
    </row>
    <row r="314">
      <c r="A314" s="189"/>
      <c r="B314" s="133"/>
      <c r="C314" s="133"/>
      <c r="D314" s="133"/>
      <c r="E314" s="190"/>
      <c r="G314" s="189"/>
      <c r="H314" s="190"/>
    </row>
    <row r="315">
      <c r="A315" s="189"/>
      <c r="B315" s="133"/>
      <c r="C315" s="133"/>
      <c r="D315" s="133"/>
      <c r="E315" s="190"/>
      <c r="G315" s="189"/>
      <c r="H315" s="190"/>
    </row>
    <row r="316">
      <c r="A316" s="189"/>
      <c r="B316" s="133"/>
      <c r="C316" s="133"/>
      <c r="D316" s="133"/>
      <c r="E316" s="190"/>
      <c r="G316" s="189"/>
      <c r="H316" s="190"/>
    </row>
    <row r="317">
      <c r="A317" s="189"/>
      <c r="B317" s="133"/>
      <c r="C317" s="133"/>
      <c r="D317" s="133"/>
      <c r="E317" s="190"/>
      <c r="G317" s="189"/>
      <c r="H317" s="190"/>
    </row>
    <row r="318">
      <c r="A318" s="189"/>
      <c r="B318" s="133"/>
      <c r="C318" s="133"/>
      <c r="D318" s="133"/>
      <c r="E318" s="190"/>
      <c r="G318" s="189"/>
      <c r="H318" s="190"/>
    </row>
    <row r="319">
      <c r="A319" s="189"/>
      <c r="B319" s="133"/>
      <c r="C319" s="133"/>
      <c r="D319" s="133"/>
      <c r="E319" s="190"/>
      <c r="G319" s="189"/>
      <c r="H319" s="190"/>
    </row>
    <row r="320">
      <c r="A320" s="189"/>
      <c r="B320" s="133"/>
      <c r="C320" s="133"/>
      <c r="D320" s="133"/>
      <c r="E320" s="190"/>
      <c r="G320" s="189"/>
      <c r="H320" s="190"/>
    </row>
    <row r="321">
      <c r="A321" s="189"/>
      <c r="B321" s="133"/>
      <c r="C321" s="133"/>
      <c r="D321" s="133"/>
      <c r="E321" s="190"/>
      <c r="G321" s="189"/>
      <c r="H321" s="190"/>
    </row>
    <row r="322">
      <c r="A322" s="189"/>
      <c r="B322" s="133"/>
      <c r="C322" s="133"/>
      <c r="D322" s="133"/>
      <c r="E322" s="190"/>
      <c r="G322" s="189"/>
      <c r="H322" s="190"/>
    </row>
    <row r="323">
      <c r="A323" s="189"/>
      <c r="B323" s="133"/>
      <c r="C323" s="133"/>
      <c r="D323" s="133"/>
      <c r="E323" s="190"/>
      <c r="G323" s="189"/>
      <c r="H323" s="190"/>
    </row>
    <row r="324">
      <c r="A324" s="189"/>
      <c r="B324" s="133"/>
      <c r="C324" s="133"/>
      <c r="D324" s="133"/>
      <c r="E324" s="190"/>
      <c r="G324" s="189"/>
      <c r="H324" s="190"/>
    </row>
    <row r="325">
      <c r="A325" s="189"/>
      <c r="B325" s="133"/>
      <c r="C325" s="133"/>
      <c r="D325" s="133"/>
      <c r="E325" s="190"/>
      <c r="G325" s="189"/>
      <c r="H325" s="190"/>
    </row>
    <row r="326">
      <c r="A326" s="189"/>
      <c r="B326" s="133"/>
      <c r="C326" s="133"/>
      <c r="D326" s="133"/>
      <c r="E326" s="190"/>
      <c r="G326" s="189"/>
      <c r="H326" s="190"/>
    </row>
    <row r="327">
      <c r="A327" s="189"/>
      <c r="B327" s="133"/>
      <c r="C327" s="133"/>
      <c r="D327" s="133"/>
      <c r="E327" s="190"/>
      <c r="G327" s="189"/>
      <c r="H327" s="190"/>
    </row>
    <row r="328">
      <c r="A328" s="189"/>
      <c r="B328" s="133"/>
      <c r="C328" s="133"/>
      <c r="D328" s="133"/>
      <c r="E328" s="190"/>
      <c r="G328" s="189"/>
      <c r="H328" s="190"/>
    </row>
    <row r="329">
      <c r="A329" s="189"/>
      <c r="B329" s="133"/>
      <c r="C329" s="133"/>
      <c r="D329" s="133"/>
      <c r="E329" s="190"/>
      <c r="G329" s="189"/>
      <c r="H329" s="190"/>
    </row>
    <row r="330">
      <c r="A330" s="189"/>
      <c r="B330" s="133"/>
      <c r="C330" s="133"/>
      <c r="D330" s="133"/>
      <c r="E330" s="190"/>
      <c r="G330" s="189"/>
      <c r="H330" s="190"/>
    </row>
    <row r="331">
      <c r="A331" s="189"/>
      <c r="B331" s="133"/>
      <c r="C331" s="133"/>
      <c r="D331" s="133"/>
      <c r="E331" s="190"/>
      <c r="G331" s="189"/>
      <c r="H331" s="190"/>
    </row>
    <row r="332">
      <c r="A332" s="189"/>
      <c r="B332" s="133"/>
      <c r="C332" s="133"/>
      <c r="D332" s="133"/>
      <c r="E332" s="190"/>
      <c r="G332" s="189"/>
      <c r="H332" s="190"/>
    </row>
    <row r="333">
      <c r="A333" s="189"/>
      <c r="B333" s="133"/>
      <c r="C333" s="133"/>
      <c r="D333" s="133"/>
      <c r="E333" s="190"/>
      <c r="G333" s="189"/>
      <c r="H333" s="190"/>
    </row>
    <row r="334">
      <c r="A334" s="189"/>
      <c r="B334" s="133"/>
      <c r="C334" s="133"/>
      <c r="D334" s="133"/>
      <c r="E334" s="190"/>
      <c r="G334" s="189"/>
      <c r="H334" s="190"/>
    </row>
    <row r="335">
      <c r="A335" s="189"/>
      <c r="B335" s="133"/>
      <c r="C335" s="133"/>
      <c r="D335" s="133"/>
      <c r="E335" s="190"/>
      <c r="G335" s="189"/>
      <c r="H335" s="190"/>
    </row>
    <row r="336">
      <c r="A336" s="189"/>
      <c r="B336" s="133"/>
      <c r="C336" s="133"/>
      <c r="D336" s="133"/>
      <c r="E336" s="190"/>
      <c r="G336" s="189"/>
      <c r="H336" s="190"/>
    </row>
    <row r="337">
      <c r="A337" s="189"/>
      <c r="B337" s="133"/>
      <c r="C337" s="133"/>
      <c r="D337" s="133"/>
      <c r="E337" s="190"/>
      <c r="G337" s="189"/>
      <c r="H337" s="190"/>
    </row>
    <row r="338">
      <c r="A338" s="189"/>
      <c r="B338" s="133"/>
      <c r="C338" s="133"/>
      <c r="D338" s="133"/>
      <c r="E338" s="190"/>
      <c r="G338" s="189"/>
      <c r="H338" s="190"/>
    </row>
    <row r="339">
      <c r="A339" s="189"/>
      <c r="B339" s="133"/>
      <c r="C339" s="133"/>
      <c r="D339" s="133"/>
      <c r="E339" s="190"/>
      <c r="G339" s="189"/>
      <c r="H339" s="190"/>
    </row>
    <row r="340">
      <c r="A340" s="189"/>
      <c r="B340" s="133"/>
      <c r="C340" s="133"/>
      <c r="D340" s="133"/>
      <c r="E340" s="190"/>
      <c r="G340" s="189"/>
      <c r="H340" s="190"/>
    </row>
    <row r="341">
      <c r="A341" s="189"/>
      <c r="B341" s="133"/>
      <c r="C341" s="133"/>
      <c r="D341" s="133"/>
      <c r="E341" s="190"/>
      <c r="G341" s="189"/>
      <c r="H341" s="190"/>
    </row>
    <row r="342">
      <c r="A342" s="189"/>
      <c r="B342" s="133"/>
      <c r="C342" s="133"/>
      <c r="D342" s="133"/>
      <c r="E342" s="190"/>
      <c r="G342" s="189"/>
      <c r="H342" s="190"/>
    </row>
    <row r="343">
      <c r="A343" s="189"/>
      <c r="B343" s="133"/>
      <c r="C343" s="133"/>
      <c r="D343" s="133"/>
      <c r="E343" s="190"/>
      <c r="G343" s="189"/>
      <c r="H343" s="190"/>
    </row>
    <row r="344">
      <c r="A344" s="189"/>
      <c r="B344" s="133"/>
      <c r="C344" s="133"/>
      <c r="D344" s="133"/>
      <c r="E344" s="190"/>
      <c r="G344" s="189"/>
      <c r="H344" s="190"/>
    </row>
    <row r="345">
      <c r="A345" s="189"/>
      <c r="B345" s="133"/>
      <c r="C345" s="133"/>
      <c r="D345" s="133"/>
      <c r="E345" s="190"/>
      <c r="G345" s="189"/>
      <c r="H345" s="190"/>
    </row>
    <row r="346">
      <c r="A346" s="189"/>
      <c r="B346" s="133"/>
      <c r="C346" s="133"/>
      <c r="D346" s="133"/>
      <c r="E346" s="190"/>
      <c r="G346" s="189"/>
      <c r="H346" s="190"/>
    </row>
    <row r="347">
      <c r="A347" s="189"/>
      <c r="B347" s="133"/>
      <c r="C347" s="133"/>
      <c r="D347" s="133"/>
      <c r="E347" s="190"/>
      <c r="G347" s="189"/>
      <c r="H347" s="190"/>
    </row>
    <row r="348">
      <c r="A348" s="189"/>
      <c r="B348" s="133"/>
      <c r="C348" s="133"/>
      <c r="D348" s="133"/>
      <c r="E348" s="190"/>
      <c r="G348" s="189"/>
      <c r="H348" s="190"/>
    </row>
    <row r="349">
      <c r="A349" s="189"/>
      <c r="B349" s="133"/>
      <c r="C349" s="133"/>
      <c r="D349" s="133"/>
      <c r="E349" s="190"/>
      <c r="G349" s="189"/>
      <c r="H349" s="190"/>
    </row>
    <row r="350">
      <c r="A350" s="189"/>
      <c r="B350" s="133"/>
      <c r="C350" s="133"/>
      <c r="D350" s="133"/>
      <c r="E350" s="190"/>
      <c r="G350" s="189"/>
      <c r="H350" s="190"/>
    </row>
    <row r="351">
      <c r="A351" s="189"/>
      <c r="B351" s="133"/>
      <c r="C351" s="133"/>
      <c r="D351" s="133"/>
      <c r="E351" s="190"/>
      <c r="G351" s="189"/>
      <c r="H351" s="190"/>
    </row>
    <row r="352">
      <c r="A352" s="189"/>
      <c r="B352" s="133"/>
      <c r="C352" s="133"/>
      <c r="D352" s="133"/>
      <c r="E352" s="190"/>
      <c r="G352" s="189"/>
      <c r="H352" s="190"/>
    </row>
    <row r="353">
      <c r="A353" s="189"/>
      <c r="B353" s="133"/>
      <c r="C353" s="133"/>
      <c r="D353" s="133"/>
      <c r="E353" s="190"/>
      <c r="G353" s="189"/>
      <c r="H353" s="190"/>
    </row>
    <row r="354">
      <c r="A354" s="189"/>
      <c r="B354" s="133"/>
      <c r="C354" s="133"/>
      <c r="D354" s="133"/>
      <c r="E354" s="190"/>
      <c r="G354" s="189"/>
      <c r="H354" s="190"/>
    </row>
    <row r="355">
      <c r="A355" s="189"/>
      <c r="B355" s="133"/>
      <c r="C355" s="133"/>
      <c r="D355" s="133"/>
      <c r="E355" s="190"/>
      <c r="G355" s="189"/>
      <c r="H355" s="190"/>
    </row>
    <row r="356">
      <c r="A356" s="189"/>
      <c r="B356" s="133"/>
      <c r="C356" s="133"/>
      <c r="D356" s="133"/>
      <c r="E356" s="190"/>
      <c r="G356" s="189"/>
      <c r="H356" s="190"/>
    </row>
    <row r="357">
      <c r="A357" s="189"/>
      <c r="B357" s="133"/>
      <c r="C357" s="133"/>
      <c r="D357" s="133"/>
      <c r="E357" s="190"/>
      <c r="G357" s="189"/>
      <c r="H357" s="190"/>
    </row>
    <row r="358">
      <c r="A358" s="189"/>
      <c r="B358" s="133"/>
      <c r="C358" s="133"/>
      <c r="D358" s="133"/>
      <c r="E358" s="190"/>
      <c r="G358" s="189"/>
      <c r="H358" s="190"/>
    </row>
    <row r="359">
      <c r="A359" s="189"/>
      <c r="B359" s="133"/>
      <c r="C359" s="133"/>
      <c r="D359" s="133"/>
      <c r="E359" s="190"/>
      <c r="G359" s="189"/>
      <c r="H359" s="190"/>
    </row>
    <row r="360">
      <c r="A360" s="189"/>
      <c r="B360" s="133"/>
      <c r="C360" s="133"/>
      <c r="D360" s="133"/>
      <c r="E360" s="190"/>
      <c r="G360" s="189"/>
      <c r="H360" s="190"/>
    </row>
    <row r="361">
      <c r="A361" s="189"/>
      <c r="B361" s="133"/>
      <c r="C361" s="133"/>
      <c r="D361" s="133"/>
      <c r="E361" s="190"/>
      <c r="G361" s="189"/>
      <c r="H361" s="190"/>
    </row>
    <row r="362">
      <c r="A362" s="189"/>
      <c r="B362" s="133"/>
      <c r="C362" s="133"/>
      <c r="D362" s="133"/>
      <c r="E362" s="190"/>
      <c r="G362" s="189"/>
      <c r="H362" s="190"/>
    </row>
    <row r="363">
      <c r="A363" s="189"/>
      <c r="B363" s="133"/>
      <c r="C363" s="133"/>
      <c r="D363" s="133"/>
      <c r="E363" s="190"/>
      <c r="G363" s="189"/>
      <c r="H363" s="190"/>
    </row>
    <row r="364">
      <c r="A364" s="189"/>
      <c r="B364" s="133"/>
      <c r="C364" s="133"/>
      <c r="D364" s="133"/>
      <c r="E364" s="190"/>
      <c r="G364" s="189"/>
      <c r="H364" s="190"/>
    </row>
    <row r="365">
      <c r="A365" s="189"/>
      <c r="B365" s="133"/>
      <c r="C365" s="133"/>
      <c r="D365" s="133"/>
      <c r="E365" s="190"/>
      <c r="G365" s="189"/>
      <c r="H365" s="190"/>
    </row>
    <row r="366">
      <c r="A366" s="189"/>
      <c r="B366" s="133"/>
      <c r="C366" s="133"/>
      <c r="D366" s="133"/>
      <c r="E366" s="190"/>
      <c r="G366" s="189"/>
      <c r="H366" s="190"/>
    </row>
    <row r="367">
      <c r="A367" s="189"/>
      <c r="B367" s="133"/>
      <c r="C367" s="133"/>
      <c r="D367" s="133"/>
      <c r="E367" s="190"/>
      <c r="G367" s="189"/>
      <c r="H367" s="190"/>
    </row>
    <row r="368">
      <c r="A368" s="189"/>
      <c r="B368" s="133"/>
      <c r="C368" s="133"/>
      <c r="D368" s="133"/>
      <c r="E368" s="190"/>
      <c r="G368" s="189"/>
      <c r="H368" s="190"/>
    </row>
    <row r="369">
      <c r="A369" s="189"/>
      <c r="B369" s="133"/>
      <c r="C369" s="133"/>
      <c r="D369" s="133"/>
      <c r="E369" s="190"/>
      <c r="G369" s="189"/>
      <c r="H369" s="190"/>
    </row>
    <row r="370">
      <c r="A370" s="189"/>
      <c r="B370" s="133"/>
      <c r="C370" s="133"/>
      <c r="D370" s="133"/>
      <c r="E370" s="190"/>
      <c r="G370" s="189"/>
      <c r="H370" s="190"/>
    </row>
    <row r="371">
      <c r="A371" s="189"/>
      <c r="B371" s="133"/>
      <c r="C371" s="133"/>
      <c r="D371" s="133"/>
      <c r="E371" s="190"/>
      <c r="G371" s="189"/>
      <c r="H371" s="190"/>
    </row>
    <row r="372">
      <c r="A372" s="189"/>
      <c r="B372" s="133"/>
      <c r="C372" s="133"/>
      <c r="D372" s="133"/>
      <c r="E372" s="190"/>
      <c r="G372" s="189"/>
      <c r="H372" s="190"/>
    </row>
    <row r="373">
      <c r="A373" s="189"/>
      <c r="B373" s="133"/>
      <c r="C373" s="133"/>
      <c r="D373" s="133"/>
      <c r="E373" s="190"/>
      <c r="G373" s="189"/>
      <c r="H373" s="190"/>
    </row>
    <row r="374">
      <c r="A374" s="189"/>
      <c r="B374" s="133"/>
      <c r="C374" s="133"/>
      <c r="D374" s="133"/>
      <c r="E374" s="190"/>
      <c r="G374" s="189"/>
      <c r="H374" s="190"/>
    </row>
    <row r="375">
      <c r="A375" s="189"/>
      <c r="B375" s="133"/>
      <c r="C375" s="133"/>
      <c r="D375" s="133"/>
      <c r="E375" s="190"/>
      <c r="G375" s="189"/>
      <c r="H375" s="190"/>
    </row>
    <row r="376">
      <c r="A376" s="189"/>
      <c r="B376" s="133"/>
      <c r="C376" s="133"/>
      <c r="D376" s="133"/>
      <c r="E376" s="190"/>
      <c r="G376" s="189"/>
      <c r="H376" s="190"/>
    </row>
    <row r="377">
      <c r="A377" s="189"/>
      <c r="B377" s="133"/>
      <c r="C377" s="133"/>
      <c r="D377" s="133"/>
      <c r="E377" s="190"/>
      <c r="G377" s="189"/>
      <c r="H377" s="190"/>
    </row>
    <row r="378">
      <c r="A378" s="189"/>
      <c r="B378" s="133"/>
      <c r="C378" s="133"/>
      <c r="D378" s="133"/>
      <c r="E378" s="190"/>
      <c r="G378" s="189"/>
      <c r="H378" s="190"/>
    </row>
    <row r="379">
      <c r="A379" s="189"/>
      <c r="B379" s="133"/>
      <c r="C379" s="133"/>
      <c r="D379" s="133"/>
      <c r="E379" s="190"/>
      <c r="G379" s="189"/>
      <c r="H379" s="190"/>
    </row>
    <row r="380">
      <c r="A380" s="189"/>
      <c r="B380" s="133"/>
      <c r="C380" s="133"/>
      <c r="D380" s="133"/>
      <c r="E380" s="190"/>
      <c r="G380" s="189"/>
      <c r="H380" s="190"/>
    </row>
    <row r="381">
      <c r="A381" s="189"/>
      <c r="B381" s="133"/>
      <c r="C381" s="133"/>
      <c r="D381" s="133"/>
      <c r="E381" s="190"/>
      <c r="G381" s="189"/>
      <c r="H381" s="190"/>
    </row>
    <row r="382">
      <c r="A382" s="189"/>
      <c r="B382" s="133"/>
      <c r="C382" s="133"/>
      <c r="D382" s="133"/>
      <c r="E382" s="190"/>
      <c r="G382" s="189"/>
      <c r="H382" s="190"/>
    </row>
    <row r="383">
      <c r="A383" s="189"/>
      <c r="B383" s="133"/>
      <c r="C383" s="133"/>
      <c r="D383" s="133"/>
      <c r="E383" s="190"/>
      <c r="G383" s="189"/>
      <c r="H383" s="190"/>
    </row>
    <row r="384">
      <c r="A384" s="189"/>
      <c r="B384" s="133"/>
      <c r="C384" s="133"/>
      <c r="D384" s="133"/>
      <c r="E384" s="190"/>
      <c r="G384" s="189"/>
      <c r="H384" s="190"/>
    </row>
    <row r="385">
      <c r="A385" s="189"/>
      <c r="B385" s="133"/>
      <c r="C385" s="133"/>
      <c r="D385" s="133"/>
      <c r="E385" s="190"/>
      <c r="G385" s="189"/>
      <c r="H385" s="190"/>
    </row>
    <row r="386">
      <c r="A386" s="189"/>
      <c r="B386" s="133"/>
      <c r="C386" s="133"/>
      <c r="D386" s="133"/>
      <c r="E386" s="190"/>
      <c r="G386" s="189"/>
      <c r="H386" s="190"/>
    </row>
    <row r="387">
      <c r="A387" s="189"/>
      <c r="B387" s="133"/>
      <c r="C387" s="133"/>
      <c r="D387" s="133"/>
      <c r="E387" s="190"/>
      <c r="G387" s="189"/>
      <c r="H387" s="190"/>
    </row>
    <row r="388">
      <c r="A388" s="189"/>
      <c r="B388" s="133"/>
      <c r="C388" s="133"/>
      <c r="D388" s="133"/>
      <c r="E388" s="190"/>
      <c r="G388" s="189"/>
      <c r="H388" s="190"/>
    </row>
    <row r="389">
      <c r="A389" s="189"/>
      <c r="B389" s="133"/>
      <c r="C389" s="133"/>
      <c r="D389" s="133"/>
      <c r="E389" s="190"/>
      <c r="G389" s="189"/>
      <c r="H389" s="190"/>
    </row>
    <row r="390">
      <c r="A390" s="189"/>
      <c r="B390" s="133"/>
      <c r="C390" s="133"/>
      <c r="D390" s="133"/>
      <c r="E390" s="190"/>
      <c r="G390" s="189"/>
      <c r="H390" s="190"/>
    </row>
    <row r="391">
      <c r="A391" s="189"/>
      <c r="B391" s="133"/>
      <c r="C391" s="133"/>
      <c r="D391" s="133"/>
      <c r="E391" s="190"/>
      <c r="G391" s="189"/>
      <c r="H391" s="190"/>
    </row>
    <row r="392">
      <c r="A392" s="189"/>
      <c r="B392" s="133"/>
      <c r="C392" s="133"/>
      <c r="D392" s="133"/>
      <c r="E392" s="190"/>
      <c r="G392" s="189"/>
      <c r="H392" s="190"/>
    </row>
    <row r="393">
      <c r="A393" s="189"/>
      <c r="B393" s="133"/>
      <c r="C393" s="133"/>
      <c r="D393" s="133"/>
      <c r="E393" s="190"/>
      <c r="G393" s="189"/>
      <c r="H393" s="190"/>
    </row>
    <row r="394">
      <c r="A394" s="189"/>
      <c r="B394" s="133"/>
      <c r="C394" s="133"/>
      <c r="D394" s="133"/>
      <c r="E394" s="190"/>
      <c r="G394" s="189"/>
      <c r="H394" s="190"/>
    </row>
    <row r="395">
      <c r="A395" s="189"/>
      <c r="B395" s="133"/>
      <c r="C395" s="133"/>
      <c r="D395" s="133"/>
      <c r="E395" s="190"/>
      <c r="G395" s="189"/>
      <c r="H395" s="190"/>
    </row>
    <row r="396">
      <c r="A396" s="189"/>
      <c r="B396" s="133"/>
      <c r="C396" s="133"/>
      <c r="D396" s="133"/>
      <c r="E396" s="190"/>
      <c r="G396" s="189"/>
      <c r="H396" s="190"/>
    </row>
    <row r="397">
      <c r="A397" s="189"/>
      <c r="B397" s="133"/>
      <c r="C397" s="133"/>
      <c r="D397" s="133"/>
      <c r="E397" s="190"/>
      <c r="G397" s="189"/>
      <c r="H397" s="190"/>
    </row>
    <row r="398">
      <c r="A398" s="189"/>
      <c r="B398" s="133"/>
      <c r="C398" s="133"/>
      <c r="D398" s="133"/>
      <c r="E398" s="190"/>
      <c r="G398" s="189"/>
      <c r="H398" s="190"/>
    </row>
    <row r="399">
      <c r="A399" s="189"/>
      <c r="B399" s="133"/>
      <c r="C399" s="133"/>
      <c r="D399" s="133"/>
      <c r="E399" s="190"/>
      <c r="G399" s="189"/>
      <c r="H399" s="190"/>
    </row>
    <row r="400">
      <c r="A400" s="189"/>
      <c r="B400" s="133"/>
      <c r="C400" s="133"/>
      <c r="D400" s="133"/>
      <c r="E400" s="190"/>
      <c r="G400" s="189"/>
      <c r="H400" s="190"/>
    </row>
    <row r="401">
      <c r="A401" s="189"/>
      <c r="B401" s="133"/>
      <c r="C401" s="133"/>
      <c r="D401" s="133"/>
      <c r="E401" s="190"/>
      <c r="G401" s="189"/>
      <c r="H401" s="190"/>
    </row>
    <row r="402">
      <c r="A402" s="189"/>
      <c r="B402" s="133"/>
      <c r="C402" s="133"/>
      <c r="D402" s="133"/>
      <c r="E402" s="190"/>
      <c r="G402" s="189"/>
      <c r="H402" s="190"/>
    </row>
    <row r="403">
      <c r="A403" s="189"/>
      <c r="B403" s="133"/>
      <c r="C403" s="133"/>
      <c r="D403" s="133"/>
      <c r="E403" s="190"/>
      <c r="G403" s="189"/>
      <c r="H403" s="190"/>
    </row>
    <row r="404">
      <c r="A404" s="189"/>
      <c r="B404" s="133"/>
      <c r="C404" s="133"/>
      <c r="D404" s="133"/>
      <c r="E404" s="190"/>
      <c r="G404" s="189"/>
      <c r="H404" s="190"/>
    </row>
    <row r="405">
      <c r="A405" s="189"/>
      <c r="B405" s="133"/>
      <c r="C405" s="133"/>
      <c r="D405" s="133"/>
      <c r="E405" s="190"/>
      <c r="G405" s="189"/>
      <c r="H405" s="190"/>
    </row>
    <row r="406">
      <c r="A406" s="189"/>
      <c r="B406" s="133"/>
      <c r="C406" s="133"/>
      <c r="D406" s="133"/>
      <c r="E406" s="190"/>
      <c r="G406" s="189"/>
      <c r="H406" s="190"/>
    </row>
    <row r="407">
      <c r="A407" s="189"/>
      <c r="B407" s="133"/>
      <c r="C407" s="133"/>
      <c r="D407" s="133"/>
      <c r="E407" s="190"/>
      <c r="G407" s="189"/>
      <c r="H407" s="190"/>
    </row>
    <row r="408">
      <c r="A408" s="189"/>
      <c r="B408" s="133"/>
      <c r="C408" s="133"/>
      <c r="D408" s="133"/>
      <c r="E408" s="190"/>
      <c r="G408" s="189"/>
      <c r="H408" s="190"/>
    </row>
    <row r="409">
      <c r="A409" s="189"/>
      <c r="B409" s="133"/>
      <c r="C409" s="133"/>
      <c r="D409" s="133"/>
      <c r="E409" s="190"/>
      <c r="G409" s="189"/>
      <c r="H409" s="190"/>
    </row>
    <row r="410">
      <c r="A410" s="189"/>
      <c r="B410" s="133"/>
      <c r="C410" s="133"/>
      <c r="D410" s="133"/>
      <c r="E410" s="190"/>
      <c r="G410" s="189"/>
      <c r="H410" s="190"/>
    </row>
    <row r="411">
      <c r="A411" s="189"/>
      <c r="B411" s="133"/>
      <c r="C411" s="133"/>
      <c r="D411" s="133"/>
      <c r="E411" s="190"/>
      <c r="G411" s="189"/>
      <c r="H411" s="190"/>
    </row>
    <row r="412">
      <c r="A412" s="189"/>
      <c r="B412" s="133"/>
      <c r="C412" s="133"/>
      <c r="D412" s="133"/>
      <c r="E412" s="190"/>
      <c r="G412" s="189"/>
      <c r="H412" s="190"/>
    </row>
    <row r="413">
      <c r="A413" s="189"/>
      <c r="B413" s="133"/>
      <c r="C413" s="133"/>
      <c r="D413" s="133"/>
      <c r="E413" s="190"/>
      <c r="G413" s="189"/>
      <c r="H413" s="190"/>
    </row>
    <row r="414">
      <c r="A414" s="189"/>
      <c r="B414" s="133"/>
      <c r="C414" s="133"/>
      <c r="D414" s="133"/>
      <c r="E414" s="190"/>
      <c r="G414" s="189"/>
      <c r="H414" s="190"/>
    </row>
    <row r="415">
      <c r="A415" s="189"/>
      <c r="B415" s="133"/>
      <c r="C415" s="133"/>
      <c r="D415" s="133"/>
      <c r="E415" s="190"/>
      <c r="G415" s="189"/>
      <c r="H415" s="190"/>
    </row>
    <row r="416">
      <c r="A416" s="189"/>
      <c r="B416" s="133"/>
      <c r="C416" s="133"/>
      <c r="D416" s="133"/>
      <c r="E416" s="190"/>
      <c r="G416" s="189"/>
      <c r="H416" s="190"/>
    </row>
    <row r="417">
      <c r="A417" s="189"/>
      <c r="B417" s="133"/>
      <c r="C417" s="133"/>
      <c r="D417" s="133"/>
      <c r="E417" s="190"/>
      <c r="G417" s="189"/>
      <c r="H417" s="190"/>
    </row>
    <row r="418">
      <c r="A418" s="189"/>
      <c r="B418" s="133"/>
      <c r="C418" s="133"/>
      <c r="D418" s="133"/>
      <c r="E418" s="190"/>
      <c r="G418" s="189"/>
      <c r="H418" s="190"/>
    </row>
    <row r="419">
      <c r="A419" s="189"/>
      <c r="B419" s="133"/>
      <c r="C419" s="133"/>
      <c r="D419" s="133"/>
      <c r="E419" s="190"/>
      <c r="G419" s="189"/>
      <c r="H419" s="190"/>
    </row>
    <row r="420">
      <c r="A420" s="189"/>
      <c r="B420" s="133"/>
      <c r="C420" s="133"/>
      <c r="D420" s="133"/>
      <c r="E420" s="190"/>
      <c r="G420" s="189"/>
      <c r="H420" s="190"/>
    </row>
    <row r="421">
      <c r="A421" s="189"/>
      <c r="B421" s="133"/>
      <c r="C421" s="133"/>
      <c r="D421" s="133"/>
      <c r="E421" s="190"/>
      <c r="G421" s="189"/>
      <c r="H421" s="190"/>
    </row>
    <row r="422">
      <c r="A422" s="189"/>
      <c r="B422" s="133"/>
      <c r="C422" s="133"/>
      <c r="D422" s="133"/>
      <c r="E422" s="190"/>
      <c r="G422" s="189"/>
      <c r="H422" s="190"/>
    </row>
    <row r="423">
      <c r="A423" s="189"/>
      <c r="B423" s="133"/>
      <c r="C423" s="133"/>
      <c r="D423" s="133"/>
      <c r="E423" s="190"/>
      <c r="G423" s="189"/>
      <c r="H423" s="190"/>
    </row>
    <row r="424">
      <c r="A424" s="189"/>
      <c r="B424" s="133"/>
      <c r="C424" s="133"/>
      <c r="D424" s="133"/>
      <c r="E424" s="190"/>
      <c r="G424" s="189"/>
      <c r="H424" s="190"/>
    </row>
    <row r="425">
      <c r="A425" s="189"/>
      <c r="B425" s="133"/>
      <c r="C425" s="133"/>
      <c r="D425" s="133"/>
      <c r="E425" s="190"/>
      <c r="G425" s="189"/>
      <c r="H425" s="190"/>
    </row>
    <row r="426">
      <c r="A426" s="189"/>
      <c r="B426" s="133"/>
      <c r="C426" s="133"/>
      <c r="D426" s="133"/>
      <c r="E426" s="190"/>
      <c r="G426" s="189"/>
      <c r="H426" s="190"/>
    </row>
    <row r="427">
      <c r="A427" s="189"/>
      <c r="B427" s="133"/>
      <c r="C427" s="133"/>
      <c r="D427" s="133"/>
      <c r="E427" s="190"/>
      <c r="G427" s="189"/>
      <c r="H427" s="190"/>
    </row>
    <row r="428">
      <c r="A428" s="189"/>
      <c r="B428" s="133"/>
      <c r="C428" s="133"/>
      <c r="D428" s="133"/>
      <c r="E428" s="190"/>
      <c r="G428" s="189"/>
      <c r="H428" s="190"/>
    </row>
    <row r="429">
      <c r="A429" s="189"/>
      <c r="B429" s="133"/>
      <c r="C429" s="133"/>
      <c r="D429" s="133"/>
      <c r="E429" s="190"/>
      <c r="G429" s="189"/>
      <c r="H429" s="190"/>
    </row>
    <row r="430">
      <c r="A430" s="189"/>
      <c r="B430" s="133"/>
      <c r="C430" s="133"/>
      <c r="D430" s="133"/>
      <c r="E430" s="190"/>
      <c r="G430" s="189"/>
      <c r="H430" s="190"/>
    </row>
    <row r="431">
      <c r="A431" s="189"/>
      <c r="B431" s="133"/>
      <c r="C431" s="133"/>
      <c r="D431" s="133"/>
      <c r="E431" s="190"/>
      <c r="G431" s="189"/>
      <c r="H431" s="190"/>
    </row>
    <row r="432">
      <c r="A432" s="189"/>
      <c r="B432" s="133"/>
      <c r="C432" s="133"/>
      <c r="D432" s="133"/>
      <c r="E432" s="190"/>
      <c r="G432" s="189"/>
      <c r="H432" s="190"/>
    </row>
    <row r="433">
      <c r="A433" s="189"/>
      <c r="B433" s="133"/>
      <c r="C433" s="133"/>
      <c r="D433" s="133"/>
      <c r="E433" s="190"/>
      <c r="G433" s="189"/>
      <c r="H433" s="190"/>
    </row>
    <row r="434">
      <c r="A434" s="189"/>
      <c r="B434" s="133"/>
      <c r="C434" s="133"/>
      <c r="D434" s="133"/>
      <c r="E434" s="190"/>
      <c r="G434" s="189"/>
      <c r="H434" s="190"/>
    </row>
    <row r="435">
      <c r="A435" s="189"/>
      <c r="B435" s="133"/>
      <c r="C435" s="133"/>
      <c r="D435" s="133"/>
      <c r="E435" s="190"/>
      <c r="G435" s="189"/>
      <c r="H435" s="190"/>
    </row>
    <row r="436">
      <c r="A436" s="189"/>
      <c r="B436" s="133"/>
      <c r="C436" s="133"/>
      <c r="D436" s="133"/>
      <c r="E436" s="190"/>
      <c r="G436" s="189"/>
      <c r="H436" s="190"/>
    </row>
    <row r="437">
      <c r="A437" s="189"/>
      <c r="B437" s="133"/>
      <c r="C437" s="133"/>
      <c r="D437" s="133"/>
      <c r="E437" s="190"/>
      <c r="G437" s="189"/>
      <c r="H437" s="190"/>
    </row>
    <row r="438">
      <c r="A438" s="189"/>
      <c r="B438" s="133"/>
      <c r="C438" s="133"/>
      <c r="D438" s="133"/>
      <c r="E438" s="190"/>
      <c r="G438" s="189"/>
      <c r="H438" s="190"/>
    </row>
    <row r="439">
      <c r="A439" s="189"/>
      <c r="B439" s="133"/>
      <c r="C439" s="133"/>
      <c r="D439" s="133"/>
      <c r="E439" s="190"/>
      <c r="G439" s="189"/>
      <c r="H439" s="190"/>
    </row>
    <row r="440">
      <c r="A440" s="189"/>
      <c r="B440" s="133"/>
      <c r="C440" s="133"/>
      <c r="D440" s="133"/>
      <c r="E440" s="190"/>
      <c r="G440" s="189"/>
      <c r="H440" s="190"/>
    </row>
    <row r="441">
      <c r="A441" s="189"/>
      <c r="B441" s="133"/>
      <c r="C441" s="133"/>
      <c r="D441" s="133"/>
      <c r="E441" s="190"/>
      <c r="G441" s="189"/>
      <c r="H441" s="190"/>
    </row>
    <row r="442">
      <c r="A442" s="189"/>
      <c r="B442" s="133"/>
      <c r="C442" s="133"/>
      <c r="D442" s="133"/>
      <c r="E442" s="190"/>
      <c r="G442" s="189"/>
      <c r="H442" s="190"/>
    </row>
    <row r="443">
      <c r="A443" s="189"/>
      <c r="B443" s="133"/>
      <c r="C443" s="133"/>
      <c r="D443" s="133"/>
      <c r="E443" s="190"/>
      <c r="G443" s="189"/>
      <c r="H443" s="190"/>
    </row>
    <row r="444">
      <c r="A444" s="189"/>
      <c r="B444" s="133"/>
      <c r="C444" s="133"/>
      <c r="D444" s="133"/>
      <c r="E444" s="190"/>
      <c r="G444" s="189"/>
      <c r="H444" s="190"/>
    </row>
    <row r="445">
      <c r="A445" s="189"/>
      <c r="B445" s="133"/>
      <c r="C445" s="133"/>
      <c r="D445" s="133"/>
      <c r="E445" s="190"/>
      <c r="G445" s="189"/>
      <c r="H445" s="190"/>
    </row>
    <row r="446">
      <c r="A446" s="189"/>
      <c r="B446" s="133"/>
      <c r="C446" s="133"/>
      <c r="D446" s="133"/>
      <c r="E446" s="190"/>
      <c r="G446" s="189"/>
      <c r="H446" s="190"/>
    </row>
    <row r="447">
      <c r="A447" s="189"/>
      <c r="B447" s="133"/>
      <c r="C447" s="133"/>
      <c r="D447" s="133"/>
      <c r="E447" s="190"/>
      <c r="G447" s="189"/>
      <c r="H447" s="190"/>
    </row>
    <row r="448">
      <c r="A448" s="189"/>
      <c r="B448" s="133"/>
      <c r="C448" s="133"/>
      <c r="D448" s="133"/>
      <c r="E448" s="190"/>
      <c r="G448" s="189"/>
      <c r="H448" s="190"/>
    </row>
    <row r="449">
      <c r="A449" s="189"/>
      <c r="B449" s="133"/>
      <c r="C449" s="133"/>
      <c r="D449" s="133"/>
      <c r="E449" s="190"/>
      <c r="G449" s="189"/>
      <c r="H449" s="190"/>
    </row>
    <row r="450">
      <c r="A450" s="189"/>
      <c r="B450" s="133"/>
      <c r="C450" s="133"/>
      <c r="D450" s="133"/>
      <c r="E450" s="190"/>
      <c r="G450" s="189"/>
      <c r="H450" s="190"/>
    </row>
    <row r="451">
      <c r="A451" s="189"/>
      <c r="B451" s="133"/>
      <c r="C451" s="133"/>
      <c r="D451" s="133"/>
      <c r="E451" s="190"/>
      <c r="G451" s="189"/>
      <c r="H451" s="190"/>
    </row>
    <row r="452">
      <c r="A452" s="189"/>
      <c r="B452" s="133"/>
      <c r="C452" s="133"/>
      <c r="D452" s="133"/>
      <c r="E452" s="190"/>
      <c r="G452" s="189"/>
      <c r="H452" s="190"/>
    </row>
    <row r="453">
      <c r="A453" s="189"/>
      <c r="B453" s="133"/>
      <c r="C453" s="133"/>
      <c r="D453" s="133"/>
      <c r="E453" s="190"/>
      <c r="G453" s="189"/>
      <c r="H453" s="190"/>
    </row>
    <row r="454">
      <c r="A454" s="189"/>
      <c r="B454" s="133"/>
      <c r="C454" s="133"/>
      <c r="D454" s="133"/>
      <c r="E454" s="190"/>
      <c r="G454" s="189"/>
      <c r="H454" s="190"/>
    </row>
    <row r="455">
      <c r="A455" s="189"/>
      <c r="B455" s="133"/>
      <c r="C455" s="133"/>
      <c r="D455" s="133"/>
      <c r="E455" s="190"/>
      <c r="G455" s="189"/>
      <c r="H455" s="190"/>
    </row>
    <row r="456">
      <c r="A456" s="189"/>
      <c r="B456" s="133"/>
      <c r="C456" s="133"/>
      <c r="D456" s="133"/>
      <c r="E456" s="190"/>
      <c r="G456" s="189"/>
      <c r="H456" s="190"/>
    </row>
    <row r="457">
      <c r="A457" s="189"/>
      <c r="B457" s="133"/>
      <c r="C457" s="133"/>
      <c r="D457" s="133"/>
      <c r="E457" s="190"/>
      <c r="G457" s="189"/>
      <c r="H457" s="190"/>
    </row>
    <row r="458">
      <c r="A458" s="189"/>
      <c r="B458" s="133"/>
      <c r="C458" s="133"/>
      <c r="D458" s="133"/>
      <c r="E458" s="190"/>
      <c r="G458" s="189"/>
      <c r="H458" s="190"/>
    </row>
    <row r="459">
      <c r="A459" s="189"/>
      <c r="B459" s="133"/>
      <c r="C459" s="133"/>
      <c r="D459" s="133"/>
      <c r="E459" s="190"/>
      <c r="G459" s="189"/>
      <c r="H459" s="190"/>
    </row>
    <row r="460">
      <c r="A460" s="189"/>
      <c r="B460" s="133"/>
      <c r="C460" s="133"/>
      <c r="D460" s="133"/>
      <c r="E460" s="190"/>
      <c r="G460" s="189"/>
      <c r="H460" s="190"/>
    </row>
    <row r="461">
      <c r="A461" s="189"/>
      <c r="B461" s="133"/>
      <c r="C461" s="133"/>
      <c r="D461" s="133"/>
      <c r="E461" s="190"/>
      <c r="G461" s="189"/>
      <c r="H461" s="190"/>
    </row>
    <row r="462">
      <c r="A462" s="189"/>
      <c r="B462" s="133"/>
      <c r="C462" s="133"/>
      <c r="D462" s="133"/>
      <c r="E462" s="190"/>
      <c r="G462" s="189"/>
      <c r="H462" s="190"/>
    </row>
    <row r="463">
      <c r="A463" s="189"/>
      <c r="B463" s="133"/>
      <c r="C463" s="133"/>
      <c r="D463" s="133"/>
      <c r="E463" s="190"/>
      <c r="G463" s="189"/>
      <c r="H463" s="190"/>
    </row>
    <row r="464">
      <c r="A464" s="189"/>
      <c r="B464" s="133"/>
      <c r="C464" s="133"/>
      <c r="D464" s="133"/>
      <c r="E464" s="190"/>
      <c r="G464" s="189"/>
      <c r="H464" s="190"/>
    </row>
    <row r="465">
      <c r="A465" s="189"/>
      <c r="B465" s="133"/>
      <c r="C465" s="133"/>
      <c r="D465" s="133"/>
      <c r="E465" s="190"/>
      <c r="G465" s="189"/>
      <c r="H465" s="190"/>
    </row>
    <row r="466">
      <c r="A466" s="189"/>
      <c r="B466" s="133"/>
      <c r="C466" s="133"/>
      <c r="D466" s="133"/>
      <c r="E466" s="190"/>
      <c r="G466" s="189"/>
      <c r="H466" s="190"/>
    </row>
    <row r="467">
      <c r="A467" s="189"/>
      <c r="B467" s="133"/>
      <c r="C467" s="133"/>
      <c r="D467" s="133"/>
      <c r="E467" s="190"/>
      <c r="G467" s="189"/>
      <c r="H467" s="190"/>
    </row>
    <row r="468">
      <c r="A468" s="189"/>
      <c r="B468" s="133"/>
      <c r="C468" s="133"/>
      <c r="D468" s="133"/>
      <c r="E468" s="190"/>
      <c r="G468" s="189"/>
      <c r="H468" s="190"/>
    </row>
    <row r="469">
      <c r="A469" s="189"/>
      <c r="B469" s="133"/>
      <c r="C469" s="133"/>
      <c r="D469" s="133"/>
      <c r="E469" s="190"/>
      <c r="G469" s="189"/>
      <c r="H469" s="190"/>
    </row>
    <row r="470">
      <c r="A470" s="189"/>
      <c r="B470" s="133"/>
      <c r="C470" s="133"/>
      <c r="D470" s="133"/>
      <c r="E470" s="190"/>
      <c r="G470" s="189"/>
      <c r="H470" s="190"/>
    </row>
    <row r="471">
      <c r="A471" s="189"/>
      <c r="B471" s="133"/>
      <c r="C471" s="133"/>
      <c r="D471" s="133"/>
      <c r="E471" s="190"/>
      <c r="G471" s="189"/>
      <c r="H471" s="190"/>
    </row>
    <row r="472">
      <c r="A472" s="189"/>
      <c r="B472" s="133"/>
      <c r="C472" s="133"/>
      <c r="D472" s="133"/>
      <c r="E472" s="190"/>
      <c r="G472" s="189"/>
      <c r="H472" s="190"/>
    </row>
    <row r="473">
      <c r="A473" s="189"/>
      <c r="B473" s="133"/>
      <c r="C473" s="133"/>
      <c r="D473" s="133"/>
      <c r="E473" s="190"/>
      <c r="G473" s="189"/>
      <c r="H473" s="190"/>
    </row>
    <row r="474">
      <c r="A474" s="189"/>
      <c r="B474" s="133"/>
      <c r="C474" s="133"/>
      <c r="D474" s="133"/>
      <c r="E474" s="190"/>
      <c r="G474" s="189"/>
      <c r="H474" s="190"/>
    </row>
    <row r="475">
      <c r="A475" s="189"/>
      <c r="B475" s="133"/>
      <c r="C475" s="133"/>
      <c r="D475" s="133"/>
      <c r="E475" s="190"/>
      <c r="G475" s="189"/>
      <c r="H475" s="190"/>
    </row>
    <row r="476">
      <c r="A476" s="189"/>
      <c r="B476" s="133"/>
      <c r="C476" s="133"/>
      <c r="D476" s="133"/>
      <c r="E476" s="190"/>
      <c r="G476" s="189"/>
      <c r="H476" s="190"/>
    </row>
    <row r="477">
      <c r="A477" s="189"/>
      <c r="B477" s="133"/>
      <c r="C477" s="133"/>
      <c r="D477" s="133"/>
      <c r="E477" s="190"/>
      <c r="G477" s="189"/>
      <c r="H477" s="190"/>
    </row>
    <row r="478">
      <c r="A478" s="189"/>
      <c r="B478" s="133"/>
      <c r="C478" s="133"/>
      <c r="D478" s="133"/>
      <c r="E478" s="190"/>
      <c r="G478" s="189"/>
      <c r="H478" s="190"/>
    </row>
    <row r="479">
      <c r="A479" s="189"/>
      <c r="B479" s="133"/>
      <c r="C479" s="133"/>
      <c r="D479" s="133"/>
      <c r="E479" s="190"/>
      <c r="G479" s="189"/>
      <c r="H479" s="190"/>
    </row>
    <row r="480">
      <c r="A480" s="189"/>
      <c r="B480" s="133"/>
      <c r="C480" s="133"/>
      <c r="D480" s="133"/>
      <c r="E480" s="190"/>
      <c r="G480" s="189"/>
      <c r="H480" s="190"/>
    </row>
    <row r="481">
      <c r="A481" s="189"/>
      <c r="B481" s="133"/>
      <c r="C481" s="133"/>
      <c r="D481" s="133"/>
      <c r="E481" s="190"/>
      <c r="G481" s="189"/>
      <c r="H481" s="190"/>
    </row>
    <row r="482">
      <c r="A482" s="189"/>
      <c r="B482" s="133"/>
      <c r="C482" s="133"/>
      <c r="D482" s="133"/>
      <c r="E482" s="190"/>
      <c r="G482" s="189"/>
      <c r="H482" s="190"/>
    </row>
    <row r="483">
      <c r="A483" s="189"/>
      <c r="B483" s="133"/>
      <c r="C483" s="133"/>
      <c r="D483" s="133"/>
      <c r="E483" s="190"/>
      <c r="G483" s="189"/>
      <c r="H483" s="190"/>
    </row>
    <row r="484">
      <c r="A484" s="189"/>
      <c r="B484" s="133"/>
      <c r="C484" s="133"/>
      <c r="D484" s="133"/>
      <c r="E484" s="190"/>
      <c r="G484" s="189"/>
      <c r="H484" s="190"/>
    </row>
    <row r="485">
      <c r="A485" s="189"/>
      <c r="B485" s="133"/>
      <c r="C485" s="133"/>
      <c r="D485" s="133"/>
      <c r="E485" s="190"/>
      <c r="G485" s="189"/>
      <c r="H485" s="190"/>
    </row>
    <row r="486">
      <c r="A486" s="189"/>
      <c r="B486" s="133"/>
      <c r="C486" s="133"/>
      <c r="D486" s="133"/>
      <c r="E486" s="190"/>
      <c r="G486" s="189"/>
      <c r="H486" s="190"/>
    </row>
    <row r="487">
      <c r="A487" s="189"/>
      <c r="B487" s="133"/>
      <c r="C487" s="133"/>
      <c r="D487" s="133"/>
      <c r="E487" s="190"/>
      <c r="G487" s="189"/>
      <c r="H487" s="190"/>
    </row>
    <row r="488">
      <c r="A488" s="189"/>
      <c r="B488" s="133"/>
      <c r="C488" s="133"/>
      <c r="D488" s="133"/>
      <c r="E488" s="190"/>
      <c r="G488" s="189"/>
      <c r="H488" s="190"/>
    </row>
    <row r="489">
      <c r="A489" s="189"/>
      <c r="B489" s="133"/>
      <c r="C489" s="133"/>
      <c r="D489" s="133"/>
      <c r="E489" s="190"/>
      <c r="G489" s="189"/>
      <c r="H489" s="190"/>
    </row>
    <row r="490">
      <c r="A490" s="189"/>
      <c r="B490" s="133"/>
      <c r="C490" s="133"/>
      <c r="D490" s="133"/>
      <c r="E490" s="190"/>
      <c r="G490" s="189"/>
      <c r="H490" s="190"/>
    </row>
    <row r="491">
      <c r="A491" s="189"/>
      <c r="B491" s="133"/>
      <c r="C491" s="133"/>
      <c r="D491" s="133"/>
      <c r="E491" s="190"/>
      <c r="G491" s="189"/>
      <c r="H491" s="190"/>
    </row>
    <row r="492">
      <c r="A492" s="189"/>
      <c r="B492" s="133"/>
      <c r="C492" s="133"/>
      <c r="D492" s="133"/>
      <c r="E492" s="190"/>
      <c r="G492" s="189"/>
      <c r="H492" s="190"/>
    </row>
    <row r="493">
      <c r="A493" s="189"/>
      <c r="B493" s="133"/>
      <c r="C493" s="133"/>
      <c r="D493" s="133"/>
      <c r="E493" s="190"/>
      <c r="G493" s="189"/>
      <c r="H493" s="190"/>
    </row>
    <row r="494">
      <c r="A494" s="189"/>
      <c r="B494" s="133"/>
      <c r="C494" s="133"/>
      <c r="D494" s="133"/>
      <c r="E494" s="190"/>
      <c r="G494" s="189"/>
      <c r="H494" s="190"/>
    </row>
    <row r="495">
      <c r="A495" s="189"/>
      <c r="B495" s="133"/>
      <c r="C495" s="133"/>
      <c r="D495" s="133"/>
      <c r="E495" s="190"/>
      <c r="G495" s="189"/>
      <c r="H495" s="190"/>
    </row>
    <row r="496">
      <c r="A496" s="189"/>
      <c r="B496" s="133"/>
      <c r="C496" s="133"/>
      <c r="D496" s="133"/>
      <c r="E496" s="190"/>
      <c r="G496" s="189"/>
      <c r="H496" s="190"/>
    </row>
    <row r="497">
      <c r="A497" s="189"/>
      <c r="B497" s="133"/>
      <c r="C497" s="133"/>
      <c r="D497" s="133"/>
      <c r="E497" s="190"/>
      <c r="G497" s="189"/>
      <c r="H497" s="190"/>
    </row>
    <row r="498">
      <c r="A498" s="189"/>
      <c r="B498" s="133"/>
      <c r="C498" s="133"/>
      <c r="D498" s="133"/>
      <c r="E498" s="190"/>
      <c r="G498" s="189"/>
      <c r="H498" s="190"/>
    </row>
    <row r="499">
      <c r="A499" s="189"/>
      <c r="B499" s="133"/>
      <c r="C499" s="133"/>
      <c r="D499" s="133"/>
      <c r="E499" s="190"/>
      <c r="G499" s="189"/>
      <c r="H499" s="190"/>
    </row>
    <row r="500">
      <c r="A500" s="189"/>
      <c r="B500" s="133"/>
      <c r="C500" s="133"/>
      <c r="D500" s="133"/>
      <c r="E500" s="190"/>
      <c r="G500" s="189"/>
      <c r="H500" s="190"/>
    </row>
    <row r="501">
      <c r="A501" s="189"/>
      <c r="B501" s="133"/>
      <c r="C501" s="133"/>
      <c r="D501" s="133"/>
      <c r="E501" s="190"/>
      <c r="G501" s="189"/>
      <c r="H501" s="190"/>
    </row>
    <row r="502">
      <c r="A502" s="189"/>
      <c r="B502" s="133"/>
      <c r="C502" s="133"/>
      <c r="D502" s="133"/>
      <c r="E502" s="190"/>
      <c r="G502" s="189"/>
      <c r="H502" s="190"/>
    </row>
    <row r="503">
      <c r="A503" s="189"/>
      <c r="B503" s="133"/>
      <c r="C503" s="133"/>
      <c r="D503" s="133"/>
      <c r="E503" s="190"/>
      <c r="G503" s="189"/>
      <c r="H503" s="190"/>
    </row>
    <row r="504">
      <c r="A504" s="189"/>
      <c r="B504" s="133"/>
      <c r="C504" s="133"/>
      <c r="D504" s="133"/>
      <c r="E504" s="190"/>
      <c r="G504" s="189"/>
      <c r="H504" s="190"/>
    </row>
    <row r="505">
      <c r="A505" s="189"/>
      <c r="B505" s="133"/>
      <c r="C505" s="133"/>
      <c r="D505" s="133"/>
      <c r="E505" s="190"/>
      <c r="G505" s="189"/>
      <c r="H505" s="190"/>
    </row>
    <row r="506">
      <c r="A506" s="189"/>
      <c r="B506" s="133"/>
      <c r="C506" s="133"/>
      <c r="D506" s="133"/>
      <c r="E506" s="190"/>
      <c r="G506" s="189"/>
      <c r="H506" s="190"/>
    </row>
    <row r="507">
      <c r="A507" s="189"/>
      <c r="B507" s="133"/>
      <c r="C507" s="133"/>
      <c r="D507" s="133"/>
      <c r="E507" s="190"/>
      <c r="G507" s="189"/>
      <c r="H507" s="190"/>
    </row>
    <row r="508">
      <c r="A508" s="189"/>
      <c r="B508" s="133"/>
      <c r="C508" s="133"/>
      <c r="D508" s="133"/>
      <c r="E508" s="190"/>
      <c r="G508" s="189"/>
      <c r="H508" s="190"/>
    </row>
    <row r="509">
      <c r="A509" s="189"/>
      <c r="B509" s="133"/>
      <c r="C509" s="133"/>
      <c r="D509" s="133"/>
      <c r="E509" s="190"/>
      <c r="G509" s="189"/>
      <c r="H509" s="190"/>
    </row>
    <row r="510">
      <c r="A510" s="189"/>
      <c r="B510" s="133"/>
      <c r="C510" s="133"/>
      <c r="D510" s="133"/>
      <c r="E510" s="190"/>
      <c r="G510" s="189"/>
      <c r="H510" s="190"/>
    </row>
    <row r="511">
      <c r="A511" s="189"/>
      <c r="B511" s="133"/>
      <c r="C511" s="133"/>
      <c r="D511" s="133"/>
      <c r="E511" s="190"/>
      <c r="G511" s="189"/>
      <c r="H511" s="190"/>
    </row>
    <row r="512">
      <c r="A512" s="189"/>
      <c r="B512" s="133"/>
      <c r="C512" s="133"/>
      <c r="D512" s="133"/>
      <c r="E512" s="190"/>
      <c r="G512" s="189"/>
      <c r="H512" s="190"/>
    </row>
    <row r="513">
      <c r="A513" s="189"/>
      <c r="B513" s="133"/>
      <c r="C513" s="133"/>
      <c r="D513" s="133"/>
      <c r="E513" s="190"/>
      <c r="G513" s="189"/>
      <c r="H513" s="190"/>
    </row>
    <row r="514">
      <c r="A514" s="189"/>
      <c r="B514" s="133"/>
      <c r="C514" s="133"/>
      <c r="D514" s="133"/>
      <c r="E514" s="190"/>
      <c r="G514" s="189"/>
      <c r="H514" s="190"/>
    </row>
    <row r="515">
      <c r="A515" s="189"/>
      <c r="B515" s="133"/>
      <c r="C515" s="133"/>
      <c r="D515" s="133"/>
      <c r="E515" s="190"/>
      <c r="G515" s="189"/>
      <c r="H515" s="190"/>
    </row>
    <row r="516">
      <c r="A516" s="189"/>
      <c r="B516" s="133"/>
      <c r="C516" s="133"/>
      <c r="D516" s="133"/>
      <c r="E516" s="190"/>
      <c r="G516" s="189"/>
      <c r="H516" s="190"/>
    </row>
    <row r="517">
      <c r="A517" s="189"/>
      <c r="B517" s="133"/>
      <c r="C517" s="133"/>
      <c r="D517" s="133"/>
      <c r="E517" s="190"/>
      <c r="G517" s="189"/>
      <c r="H517" s="190"/>
    </row>
    <row r="518">
      <c r="A518" s="189"/>
      <c r="B518" s="133"/>
      <c r="C518" s="133"/>
      <c r="D518" s="133"/>
      <c r="E518" s="190"/>
      <c r="G518" s="189"/>
      <c r="H518" s="190"/>
    </row>
    <row r="519">
      <c r="A519" s="189"/>
      <c r="B519" s="133"/>
      <c r="C519" s="133"/>
      <c r="D519" s="133"/>
      <c r="E519" s="190"/>
      <c r="G519" s="189"/>
      <c r="H519" s="190"/>
    </row>
    <row r="520">
      <c r="A520" s="189"/>
      <c r="B520" s="133"/>
      <c r="C520" s="133"/>
      <c r="D520" s="133"/>
      <c r="E520" s="190"/>
      <c r="G520" s="189"/>
      <c r="H520" s="190"/>
    </row>
    <row r="521">
      <c r="A521" s="189"/>
      <c r="B521" s="133"/>
      <c r="C521" s="133"/>
      <c r="D521" s="133"/>
      <c r="E521" s="190"/>
      <c r="G521" s="189"/>
      <c r="H521" s="190"/>
    </row>
    <row r="522">
      <c r="A522" s="189"/>
      <c r="B522" s="133"/>
      <c r="C522" s="133"/>
      <c r="D522" s="133"/>
      <c r="E522" s="190"/>
      <c r="G522" s="189"/>
      <c r="H522" s="190"/>
    </row>
    <row r="523">
      <c r="A523" s="189"/>
      <c r="B523" s="133"/>
      <c r="C523" s="133"/>
      <c r="D523" s="133"/>
      <c r="E523" s="190"/>
      <c r="G523" s="189"/>
      <c r="H523" s="190"/>
    </row>
    <row r="524">
      <c r="A524" s="189"/>
      <c r="B524" s="133"/>
      <c r="C524" s="133"/>
      <c r="D524" s="133"/>
      <c r="E524" s="190"/>
      <c r="G524" s="189"/>
      <c r="H524" s="190"/>
    </row>
    <row r="525">
      <c r="A525" s="189"/>
      <c r="B525" s="133"/>
      <c r="C525" s="133"/>
      <c r="D525" s="133"/>
      <c r="E525" s="190"/>
      <c r="G525" s="189"/>
      <c r="H525" s="190"/>
    </row>
    <row r="526">
      <c r="A526" s="189"/>
      <c r="B526" s="133"/>
      <c r="C526" s="133"/>
      <c r="D526" s="133"/>
      <c r="E526" s="190"/>
      <c r="G526" s="189"/>
      <c r="H526" s="190"/>
    </row>
    <row r="527">
      <c r="A527" s="189"/>
      <c r="B527" s="133"/>
      <c r="C527" s="133"/>
      <c r="D527" s="133"/>
      <c r="E527" s="190"/>
      <c r="G527" s="189"/>
      <c r="H527" s="190"/>
    </row>
    <row r="528">
      <c r="A528" s="189"/>
      <c r="B528" s="133"/>
      <c r="C528" s="133"/>
      <c r="D528" s="133"/>
      <c r="E528" s="190"/>
      <c r="G528" s="189"/>
      <c r="H528" s="190"/>
    </row>
    <row r="529">
      <c r="A529" s="189"/>
      <c r="B529" s="133"/>
      <c r="C529" s="133"/>
      <c r="D529" s="133"/>
      <c r="E529" s="190"/>
      <c r="G529" s="189"/>
      <c r="H529" s="190"/>
    </row>
    <row r="530">
      <c r="A530" s="189"/>
      <c r="B530" s="133"/>
      <c r="C530" s="133"/>
      <c r="D530" s="133"/>
      <c r="E530" s="190"/>
      <c r="G530" s="189"/>
      <c r="H530" s="190"/>
    </row>
    <row r="531">
      <c r="A531" s="189"/>
      <c r="B531" s="133"/>
      <c r="C531" s="133"/>
      <c r="D531" s="133"/>
      <c r="E531" s="190"/>
      <c r="G531" s="189"/>
      <c r="H531" s="190"/>
    </row>
    <row r="532">
      <c r="A532" s="189"/>
      <c r="B532" s="133"/>
      <c r="C532" s="133"/>
      <c r="D532" s="133"/>
      <c r="E532" s="190"/>
      <c r="G532" s="189"/>
      <c r="H532" s="190"/>
    </row>
    <row r="533">
      <c r="A533" s="189"/>
      <c r="B533" s="133"/>
      <c r="C533" s="133"/>
      <c r="D533" s="133"/>
      <c r="E533" s="190"/>
      <c r="G533" s="189"/>
      <c r="H533" s="190"/>
    </row>
    <row r="534">
      <c r="A534" s="189"/>
      <c r="B534" s="133"/>
      <c r="C534" s="133"/>
      <c r="D534" s="133"/>
      <c r="E534" s="190"/>
      <c r="G534" s="189"/>
      <c r="H534" s="190"/>
    </row>
    <row r="535">
      <c r="A535" s="189"/>
      <c r="B535" s="133"/>
      <c r="C535" s="133"/>
      <c r="D535" s="133"/>
      <c r="E535" s="190"/>
      <c r="G535" s="189"/>
      <c r="H535" s="190"/>
    </row>
    <row r="536">
      <c r="A536" s="189"/>
      <c r="B536" s="133"/>
      <c r="C536" s="133"/>
      <c r="D536" s="133"/>
      <c r="E536" s="190"/>
      <c r="G536" s="189"/>
      <c r="H536" s="190"/>
    </row>
    <row r="537">
      <c r="A537" s="189"/>
      <c r="B537" s="133"/>
      <c r="C537" s="133"/>
      <c r="D537" s="133"/>
      <c r="E537" s="190"/>
      <c r="G537" s="189"/>
      <c r="H537" s="190"/>
    </row>
    <row r="538">
      <c r="A538" s="189"/>
      <c r="B538" s="133"/>
      <c r="C538" s="133"/>
      <c r="D538" s="133"/>
      <c r="E538" s="190"/>
      <c r="G538" s="189"/>
      <c r="H538" s="190"/>
    </row>
    <row r="539">
      <c r="A539" s="189"/>
      <c r="B539" s="133"/>
      <c r="C539" s="133"/>
      <c r="D539" s="133"/>
      <c r="E539" s="190"/>
      <c r="G539" s="189"/>
      <c r="H539" s="190"/>
    </row>
    <row r="540">
      <c r="A540" s="189"/>
      <c r="B540" s="133"/>
      <c r="C540" s="133"/>
      <c r="D540" s="133"/>
      <c r="E540" s="190"/>
      <c r="G540" s="189"/>
      <c r="H540" s="190"/>
    </row>
    <row r="541">
      <c r="A541" s="189"/>
      <c r="B541" s="133"/>
      <c r="C541" s="133"/>
      <c r="D541" s="133"/>
      <c r="E541" s="190"/>
      <c r="G541" s="189"/>
      <c r="H541" s="190"/>
    </row>
    <row r="542">
      <c r="A542" s="189"/>
      <c r="B542" s="133"/>
      <c r="C542" s="133"/>
      <c r="D542" s="133"/>
      <c r="E542" s="190"/>
      <c r="G542" s="189"/>
      <c r="H542" s="190"/>
    </row>
    <row r="543">
      <c r="A543" s="189"/>
      <c r="B543" s="133"/>
      <c r="C543" s="133"/>
      <c r="D543" s="133"/>
      <c r="E543" s="190"/>
      <c r="G543" s="189"/>
      <c r="H543" s="190"/>
    </row>
    <row r="544">
      <c r="A544" s="189"/>
      <c r="B544" s="133"/>
      <c r="C544" s="133"/>
      <c r="D544" s="133"/>
      <c r="E544" s="190"/>
      <c r="G544" s="189"/>
      <c r="H544" s="190"/>
    </row>
    <row r="545">
      <c r="A545" s="189"/>
      <c r="B545" s="133"/>
      <c r="C545" s="133"/>
      <c r="D545" s="133"/>
      <c r="E545" s="190"/>
      <c r="G545" s="189"/>
      <c r="H545" s="190"/>
    </row>
    <row r="546">
      <c r="A546" s="189"/>
      <c r="B546" s="133"/>
      <c r="C546" s="133"/>
      <c r="D546" s="133"/>
      <c r="E546" s="190"/>
      <c r="G546" s="189"/>
      <c r="H546" s="190"/>
    </row>
    <row r="547">
      <c r="A547" s="189"/>
      <c r="B547" s="133"/>
      <c r="C547" s="133"/>
      <c r="D547" s="133"/>
      <c r="E547" s="190"/>
      <c r="G547" s="189"/>
      <c r="H547" s="190"/>
    </row>
    <row r="548">
      <c r="A548" s="189"/>
      <c r="B548" s="133"/>
      <c r="C548" s="133"/>
      <c r="D548" s="133"/>
      <c r="E548" s="190"/>
      <c r="G548" s="189"/>
      <c r="H548" s="190"/>
    </row>
    <row r="549">
      <c r="A549" s="189"/>
      <c r="B549" s="133"/>
      <c r="C549" s="133"/>
      <c r="D549" s="133"/>
      <c r="E549" s="190"/>
      <c r="G549" s="189"/>
      <c r="H549" s="190"/>
    </row>
    <row r="550">
      <c r="A550" s="189"/>
      <c r="B550" s="133"/>
      <c r="C550" s="133"/>
      <c r="D550" s="133"/>
      <c r="E550" s="190"/>
      <c r="G550" s="189"/>
      <c r="H550" s="190"/>
    </row>
    <row r="551">
      <c r="A551" s="189"/>
      <c r="B551" s="133"/>
      <c r="C551" s="133"/>
      <c r="D551" s="133"/>
      <c r="E551" s="190"/>
      <c r="G551" s="189"/>
      <c r="H551" s="190"/>
    </row>
    <row r="552">
      <c r="A552" s="189"/>
      <c r="B552" s="133"/>
      <c r="C552" s="133"/>
      <c r="D552" s="133"/>
      <c r="E552" s="190"/>
      <c r="G552" s="189"/>
      <c r="H552" s="190"/>
    </row>
    <row r="553">
      <c r="A553" s="189"/>
      <c r="B553" s="133"/>
      <c r="C553" s="133"/>
      <c r="D553" s="133"/>
      <c r="E553" s="190"/>
      <c r="G553" s="189"/>
      <c r="H553" s="190"/>
    </row>
    <row r="554">
      <c r="A554" s="189"/>
      <c r="B554" s="133"/>
      <c r="C554" s="133"/>
      <c r="D554" s="133"/>
      <c r="E554" s="190"/>
      <c r="G554" s="189"/>
      <c r="H554" s="190"/>
    </row>
    <row r="555">
      <c r="A555" s="189"/>
      <c r="B555" s="133"/>
      <c r="C555" s="133"/>
      <c r="D555" s="133"/>
      <c r="E555" s="190"/>
      <c r="G555" s="189"/>
      <c r="H555" s="190"/>
    </row>
    <row r="556">
      <c r="A556" s="189"/>
      <c r="B556" s="133"/>
      <c r="C556" s="133"/>
      <c r="D556" s="133"/>
      <c r="E556" s="190"/>
      <c r="G556" s="189"/>
      <c r="H556" s="190"/>
    </row>
    <row r="557">
      <c r="A557" s="189"/>
      <c r="B557" s="133"/>
      <c r="C557" s="133"/>
      <c r="D557" s="133"/>
      <c r="E557" s="190"/>
      <c r="G557" s="189"/>
      <c r="H557" s="190"/>
    </row>
    <row r="558">
      <c r="A558" s="189"/>
      <c r="B558" s="133"/>
      <c r="C558" s="133"/>
      <c r="D558" s="133"/>
      <c r="E558" s="190"/>
      <c r="G558" s="189"/>
      <c r="H558" s="190"/>
    </row>
    <row r="559">
      <c r="A559" s="189"/>
      <c r="B559" s="133"/>
      <c r="C559" s="133"/>
      <c r="D559" s="133"/>
      <c r="E559" s="190"/>
      <c r="G559" s="189"/>
      <c r="H559" s="190"/>
    </row>
    <row r="560">
      <c r="A560" s="189"/>
      <c r="B560" s="133"/>
      <c r="C560" s="133"/>
      <c r="D560" s="133"/>
      <c r="E560" s="190"/>
      <c r="G560" s="189"/>
      <c r="H560" s="190"/>
    </row>
    <row r="561">
      <c r="A561" s="189"/>
      <c r="B561" s="133"/>
      <c r="C561" s="133"/>
      <c r="D561" s="133"/>
      <c r="E561" s="190"/>
      <c r="G561" s="189"/>
      <c r="H561" s="190"/>
    </row>
    <row r="562">
      <c r="A562" s="189"/>
      <c r="B562" s="133"/>
      <c r="C562" s="133"/>
      <c r="D562" s="133"/>
      <c r="E562" s="190"/>
      <c r="G562" s="189"/>
      <c r="H562" s="190"/>
    </row>
    <row r="563">
      <c r="A563" s="189"/>
      <c r="B563" s="133"/>
      <c r="C563" s="133"/>
      <c r="D563" s="133"/>
      <c r="E563" s="190"/>
      <c r="G563" s="189"/>
      <c r="H563" s="190"/>
    </row>
    <row r="564">
      <c r="A564" s="189"/>
      <c r="B564" s="133"/>
      <c r="C564" s="133"/>
      <c r="D564" s="133"/>
      <c r="E564" s="190"/>
      <c r="G564" s="189"/>
      <c r="H564" s="190"/>
    </row>
    <row r="565">
      <c r="A565" s="189"/>
      <c r="B565" s="133"/>
      <c r="C565" s="133"/>
      <c r="D565" s="133"/>
      <c r="E565" s="190"/>
      <c r="G565" s="189"/>
      <c r="H565" s="190"/>
    </row>
    <row r="566">
      <c r="A566" s="189"/>
      <c r="B566" s="133"/>
      <c r="C566" s="133"/>
      <c r="D566" s="133"/>
      <c r="E566" s="190"/>
      <c r="G566" s="189"/>
      <c r="H566" s="190"/>
    </row>
    <row r="567">
      <c r="A567" s="189"/>
      <c r="B567" s="133"/>
      <c r="C567" s="133"/>
      <c r="D567" s="133"/>
      <c r="E567" s="190"/>
      <c r="G567" s="189"/>
      <c r="H567" s="190"/>
    </row>
    <row r="568">
      <c r="A568" s="189"/>
      <c r="B568" s="133"/>
      <c r="C568" s="133"/>
      <c r="D568" s="133"/>
      <c r="E568" s="190"/>
      <c r="G568" s="189"/>
      <c r="H568" s="190"/>
    </row>
    <row r="569">
      <c r="A569" s="189"/>
      <c r="B569" s="133"/>
      <c r="C569" s="133"/>
      <c r="D569" s="133"/>
      <c r="E569" s="190"/>
      <c r="G569" s="189"/>
      <c r="H569" s="190"/>
    </row>
    <row r="570">
      <c r="A570" s="189"/>
      <c r="B570" s="133"/>
      <c r="C570" s="133"/>
      <c r="D570" s="133"/>
      <c r="E570" s="190"/>
      <c r="G570" s="189"/>
      <c r="H570" s="190"/>
    </row>
    <row r="571">
      <c r="A571" s="189"/>
      <c r="B571" s="133"/>
      <c r="C571" s="133"/>
      <c r="D571" s="133"/>
      <c r="E571" s="190"/>
      <c r="G571" s="189"/>
      <c r="H571" s="190"/>
    </row>
    <row r="572">
      <c r="A572" s="189"/>
      <c r="B572" s="133"/>
      <c r="C572" s="133"/>
      <c r="D572" s="133"/>
      <c r="E572" s="190"/>
      <c r="G572" s="189"/>
      <c r="H572" s="190"/>
    </row>
    <row r="573">
      <c r="A573" s="189"/>
      <c r="B573" s="133"/>
      <c r="C573" s="133"/>
      <c r="D573" s="133"/>
      <c r="E573" s="190"/>
      <c r="G573" s="189"/>
      <c r="H573" s="190"/>
    </row>
    <row r="574">
      <c r="A574" s="189"/>
      <c r="B574" s="133"/>
      <c r="C574" s="133"/>
      <c r="D574" s="133"/>
      <c r="E574" s="190"/>
      <c r="G574" s="189"/>
      <c r="H574" s="190"/>
    </row>
    <row r="575">
      <c r="A575" s="189"/>
      <c r="B575" s="133"/>
      <c r="C575" s="133"/>
      <c r="D575" s="133"/>
      <c r="E575" s="190"/>
      <c r="G575" s="189"/>
      <c r="H575" s="190"/>
    </row>
    <row r="576">
      <c r="A576" s="189"/>
      <c r="B576" s="133"/>
      <c r="C576" s="133"/>
      <c r="D576" s="133"/>
      <c r="E576" s="190"/>
      <c r="G576" s="189"/>
      <c r="H576" s="190"/>
    </row>
    <row r="577">
      <c r="A577" s="189"/>
      <c r="B577" s="133"/>
      <c r="C577" s="133"/>
      <c r="D577" s="133"/>
      <c r="E577" s="190"/>
      <c r="G577" s="189"/>
      <c r="H577" s="190"/>
    </row>
    <row r="578">
      <c r="A578" s="189"/>
      <c r="B578" s="133"/>
      <c r="C578" s="133"/>
      <c r="D578" s="133"/>
      <c r="E578" s="190"/>
      <c r="G578" s="189"/>
      <c r="H578" s="190"/>
    </row>
    <row r="579">
      <c r="A579" s="189"/>
      <c r="B579" s="133"/>
      <c r="C579" s="133"/>
      <c r="D579" s="133"/>
      <c r="E579" s="190"/>
      <c r="G579" s="189"/>
      <c r="H579" s="190"/>
    </row>
    <row r="580">
      <c r="A580" s="189"/>
      <c r="B580" s="133"/>
      <c r="C580" s="133"/>
      <c r="D580" s="133"/>
      <c r="E580" s="190"/>
      <c r="G580" s="189"/>
      <c r="H580" s="190"/>
    </row>
    <row r="581">
      <c r="A581" s="189"/>
      <c r="B581" s="133"/>
      <c r="C581" s="133"/>
      <c r="D581" s="133"/>
      <c r="E581" s="190"/>
      <c r="G581" s="189"/>
      <c r="H581" s="190"/>
    </row>
    <row r="582">
      <c r="A582" s="189"/>
      <c r="B582" s="133"/>
      <c r="C582" s="133"/>
      <c r="D582" s="133"/>
      <c r="E582" s="190"/>
      <c r="G582" s="189"/>
      <c r="H582" s="190"/>
    </row>
    <row r="583">
      <c r="A583" s="189"/>
      <c r="B583" s="133"/>
      <c r="C583" s="133"/>
      <c r="D583" s="133"/>
      <c r="E583" s="190"/>
      <c r="G583" s="189"/>
      <c r="H583" s="190"/>
    </row>
    <row r="584">
      <c r="A584" s="189"/>
      <c r="B584" s="133"/>
      <c r="C584" s="133"/>
      <c r="D584" s="133"/>
      <c r="E584" s="190"/>
      <c r="G584" s="189"/>
      <c r="H584" s="190"/>
    </row>
    <row r="585">
      <c r="A585" s="189"/>
      <c r="B585" s="133"/>
      <c r="C585" s="133"/>
      <c r="D585" s="133"/>
      <c r="E585" s="190"/>
      <c r="G585" s="189"/>
      <c r="H585" s="190"/>
    </row>
    <row r="586">
      <c r="A586" s="189"/>
      <c r="B586" s="133"/>
      <c r="C586" s="133"/>
      <c r="D586" s="133"/>
      <c r="E586" s="190"/>
      <c r="G586" s="189"/>
      <c r="H586" s="190"/>
    </row>
    <row r="587">
      <c r="A587" s="189"/>
      <c r="B587" s="133"/>
      <c r="C587" s="133"/>
      <c r="D587" s="133"/>
      <c r="E587" s="190"/>
      <c r="G587" s="189"/>
      <c r="H587" s="190"/>
    </row>
    <row r="588">
      <c r="A588" s="189"/>
      <c r="B588" s="133"/>
      <c r="C588" s="133"/>
      <c r="D588" s="133"/>
      <c r="E588" s="190"/>
      <c r="G588" s="189"/>
      <c r="H588" s="190"/>
    </row>
    <row r="589">
      <c r="A589" s="189"/>
      <c r="B589" s="133"/>
      <c r="C589" s="133"/>
      <c r="D589" s="133"/>
      <c r="E589" s="190"/>
      <c r="G589" s="189"/>
      <c r="H589" s="190"/>
    </row>
    <row r="590">
      <c r="A590" s="189"/>
      <c r="B590" s="133"/>
      <c r="C590" s="133"/>
      <c r="D590" s="133"/>
      <c r="E590" s="190"/>
      <c r="G590" s="189"/>
      <c r="H590" s="190"/>
    </row>
    <row r="591">
      <c r="A591" s="189"/>
      <c r="B591" s="133"/>
      <c r="C591" s="133"/>
      <c r="D591" s="133"/>
      <c r="E591" s="190"/>
      <c r="G591" s="189"/>
      <c r="H591" s="190"/>
    </row>
    <row r="592">
      <c r="A592" s="189"/>
      <c r="B592" s="133"/>
      <c r="C592" s="133"/>
      <c r="D592" s="133"/>
      <c r="E592" s="190"/>
      <c r="G592" s="189"/>
      <c r="H592" s="190"/>
    </row>
    <row r="593">
      <c r="A593" s="189"/>
      <c r="B593" s="133"/>
      <c r="C593" s="133"/>
      <c r="D593" s="133"/>
      <c r="E593" s="190"/>
      <c r="G593" s="189"/>
      <c r="H593" s="190"/>
    </row>
    <row r="594">
      <c r="A594" s="189"/>
      <c r="B594" s="133"/>
      <c r="C594" s="133"/>
      <c r="D594" s="133"/>
      <c r="E594" s="190"/>
      <c r="G594" s="189"/>
      <c r="H594" s="190"/>
    </row>
    <row r="595">
      <c r="A595" s="189"/>
      <c r="B595" s="133"/>
      <c r="C595" s="133"/>
      <c r="D595" s="133"/>
      <c r="E595" s="190"/>
      <c r="G595" s="189"/>
      <c r="H595" s="190"/>
    </row>
    <row r="596">
      <c r="A596" s="189"/>
      <c r="B596" s="133"/>
      <c r="C596" s="133"/>
      <c r="D596" s="133"/>
      <c r="E596" s="190"/>
      <c r="G596" s="189"/>
      <c r="H596" s="190"/>
    </row>
    <row r="597">
      <c r="A597" s="189"/>
      <c r="B597" s="133"/>
      <c r="C597" s="133"/>
      <c r="D597" s="133"/>
      <c r="E597" s="190"/>
      <c r="G597" s="189"/>
      <c r="H597" s="190"/>
    </row>
    <row r="598">
      <c r="A598" s="189"/>
      <c r="B598" s="133"/>
      <c r="C598" s="133"/>
      <c r="D598" s="133"/>
      <c r="E598" s="190"/>
      <c r="G598" s="189"/>
      <c r="H598" s="190"/>
    </row>
    <row r="599">
      <c r="A599" s="189"/>
      <c r="B599" s="133"/>
      <c r="C599" s="133"/>
      <c r="D599" s="133"/>
      <c r="E599" s="190"/>
      <c r="G599" s="189"/>
      <c r="H599" s="190"/>
    </row>
    <row r="600">
      <c r="A600" s="189"/>
      <c r="B600" s="133"/>
      <c r="C600" s="133"/>
      <c r="D600" s="133"/>
      <c r="E600" s="190"/>
      <c r="G600" s="189"/>
      <c r="H600" s="190"/>
    </row>
    <row r="601">
      <c r="A601" s="189"/>
      <c r="B601" s="133"/>
      <c r="C601" s="133"/>
      <c r="D601" s="133"/>
      <c r="E601" s="190"/>
      <c r="G601" s="189"/>
      <c r="H601" s="190"/>
    </row>
    <row r="602">
      <c r="A602" s="189"/>
      <c r="B602" s="133"/>
      <c r="C602" s="133"/>
      <c r="D602" s="133"/>
      <c r="E602" s="190"/>
      <c r="G602" s="189"/>
      <c r="H602" s="190"/>
    </row>
    <row r="603">
      <c r="A603" s="189"/>
      <c r="B603" s="133"/>
      <c r="C603" s="133"/>
      <c r="D603" s="133"/>
      <c r="E603" s="190"/>
      <c r="G603" s="189"/>
      <c r="H603" s="190"/>
    </row>
    <row r="604">
      <c r="A604" s="189"/>
      <c r="B604" s="133"/>
      <c r="C604" s="133"/>
      <c r="D604" s="133"/>
      <c r="E604" s="190"/>
      <c r="G604" s="189"/>
      <c r="H604" s="190"/>
    </row>
    <row r="605">
      <c r="A605" s="189"/>
      <c r="B605" s="133"/>
      <c r="C605" s="133"/>
      <c r="D605" s="133"/>
      <c r="E605" s="190"/>
      <c r="G605" s="189"/>
      <c r="H605" s="190"/>
    </row>
    <row r="606">
      <c r="A606" s="189"/>
      <c r="B606" s="133"/>
      <c r="C606" s="133"/>
      <c r="D606" s="133"/>
      <c r="E606" s="190"/>
      <c r="G606" s="189"/>
      <c r="H606" s="190"/>
    </row>
    <row r="607">
      <c r="A607" s="189"/>
      <c r="B607" s="133"/>
      <c r="C607" s="133"/>
      <c r="D607" s="133"/>
      <c r="E607" s="190"/>
      <c r="G607" s="189"/>
      <c r="H607" s="190"/>
    </row>
    <row r="608">
      <c r="A608" s="189"/>
      <c r="B608" s="133"/>
      <c r="C608" s="133"/>
      <c r="D608" s="133"/>
      <c r="E608" s="190"/>
      <c r="G608" s="189"/>
      <c r="H608" s="190"/>
    </row>
    <row r="609">
      <c r="A609" s="189"/>
      <c r="B609" s="133"/>
      <c r="C609" s="133"/>
      <c r="D609" s="133"/>
      <c r="E609" s="190"/>
      <c r="G609" s="189"/>
      <c r="H609" s="190"/>
    </row>
    <row r="610">
      <c r="A610" s="189"/>
      <c r="B610" s="133"/>
      <c r="C610" s="133"/>
      <c r="D610" s="133"/>
      <c r="E610" s="190"/>
      <c r="G610" s="189"/>
      <c r="H610" s="190"/>
    </row>
    <row r="611">
      <c r="A611" s="189"/>
      <c r="B611" s="133"/>
      <c r="C611" s="133"/>
      <c r="D611" s="133"/>
      <c r="E611" s="190"/>
      <c r="G611" s="189"/>
      <c r="H611" s="190"/>
    </row>
    <row r="612">
      <c r="A612" s="189"/>
      <c r="B612" s="133"/>
      <c r="C612" s="133"/>
      <c r="D612" s="133"/>
      <c r="E612" s="190"/>
      <c r="G612" s="189"/>
      <c r="H612" s="190"/>
    </row>
    <row r="613">
      <c r="A613" s="189"/>
      <c r="B613" s="133"/>
      <c r="C613" s="133"/>
      <c r="D613" s="133"/>
      <c r="E613" s="190"/>
      <c r="G613" s="189"/>
      <c r="H613" s="190"/>
    </row>
    <row r="614">
      <c r="A614" s="189"/>
      <c r="B614" s="133"/>
      <c r="C614" s="133"/>
      <c r="D614" s="133"/>
      <c r="E614" s="190"/>
      <c r="G614" s="189"/>
      <c r="H614" s="190"/>
    </row>
    <row r="615">
      <c r="A615" s="189"/>
      <c r="B615" s="133"/>
      <c r="C615" s="133"/>
      <c r="D615" s="133"/>
      <c r="E615" s="190"/>
      <c r="G615" s="189"/>
      <c r="H615" s="190"/>
    </row>
    <row r="616">
      <c r="A616" s="189"/>
      <c r="B616" s="133"/>
      <c r="C616" s="133"/>
      <c r="D616" s="133"/>
      <c r="E616" s="190"/>
      <c r="G616" s="189"/>
      <c r="H616" s="190"/>
    </row>
    <row r="617">
      <c r="A617" s="189"/>
      <c r="B617" s="133"/>
      <c r="C617" s="133"/>
      <c r="D617" s="133"/>
      <c r="E617" s="190"/>
      <c r="G617" s="189"/>
      <c r="H617" s="190"/>
    </row>
    <row r="618">
      <c r="A618" s="189"/>
      <c r="B618" s="133"/>
      <c r="C618" s="133"/>
      <c r="D618" s="133"/>
      <c r="E618" s="190"/>
      <c r="G618" s="189"/>
      <c r="H618" s="190"/>
    </row>
    <row r="619">
      <c r="A619" s="189"/>
      <c r="B619" s="133"/>
      <c r="C619" s="133"/>
      <c r="D619" s="133"/>
      <c r="E619" s="190"/>
      <c r="G619" s="189"/>
      <c r="H619" s="190"/>
    </row>
    <row r="620">
      <c r="A620" s="189"/>
      <c r="B620" s="133"/>
      <c r="C620" s="133"/>
      <c r="D620" s="133"/>
      <c r="E620" s="190"/>
      <c r="G620" s="189"/>
      <c r="H620" s="190"/>
    </row>
    <row r="621">
      <c r="A621" s="189"/>
      <c r="B621" s="133"/>
      <c r="C621" s="133"/>
      <c r="D621" s="133"/>
      <c r="E621" s="190"/>
      <c r="G621" s="189"/>
      <c r="H621" s="190"/>
    </row>
    <row r="622">
      <c r="A622" s="189"/>
      <c r="B622" s="133"/>
      <c r="C622" s="133"/>
      <c r="D622" s="133"/>
      <c r="E622" s="190"/>
      <c r="G622" s="189"/>
      <c r="H622" s="190"/>
    </row>
    <row r="623">
      <c r="A623" s="189"/>
      <c r="B623" s="133"/>
      <c r="C623" s="133"/>
      <c r="D623" s="133"/>
      <c r="E623" s="190"/>
      <c r="G623" s="189"/>
      <c r="H623" s="190"/>
    </row>
    <row r="624">
      <c r="A624" s="189"/>
      <c r="B624" s="133"/>
      <c r="C624" s="133"/>
      <c r="D624" s="133"/>
      <c r="E624" s="190"/>
      <c r="G624" s="189"/>
      <c r="H624" s="190"/>
    </row>
    <row r="625">
      <c r="A625" s="189"/>
      <c r="B625" s="133"/>
      <c r="C625" s="133"/>
      <c r="D625" s="133"/>
      <c r="E625" s="190"/>
      <c r="G625" s="189"/>
      <c r="H625" s="190"/>
    </row>
    <row r="626">
      <c r="A626" s="189"/>
      <c r="B626" s="133"/>
      <c r="C626" s="133"/>
      <c r="D626" s="133"/>
      <c r="E626" s="190"/>
      <c r="G626" s="189"/>
      <c r="H626" s="190"/>
    </row>
    <row r="627">
      <c r="A627" s="189"/>
      <c r="B627" s="133"/>
      <c r="C627" s="133"/>
      <c r="D627" s="133"/>
      <c r="E627" s="190"/>
      <c r="G627" s="189"/>
      <c r="H627" s="190"/>
    </row>
    <row r="628">
      <c r="A628" s="189"/>
      <c r="B628" s="133"/>
      <c r="C628" s="133"/>
      <c r="D628" s="133"/>
      <c r="E628" s="190"/>
      <c r="G628" s="189"/>
      <c r="H628" s="190"/>
    </row>
    <row r="629">
      <c r="A629" s="189"/>
      <c r="B629" s="133"/>
      <c r="C629" s="133"/>
      <c r="D629" s="133"/>
      <c r="E629" s="190"/>
      <c r="G629" s="189"/>
      <c r="H629" s="190"/>
    </row>
    <row r="630">
      <c r="A630" s="189"/>
      <c r="B630" s="133"/>
      <c r="C630" s="133"/>
      <c r="D630" s="133"/>
      <c r="E630" s="190"/>
      <c r="G630" s="189"/>
      <c r="H630" s="190"/>
    </row>
    <row r="631">
      <c r="A631" s="189"/>
      <c r="B631" s="133"/>
      <c r="C631" s="133"/>
      <c r="D631" s="133"/>
      <c r="E631" s="190"/>
      <c r="G631" s="189"/>
      <c r="H631" s="190"/>
    </row>
    <row r="632">
      <c r="A632" s="189"/>
      <c r="B632" s="133"/>
      <c r="C632" s="133"/>
      <c r="D632" s="133"/>
      <c r="E632" s="190"/>
      <c r="G632" s="189"/>
      <c r="H632" s="190"/>
    </row>
    <row r="633">
      <c r="A633" s="189"/>
      <c r="B633" s="133"/>
      <c r="C633" s="133"/>
      <c r="D633" s="133"/>
      <c r="E633" s="190"/>
      <c r="G633" s="189"/>
      <c r="H633" s="190"/>
    </row>
    <row r="634">
      <c r="A634" s="189"/>
      <c r="B634" s="133"/>
      <c r="C634" s="133"/>
      <c r="D634" s="133"/>
      <c r="E634" s="190"/>
      <c r="G634" s="189"/>
      <c r="H634" s="190"/>
    </row>
    <row r="635">
      <c r="A635" s="189"/>
      <c r="B635" s="133"/>
      <c r="C635" s="133"/>
      <c r="D635" s="133"/>
      <c r="E635" s="190"/>
      <c r="G635" s="189"/>
      <c r="H635" s="190"/>
    </row>
    <row r="636">
      <c r="A636" s="189"/>
      <c r="B636" s="133"/>
      <c r="C636" s="133"/>
      <c r="D636" s="133"/>
      <c r="E636" s="190"/>
      <c r="G636" s="189"/>
      <c r="H636" s="190"/>
    </row>
    <row r="637">
      <c r="A637" s="189"/>
      <c r="B637" s="133"/>
      <c r="C637" s="133"/>
      <c r="D637" s="133"/>
      <c r="E637" s="190"/>
      <c r="G637" s="189"/>
      <c r="H637" s="190"/>
    </row>
    <row r="638">
      <c r="A638" s="189"/>
      <c r="B638" s="133"/>
      <c r="C638" s="133"/>
      <c r="D638" s="133"/>
      <c r="E638" s="190"/>
      <c r="G638" s="189"/>
      <c r="H638" s="190"/>
    </row>
    <row r="639">
      <c r="A639" s="189"/>
      <c r="B639" s="133"/>
      <c r="C639" s="133"/>
      <c r="D639" s="133"/>
      <c r="E639" s="190"/>
      <c r="G639" s="189"/>
      <c r="H639" s="190"/>
    </row>
    <row r="640">
      <c r="A640" s="189"/>
      <c r="B640" s="133"/>
      <c r="C640" s="133"/>
      <c r="D640" s="133"/>
      <c r="E640" s="190"/>
      <c r="G640" s="189"/>
      <c r="H640" s="190"/>
    </row>
    <row r="641">
      <c r="A641" s="189"/>
      <c r="B641" s="133"/>
      <c r="C641" s="133"/>
      <c r="D641" s="133"/>
      <c r="E641" s="190"/>
      <c r="G641" s="189"/>
      <c r="H641" s="190"/>
    </row>
    <row r="642">
      <c r="A642" s="189"/>
      <c r="B642" s="133"/>
      <c r="C642" s="133"/>
      <c r="D642" s="133"/>
      <c r="E642" s="190"/>
      <c r="G642" s="189"/>
      <c r="H642" s="190"/>
    </row>
    <row r="643">
      <c r="A643" s="189"/>
      <c r="B643" s="133"/>
      <c r="C643" s="133"/>
      <c r="D643" s="133"/>
      <c r="E643" s="190"/>
      <c r="G643" s="189"/>
      <c r="H643" s="190"/>
    </row>
    <row r="644">
      <c r="A644" s="189"/>
      <c r="B644" s="133"/>
      <c r="C644" s="133"/>
      <c r="D644" s="133"/>
      <c r="E644" s="190"/>
      <c r="G644" s="189"/>
      <c r="H644" s="190"/>
    </row>
    <row r="645">
      <c r="A645" s="189"/>
      <c r="B645" s="133"/>
      <c r="C645" s="133"/>
      <c r="D645" s="133"/>
      <c r="E645" s="190"/>
      <c r="G645" s="189"/>
      <c r="H645" s="190"/>
    </row>
    <row r="646">
      <c r="A646" s="189"/>
      <c r="B646" s="133"/>
      <c r="C646" s="133"/>
      <c r="D646" s="133"/>
      <c r="E646" s="190"/>
      <c r="G646" s="189"/>
      <c r="H646" s="190"/>
    </row>
    <row r="647">
      <c r="A647" s="189"/>
      <c r="B647" s="133"/>
      <c r="C647" s="133"/>
      <c r="D647" s="133"/>
      <c r="E647" s="190"/>
      <c r="G647" s="189"/>
      <c r="H647" s="190"/>
    </row>
    <row r="648">
      <c r="A648" s="189"/>
      <c r="B648" s="133"/>
      <c r="C648" s="133"/>
      <c r="D648" s="133"/>
      <c r="E648" s="190"/>
      <c r="G648" s="189"/>
      <c r="H648" s="190"/>
    </row>
    <row r="649">
      <c r="A649" s="189"/>
      <c r="B649" s="133"/>
      <c r="C649" s="133"/>
      <c r="D649" s="133"/>
      <c r="E649" s="190"/>
      <c r="G649" s="189"/>
      <c r="H649" s="190"/>
    </row>
    <row r="650">
      <c r="A650" s="189"/>
      <c r="B650" s="133"/>
      <c r="C650" s="133"/>
      <c r="D650" s="133"/>
      <c r="E650" s="190"/>
      <c r="G650" s="189"/>
      <c r="H650" s="190"/>
    </row>
    <row r="651">
      <c r="A651" s="189"/>
      <c r="B651" s="133"/>
      <c r="C651" s="133"/>
      <c r="D651" s="133"/>
      <c r="E651" s="190"/>
      <c r="G651" s="189"/>
      <c r="H651" s="190"/>
    </row>
    <row r="652">
      <c r="A652" s="189"/>
      <c r="B652" s="133"/>
      <c r="C652" s="133"/>
      <c r="D652" s="133"/>
      <c r="E652" s="190"/>
      <c r="G652" s="189"/>
      <c r="H652" s="190"/>
    </row>
    <row r="653">
      <c r="A653" s="189"/>
      <c r="B653" s="133"/>
      <c r="C653" s="133"/>
      <c r="D653" s="133"/>
      <c r="E653" s="190"/>
      <c r="G653" s="189"/>
      <c r="H653" s="190"/>
    </row>
    <row r="654">
      <c r="A654" s="189"/>
      <c r="B654" s="133"/>
      <c r="C654" s="133"/>
      <c r="D654" s="133"/>
      <c r="E654" s="190"/>
      <c r="G654" s="189"/>
      <c r="H654" s="190"/>
    </row>
    <row r="655">
      <c r="A655" s="189"/>
      <c r="B655" s="133"/>
      <c r="C655" s="133"/>
      <c r="D655" s="133"/>
      <c r="E655" s="190"/>
      <c r="G655" s="189"/>
      <c r="H655" s="190"/>
    </row>
    <row r="656">
      <c r="A656" s="189"/>
      <c r="B656" s="133"/>
      <c r="C656" s="133"/>
      <c r="D656" s="133"/>
      <c r="E656" s="190"/>
      <c r="G656" s="189"/>
      <c r="H656" s="190"/>
    </row>
    <row r="657">
      <c r="A657" s="189"/>
      <c r="B657" s="133"/>
      <c r="C657" s="133"/>
      <c r="D657" s="133"/>
      <c r="E657" s="190"/>
      <c r="G657" s="189"/>
      <c r="H657" s="190"/>
    </row>
    <row r="658">
      <c r="A658" s="189"/>
      <c r="B658" s="133"/>
      <c r="C658" s="133"/>
      <c r="D658" s="133"/>
      <c r="E658" s="190"/>
      <c r="G658" s="189"/>
      <c r="H658" s="190"/>
    </row>
    <row r="659">
      <c r="A659" s="189"/>
      <c r="B659" s="133"/>
      <c r="C659" s="133"/>
      <c r="D659" s="133"/>
      <c r="E659" s="190"/>
      <c r="G659" s="189"/>
      <c r="H659" s="190"/>
    </row>
    <row r="660">
      <c r="A660" s="189"/>
      <c r="B660" s="133"/>
      <c r="C660" s="133"/>
      <c r="D660" s="133"/>
      <c r="E660" s="190"/>
      <c r="G660" s="189"/>
      <c r="H660" s="190"/>
    </row>
    <row r="661">
      <c r="A661" s="189"/>
      <c r="B661" s="133"/>
      <c r="C661" s="133"/>
      <c r="D661" s="133"/>
      <c r="E661" s="190"/>
      <c r="G661" s="189"/>
      <c r="H661" s="190"/>
    </row>
    <row r="662">
      <c r="A662" s="189"/>
      <c r="B662" s="133"/>
      <c r="C662" s="133"/>
      <c r="D662" s="133"/>
      <c r="E662" s="190"/>
      <c r="G662" s="189"/>
      <c r="H662" s="190"/>
    </row>
    <row r="663">
      <c r="A663" s="189"/>
      <c r="B663" s="133"/>
      <c r="C663" s="133"/>
      <c r="D663" s="133"/>
      <c r="E663" s="190"/>
      <c r="G663" s="189"/>
      <c r="H663" s="190"/>
    </row>
    <row r="664">
      <c r="A664" s="189"/>
      <c r="B664" s="133"/>
      <c r="C664" s="133"/>
      <c r="D664" s="133"/>
      <c r="E664" s="190"/>
      <c r="G664" s="189"/>
      <c r="H664" s="190"/>
    </row>
    <row r="665">
      <c r="A665" s="189"/>
      <c r="B665" s="133"/>
      <c r="C665" s="133"/>
      <c r="D665" s="133"/>
      <c r="E665" s="190"/>
      <c r="G665" s="189"/>
      <c r="H665" s="190"/>
    </row>
    <row r="666">
      <c r="A666" s="189"/>
      <c r="B666" s="133"/>
      <c r="C666" s="133"/>
      <c r="D666" s="133"/>
      <c r="E666" s="190"/>
      <c r="G666" s="189"/>
      <c r="H666" s="190"/>
    </row>
    <row r="667">
      <c r="A667" s="189"/>
      <c r="B667" s="133"/>
      <c r="C667" s="133"/>
      <c r="D667" s="133"/>
      <c r="E667" s="190"/>
      <c r="G667" s="189"/>
      <c r="H667" s="190"/>
    </row>
    <row r="668">
      <c r="A668" s="189"/>
      <c r="B668" s="133"/>
      <c r="C668" s="133"/>
      <c r="D668" s="133"/>
      <c r="E668" s="190"/>
      <c r="G668" s="189"/>
      <c r="H668" s="190"/>
    </row>
    <row r="669">
      <c r="A669" s="189"/>
      <c r="B669" s="133"/>
      <c r="C669" s="133"/>
      <c r="D669" s="133"/>
      <c r="E669" s="190"/>
      <c r="G669" s="189"/>
      <c r="H669" s="190"/>
    </row>
    <row r="670">
      <c r="A670" s="189"/>
      <c r="B670" s="133"/>
      <c r="C670" s="133"/>
      <c r="D670" s="133"/>
      <c r="E670" s="190"/>
      <c r="G670" s="189"/>
      <c r="H670" s="190"/>
    </row>
    <row r="671">
      <c r="A671" s="189"/>
      <c r="B671" s="133"/>
      <c r="C671" s="133"/>
      <c r="D671" s="133"/>
      <c r="E671" s="190"/>
      <c r="G671" s="189"/>
      <c r="H671" s="190"/>
    </row>
    <row r="672">
      <c r="A672" s="189"/>
      <c r="B672" s="133"/>
      <c r="C672" s="133"/>
      <c r="D672" s="133"/>
      <c r="E672" s="190"/>
      <c r="G672" s="189"/>
      <c r="H672" s="190"/>
    </row>
    <row r="673">
      <c r="A673" s="189"/>
      <c r="B673" s="133"/>
      <c r="C673" s="133"/>
      <c r="D673" s="133"/>
      <c r="E673" s="190"/>
      <c r="G673" s="189"/>
      <c r="H673" s="190"/>
    </row>
    <row r="674">
      <c r="A674" s="189"/>
      <c r="B674" s="133"/>
      <c r="C674" s="133"/>
      <c r="D674" s="133"/>
      <c r="E674" s="190"/>
      <c r="G674" s="189"/>
      <c r="H674" s="190"/>
    </row>
    <row r="675">
      <c r="A675" s="189"/>
      <c r="B675" s="133"/>
      <c r="C675" s="133"/>
      <c r="D675" s="133"/>
      <c r="E675" s="190"/>
      <c r="G675" s="189"/>
      <c r="H675" s="190"/>
    </row>
    <row r="676">
      <c r="A676" s="189"/>
      <c r="B676" s="133"/>
      <c r="C676" s="133"/>
      <c r="D676" s="133"/>
      <c r="E676" s="190"/>
      <c r="G676" s="189"/>
      <c r="H676" s="190"/>
    </row>
    <row r="677">
      <c r="A677" s="189"/>
      <c r="B677" s="133"/>
      <c r="C677" s="133"/>
      <c r="D677" s="133"/>
      <c r="E677" s="190"/>
      <c r="G677" s="189"/>
      <c r="H677" s="190"/>
    </row>
    <row r="678">
      <c r="A678" s="189"/>
      <c r="B678" s="133"/>
      <c r="C678" s="133"/>
      <c r="D678" s="133"/>
      <c r="E678" s="190"/>
      <c r="G678" s="189"/>
      <c r="H678" s="190"/>
    </row>
    <row r="679">
      <c r="A679" s="189"/>
      <c r="B679" s="133"/>
      <c r="C679" s="133"/>
      <c r="D679" s="133"/>
      <c r="E679" s="190"/>
      <c r="G679" s="189"/>
      <c r="H679" s="190"/>
    </row>
    <row r="680">
      <c r="A680" s="189"/>
      <c r="B680" s="133"/>
      <c r="C680" s="133"/>
      <c r="D680" s="133"/>
      <c r="E680" s="190"/>
      <c r="G680" s="189"/>
      <c r="H680" s="190"/>
    </row>
    <row r="681">
      <c r="A681" s="189"/>
      <c r="B681" s="133"/>
      <c r="C681" s="133"/>
      <c r="D681" s="133"/>
      <c r="E681" s="190"/>
      <c r="G681" s="189"/>
      <c r="H681" s="190"/>
    </row>
    <row r="682">
      <c r="A682" s="189"/>
      <c r="B682" s="133"/>
      <c r="C682" s="133"/>
      <c r="D682" s="133"/>
      <c r="E682" s="190"/>
      <c r="G682" s="189"/>
      <c r="H682" s="190"/>
    </row>
    <row r="683">
      <c r="A683" s="189"/>
      <c r="B683" s="133"/>
      <c r="C683" s="133"/>
      <c r="D683" s="133"/>
      <c r="E683" s="190"/>
      <c r="G683" s="189"/>
      <c r="H683" s="190"/>
    </row>
    <row r="684">
      <c r="A684" s="189"/>
      <c r="B684" s="133"/>
      <c r="C684" s="133"/>
      <c r="D684" s="133"/>
      <c r="E684" s="190"/>
      <c r="G684" s="189"/>
      <c r="H684" s="190"/>
    </row>
    <row r="685">
      <c r="A685" s="189"/>
      <c r="B685" s="133"/>
      <c r="C685" s="133"/>
      <c r="D685" s="133"/>
      <c r="E685" s="190"/>
      <c r="G685" s="189"/>
      <c r="H685" s="190"/>
    </row>
    <row r="686">
      <c r="A686" s="189"/>
      <c r="B686" s="133"/>
      <c r="C686" s="133"/>
      <c r="D686" s="133"/>
      <c r="E686" s="190"/>
      <c r="G686" s="189"/>
      <c r="H686" s="190"/>
    </row>
    <row r="687">
      <c r="A687" s="189"/>
      <c r="B687" s="133"/>
      <c r="C687" s="133"/>
      <c r="D687" s="133"/>
      <c r="E687" s="190"/>
      <c r="G687" s="189"/>
      <c r="H687" s="190"/>
    </row>
    <row r="688">
      <c r="A688" s="189"/>
      <c r="B688" s="133"/>
      <c r="C688" s="133"/>
      <c r="D688" s="133"/>
      <c r="E688" s="190"/>
      <c r="G688" s="189"/>
      <c r="H688" s="190"/>
    </row>
    <row r="689">
      <c r="A689" s="189"/>
      <c r="B689" s="133"/>
      <c r="C689" s="133"/>
      <c r="D689" s="133"/>
      <c r="E689" s="190"/>
      <c r="G689" s="189"/>
      <c r="H689" s="190"/>
    </row>
    <row r="690">
      <c r="A690" s="189"/>
      <c r="B690" s="133"/>
      <c r="C690" s="133"/>
      <c r="D690" s="133"/>
      <c r="E690" s="190"/>
      <c r="G690" s="189"/>
      <c r="H690" s="190"/>
    </row>
    <row r="691">
      <c r="A691" s="189"/>
      <c r="B691" s="133"/>
      <c r="C691" s="133"/>
      <c r="D691" s="133"/>
      <c r="E691" s="190"/>
      <c r="G691" s="189"/>
      <c r="H691" s="190"/>
    </row>
    <row r="692">
      <c r="A692" s="189"/>
      <c r="B692" s="133"/>
      <c r="C692" s="133"/>
      <c r="D692" s="133"/>
      <c r="E692" s="190"/>
      <c r="G692" s="189"/>
      <c r="H692" s="190"/>
    </row>
    <row r="693">
      <c r="A693" s="189"/>
      <c r="B693" s="133"/>
      <c r="C693" s="133"/>
      <c r="D693" s="133"/>
      <c r="E693" s="190"/>
      <c r="G693" s="189"/>
      <c r="H693" s="190"/>
    </row>
    <row r="694">
      <c r="A694" s="189"/>
      <c r="B694" s="133"/>
      <c r="C694" s="133"/>
      <c r="D694" s="133"/>
      <c r="E694" s="190"/>
      <c r="G694" s="189"/>
      <c r="H694" s="190"/>
    </row>
    <row r="695">
      <c r="A695" s="189"/>
      <c r="B695" s="133"/>
      <c r="C695" s="133"/>
      <c r="D695" s="133"/>
      <c r="E695" s="190"/>
      <c r="G695" s="189"/>
      <c r="H695" s="190"/>
    </row>
    <row r="696">
      <c r="A696" s="189"/>
      <c r="B696" s="133"/>
      <c r="C696" s="133"/>
      <c r="D696" s="133"/>
      <c r="E696" s="190"/>
      <c r="G696" s="189"/>
      <c r="H696" s="190"/>
    </row>
    <row r="697">
      <c r="A697" s="189"/>
      <c r="B697" s="133"/>
      <c r="C697" s="133"/>
      <c r="D697" s="133"/>
      <c r="E697" s="190"/>
      <c r="G697" s="189"/>
      <c r="H697" s="190"/>
    </row>
    <row r="698">
      <c r="A698" s="189"/>
      <c r="B698" s="133"/>
      <c r="C698" s="133"/>
      <c r="D698" s="133"/>
      <c r="E698" s="190"/>
      <c r="G698" s="189"/>
      <c r="H698" s="190"/>
    </row>
    <row r="699">
      <c r="A699" s="189"/>
      <c r="B699" s="133"/>
      <c r="C699" s="133"/>
      <c r="D699" s="133"/>
      <c r="E699" s="190"/>
      <c r="G699" s="189"/>
      <c r="H699" s="190"/>
    </row>
    <row r="700">
      <c r="A700" s="189"/>
      <c r="B700" s="133"/>
      <c r="C700" s="133"/>
      <c r="D700" s="133"/>
      <c r="E700" s="190"/>
      <c r="G700" s="189"/>
      <c r="H700" s="190"/>
    </row>
    <row r="701">
      <c r="A701" s="189"/>
      <c r="B701" s="133"/>
      <c r="C701" s="133"/>
      <c r="D701" s="133"/>
      <c r="E701" s="190"/>
      <c r="G701" s="189"/>
      <c r="H701" s="190"/>
    </row>
    <row r="702">
      <c r="A702" s="189"/>
      <c r="B702" s="133"/>
      <c r="C702" s="133"/>
      <c r="D702" s="133"/>
      <c r="E702" s="190"/>
      <c r="G702" s="189"/>
      <c r="H702" s="190"/>
    </row>
    <row r="703">
      <c r="A703" s="189"/>
      <c r="B703" s="133"/>
      <c r="C703" s="133"/>
      <c r="D703" s="133"/>
      <c r="E703" s="190"/>
      <c r="G703" s="189"/>
      <c r="H703" s="190"/>
    </row>
    <row r="704">
      <c r="A704" s="189"/>
      <c r="B704" s="133"/>
      <c r="C704" s="133"/>
      <c r="D704" s="133"/>
      <c r="E704" s="190"/>
      <c r="G704" s="189"/>
      <c r="H704" s="190"/>
    </row>
    <row r="705">
      <c r="A705" s="189"/>
      <c r="B705" s="133"/>
      <c r="C705" s="133"/>
      <c r="D705" s="133"/>
      <c r="E705" s="190"/>
      <c r="G705" s="189"/>
      <c r="H705" s="190"/>
    </row>
    <row r="706">
      <c r="A706" s="189"/>
      <c r="B706" s="133"/>
      <c r="C706" s="133"/>
      <c r="D706" s="133"/>
      <c r="E706" s="190"/>
      <c r="G706" s="189"/>
      <c r="H706" s="190"/>
    </row>
    <row r="707">
      <c r="A707" s="189"/>
      <c r="B707" s="133"/>
      <c r="C707" s="133"/>
      <c r="D707" s="133"/>
      <c r="E707" s="190"/>
      <c r="G707" s="189"/>
      <c r="H707" s="190"/>
    </row>
    <row r="708">
      <c r="A708" s="189"/>
      <c r="B708" s="133"/>
      <c r="C708" s="133"/>
      <c r="D708" s="133"/>
      <c r="E708" s="190"/>
      <c r="G708" s="189"/>
      <c r="H708" s="190"/>
    </row>
    <row r="709">
      <c r="A709" s="189"/>
      <c r="B709" s="133"/>
      <c r="C709" s="133"/>
      <c r="D709" s="133"/>
      <c r="E709" s="190"/>
      <c r="G709" s="189"/>
      <c r="H709" s="190"/>
    </row>
    <row r="710">
      <c r="A710" s="189"/>
      <c r="B710" s="133"/>
      <c r="C710" s="133"/>
      <c r="D710" s="133"/>
      <c r="E710" s="190"/>
      <c r="G710" s="189"/>
      <c r="H710" s="190"/>
    </row>
    <row r="711">
      <c r="A711" s="189"/>
      <c r="B711" s="133"/>
      <c r="C711" s="133"/>
      <c r="D711" s="133"/>
      <c r="E711" s="190"/>
      <c r="G711" s="189"/>
      <c r="H711" s="190"/>
    </row>
    <row r="712">
      <c r="A712" s="189"/>
      <c r="B712" s="133"/>
      <c r="C712" s="133"/>
      <c r="D712" s="133"/>
      <c r="E712" s="190"/>
      <c r="G712" s="189"/>
      <c r="H712" s="190"/>
    </row>
    <row r="713">
      <c r="A713" s="189"/>
      <c r="B713" s="133"/>
      <c r="C713" s="133"/>
      <c r="D713" s="133"/>
      <c r="E713" s="190"/>
      <c r="G713" s="189"/>
      <c r="H713" s="190"/>
    </row>
    <row r="714">
      <c r="A714" s="189"/>
      <c r="B714" s="133"/>
      <c r="C714" s="133"/>
      <c r="D714" s="133"/>
      <c r="E714" s="190"/>
      <c r="G714" s="189"/>
      <c r="H714" s="190"/>
    </row>
    <row r="715">
      <c r="A715" s="189"/>
      <c r="B715" s="133"/>
      <c r="C715" s="133"/>
      <c r="D715" s="133"/>
      <c r="E715" s="190"/>
      <c r="G715" s="189"/>
      <c r="H715" s="190"/>
    </row>
    <row r="716">
      <c r="A716" s="189"/>
      <c r="B716" s="133"/>
      <c r="C716" s="133"/>
      <c r="D716" s="133"/>
      <c r="E716" s="190"/>
      <c r="G716" s="189"/>
      <c r="H716" s="190"/>
    </row>
    <row r="717">
      <c r="A717" s="189"/>
      <c r="B717" s="133"/>
      <c r="C717" s="133"/>
      <c r="D717" s="133"/>
      <c r="E717" s="190"/>
      <c r="G717" s="189"/>
      <c r="H717" s="190"/>
    </row>
    <row r="718">
      <c r="A718" s="189"/>
      <c r="B718" s="133"/>
      <c r="C718" s="133"/>
      <c r="D718" s="133"/>
      <c r="E718" s="190"/>
      <c r="G718" s="189"/>
      <c r="H718" s="190"/>
    </row>
    <row r="719">
      <c r="A719" s="189"/>
      <c r="B719" s="133"/>
      <c r="C719" s="133"/>
      <c r="D719" s="133"/>
      <c r="E719" s="190"/>
      <c r="G719" s="189"/>
      <c r="H719" s="190"/>
    </row>
    <row r="720">
      <c r="A720" s="189"/>
      <c r="B720" s="133"/>
      <c r="C720" s="133"/>
      <c r="D720" s="133"/>
      <c r="E720" s="190"/>
      <c r="G720" s="189"/>
      <c r="H720" s="190"/>
    </row>
    <row r="721">
      <c r="A721" s="189"/>
      <c r="B721" s="133"/>
      <c r="C721" s="133"/>
      <c r="D721" s="133"/>
      <c r="E721" s="190"/>
      <c r="G721" s="189"/>
      <c r="H721" s="190"/>
    </row>
    <row r="722">
      <c r="A722" s="189"/>
      <c r="B722" s="133"/>
      <c r="C722" s="133"/>
      <c r="D722" s="133"/>
      <c r="E722" s="190"/>
      <c r="G722" s="189"/>
      <c r="H722" s="190"/>
    </row>
    <row r="723">
      <c r="A723" s="189"/>
      <c r="B723" s="133"/>
      <c r="C723" s="133"/>
      <c r="D723" s="133"/>
      <c r="E723" s="190"/>
      <c r="G723" s="189"/>
      <c r="H723" s="190"/>
    </row>
    <row r="724">
      <c r="A724" s="189"/>
      <c r="B724" s="133"/>
      <c r="C724" s="133"/>
      <c r="D724" s="133"/>
      <c r="E724" s="190"/>
      <c r="G724" s="189"/>
      <c r="H724" s="190"/>
    </row>
    <row r="725">
      <c r="A725" s="189"/>
      <c r="B725" s="133"/>
      <c r="C725" s="133"/>
      <c r="D725" s="133"/>
      <c r="E725" s="190"/>
      <c r="G725" s="189"/>
      <c r="H725" s="190"/>
    </row>
    <row r="726">
      <c r="A726" s="189"/>
      <c r="B726" s="133"/>
      <c r="C726" s="133"/>
      <c r="D726" s="133"/>
      <c r="E726" s="190"/>
      <c r="G726" s="189"/>
      <c r="H726" s="190"/>
    </row>
    <row r="727">
      <c r="A727" s="189"/>
      <c r="B727" s="133"/>
      <c r="C727" s="133"/>
      <c r="D727" s="133"/>
      <c r="E727" s="190"/>
      <c r="G727" s="189"/>
      <c r="H727" s="190"/>
    </row>
    <row r="728">
      <c r="A728" s="189"/>
      <c r="B728" s="133"/>
      <c r="C728" s="133"/>
      <c r="D728" s="133"/>
      <c r="E728" s="190"/>
      <c r="G728" s="189"/>
      <c r="H728" s="190"/>
    </row>
    <row r="729">
      <c r="A729" s="189"/>
      <c r="B729" s="133"/>
      <c r="C729" s="133"/>
      <c r="D729" s="133"/>
      <c r="E729" s="190"/>
      <c r="G729" s="189"/>
      <c r="H729" s="190"/>
    </row>
    <row r="730">
      <c r="A730" s="189"/>
      <c r="B730" s="133"/>
      <c r="C730" s="133"/>
      <c r="D730" s="133"/>
      <c r="E730" s="190"/>
      <c r="G730" s="189"/>
      <c r="H730" s="190"/>
    </row>
    <row r="731">
      <c r="A731" s="189"/>
      <c r="B731" s="133"/>
      <c r="C731" s="133"/>
      <c r="D731" s="133"/>
      <c r="E731" s="190"/>
      <c r="G731" s="189"/>
      <c r="H731" s="190"/>
    </row>
    <row r="732">
      <c r="A732" s="189"/>
      <c r="B732" s="133"/>
      <c r="C732" s="133"/>
      <c r="D732" s="133"/>
      <c r="E732" s="190"/>
      <c r="G732" s="189"/>
      <c r="H732" s="190"/>
    </row>
    <row r="733">
      <c r="A733" s="189"/>
      <c r="B733" s="133"/>
      <c r="C733" s="133"/>
      <c r="D733" s="133"/>
      <c r="E733" s="190"/>
      <c r="G733" s="189"/>
      <c r="H733" s="190"/>
    </row>
    <row r="734">
      <c r="A734" s="189"/>
      <c r="B734" s="133"/>
      <c r="C734" s="133"/>
      <c r="D734" s="133"/>
      <c r="E734" s="190"/>
      <c r="G734" s="189"/>
      <c r="H734" s="190"/>
    </row>
    <row r="735">
      <c r="A735" s="189"/>
      <c r="B735" s="133"/>
      <c r="C735" s="133"/>
      <c r="D735" s="133"/>
      <c r="E735" s="190"/>
      <c r="G735" s="189"/>
      <c r="H735" s="190"/>
    </row>
    <row r="736">
      <c r="A736" s="189"/>
      <c r="B736" s="133"/>
      <c r="C736" s="133"/>
      <c r="D736" s="133"/>
      <c r="E736" s="190"/>
      <c r="G736" s="189"/>
      <c r="H736" s="190"/>
    </row>
    <row r="737">
      <c r="A737" s="189"/>
      <c r="B737" s="133"/>
      <c r="C737" s="133"/>
      <c r="D737" s="133"/>
      <c r="E737" s="190"/>
      <c r="G737" s="189"/>
      <c r="H737" s="190"/>
    </row>
    <row r="738">
      <c r="A738" s="189"/>
      <c r="B738" s="133"/>
      <c r="C738" s="133"/>
      <c r="D738" s="133"/>
      <c r="E738" s="190"/>
      <c r="G738" s="189"/>
      <c r="H738" s="190"/>
    </row>
    <row r="739">
      <c r="A739" s="189"/>
      <c r="B739" s="133"/>
      <c r="C739" s="133"/>
      <c r="D739" s="133"/>
      <c r="E739" s="190"/>
      <c r="G739" s="189"/>
      <c r="H739" s="190"/>
    </row>
    <row r="740">
      <c r="A740" s="189"/>
      <c r="B740" s="133"/>
      <c r="C740" s="133"/>
      <c r="D740" s="133"/>
      <c r="E740" s="190"/>
      <c r="G740" s="189"/>
      <c r="H740" s="190"/>
    </row>
    <row r="741">
      <c r="A741" s="189"/>
      <c r="B741" s="133"/>
      <c r="C741" s="133"/>
      <c r="D741" s="133"/>
      <c r="E741" s="190"/>
      <c r="G741" s="189"/>
      <c r="H741" s="190"/>
    </row>
    <row r="742">
      <c r="A742" s="189"/>
      <c r="B742" s="133"/>
      <c r="C742" s="133"/>
      <c r="D742" s="133"/>
      <c r="E742" s="190"/>
      <c r="G742" s="189"/>
      <c r="H742" s="190"/>
    </row>
    <row r="743">
      <c r="A743" s="189"/>
      <c r="B743" s="133"/>
      <c r="C743" s="133"/>
      <c r="D743" s="133"/>
      <c r="E743" s="190"/>
      <c r="G743" s="189"/>
      <c r="H743" s="190"/>
    </row>
    <row r="744">
      <c r="A744" s="189"/>
      <c r="B744" s="133"/>
      <c r="C744" s="133"/>
      <c r="D744" s="133"/>
      <c r="E744" s="190"/>
      <c r="G744" s="189"/>
      <c r="H744" s="190"/>
    </row>
    <row r="745">
      <c r="A745" s="189"/>
      <c r="B745" s="133"/>
      <c r="C745" s="133"/>
      <c r="D745" s="133"/>
      <c r="E745" s="190"/>
      <c r="G745" s="189"/>
      <c r="H745" s="190"/>
    </row>
    <row r="746">
      <c r="A746" s="189"/>
      <c r="B746" s="133"/>
      <c r="C746" s="133"/>
      <c r="D746" s="133"/>
      <c r="E746" s="190"/>
      <c r="G746" s="189"/>
      <c r="H746" s="190"/>
    </row>
    <row r="747">
      <c r="A747" s="189"/>
      <c r="B747" s="133"/>
      <c r="C747" s="133"/>
      <c r="D747" s="133"/>
      <c r="E747" s="190"/>
      <c r="G747" s="189"/>
      <c r="H747" s="190"/>
    </row>
    <row r="748">
      <c r="A748" s="189"/>
      <c r="B748" s="133"/>
      <c r="C748" s="133"/>
      <c r="D748" s="133"/>
      <c r="E748" s="190"/>
      <c r="G748" s="189"/>
      <c r="H748" s="190"/>
    </row>
    <row r="749">
      <c r="A749" s="189"/>
      <c r="B749" s="133"/>
      <c r="C749" s="133"/>
      <c r="D749" s="133"/>
      <c r="E749" s="190"/>
      <c r="G749" s="189"/>
      <c r="H749" s="190"/>
    </row>
    <row r="750">
      <c r="A750" s="189"/>
      <c r="B750" s="133"/>
      <c r="C750" s="133"/>
      <c r="D750" s="133"/>
      <c r="E750" s="190"/>
      <c r="G750" s="189"/>
      <c r="H750" s="190"/>
    </row>
    <row r="751">
      <c r="A751" s="189"/>
      <c r="B751" s="133"/>
      <c r="C751" s="133"/>
      <c r="D751" s="133"/>
      <c r="E751" s="190"/>
      <c r="G751" s="189"/>
      <c r="H751" s="190"/>
    </row>
    <row r="752">
      <c r="A752" s="189"/>
      <c r="B752" s="133"/>
      <c r="C752" s="133"/>
      <c r="D752" s="133"/>
      <c r="E752" s="190"/>
      <c r="G752" s="189"/>
      <c r="H752" s="190"/>
    </row>
    <row r="753">
      <c r="A753" s="189"/>
      <c r="B753" s="133"/>
      <c r="C753" s="133"/>
      <c r="D753" s="133"/>
      <c r="E753" s="190"/>
      <c r="G753" s="189"/>
      <c r="H753" s="190"/>
    </row>
    <row r="754">
      <c r="A754" s="189"/>
      <c r="B754" s="133"/>
      <c r="C754" s="133"/>
      <c r="D754" s="133"/>
      <c r="E754" s="190"/>
      <c r="G754" s="189"/>
      <c r="H754" s="190"/>
    </row>
    <row r="755">
      <c r="A755" s="189"/>
      <c r="B755" s="133"/>
      <c r="C755" s="133"/>
      <c r="D755" s="133"/>
      <c r="E755" s="190"/>
      <c r="G755" s="189"/>
      <c r="H755" s="190"/>
    </row>
    <row r="756">
      <c r="A756" s="189"/>
      <c r="B756" s="133"/>
      <c r="C756" s="133"/>
      <c r="D756" s="133"/>
      <c r="E756" s="190"/>
      <c r="G756" s="189"/>
      <c r="H756" s="190"/>
    </row>
    <row r="757">
      <c r="A757" s="189"/>
      <c r="B757" s="133"/>
      <c r="C757" s="133"/>
      <c r="D757" s="133"/>
      <c r="E757" s="190"/>
      <c r="G757" s="189"/>
      <c r="H757" s="190"/>
    </row>
    <row r="758">
      <c r="A758" s="189"/>
      <c r="B758" s="133"/>
      <c r="C758" s="133"/>
      <c r="D758" s="133"/>
      <c r="E758" s="190"/>
      <c r="G758" s="189"/>
      <c r="H758" s="190"/>
    </row>
    <row r="759">
      <c r="A759" s="189"/>
      <c r="B759" s="133"/>
      <c r="C759" s="133"/>
      <c r="D759" s="133"/>
      <c r="E759" s="190"/>
      <c r="G759" s="189"/>
      <c r="H759" s="190"/>
    </row>
    <row r="760">
      <c r="A760" s="189"/>
      <c r="B760" s="133"/>
      <c r="C760" s="133"/>
      <c r="D760" s="133"/>
      <c r="E760" s="190"/>
      <c r="G760" s="189"/>
      <c r="H760" s="190"/>
    </row>
    <row r="761">
      <c r="A761" s="189"/>
      <c r="B761" s="133"/>
      <c r="C761" s="133"/>
      <c r="D761" s="133"/>
      <c r="E761" s="190"/>
      <c r="G761" s="189"/>
      <c r="H761" s="190"/>
    </row>
    <row r="762">
      <c r="A762" s="189"/>
      <c r="B762" s="133"/>
      <c r="C762" s="133"/>
      <c r="D762" s="133"/>
      <c r="E762" s="190"/>
      <c r="G762" s="189"/>
      <c r="H762" s="190"/>
    </row>
    <row r="763">
      <c r="A763" s="189"/>
      <c r="B763" s="133"/>
      <c r="C763" s="133"/>
      <c r="D763" s="133"/>
      <c r="E763" s="190"/>
      <c r="G763" s="189"/>
      <c r="H763" s="190"/>
    </row>
    <row r="764">
      <c r="A764" s="189"/>
      <c r="B764" s="133"/>
      <c r="C764" s="133"/>
      <c r="D764" s="133"/>
      <c r="E764" s="190"/>
      <c r="G764" s="189"/>
      <c r="H764" s="190"/>
    </row>
    <row r="765">
      <c r="A765" s="189"/>
      <c r="B765" s="133"/>
      <c r="C765" s="133"/>
      <c r="D765" s="133"/>
      <c r="E765" s="190"/>
      <c r="G765" s="189"/>
      <c r="H765" s="190"/>
    </row>
    <row r="766">
      <c r="A766" s="189"/>
      <c r="B766" s="133"/>
      <c r="C766" s="133"/>
      <c r="D766" s="133"/>
      <c r="E766" s="190"/>
      <c r="G766" s="189"/>
      <c r="H766" s="190"/>
    </row>
    <row r="767">
      <c r="A767" s="189"/>
      <c r="B767" s="133"/>
      <c r="C767" s="133"/>
      <c r="D767" s="133"/>
      <c r="E767" s="190"/>
      <c r="G767" s="189"/>
      <c r="H767" s="190"/>
    </row>
    <row r="768">
      <c r="A768" s="189"/>
      <c r="B768" s="133"/>
      <c r="C768" s="133"/>
      <c r="D768" s="133"/>
      <c r="E768" s="190"/>
      <c r="G768" s="189"/>
      <c r="H768" s="190"/>
    </row>
    <row r="769">
      <c r="A769" s="189"/>
      <c r="B769" s="133"/>
      <c r="C769" s="133"/>
      <c r="D769" s="133"/>
      <c r="E769" s="190"/>
      <c r="G769" s="189"/>
      <c r="H769" s="190"/>
    </row>
    <row r="770">
      <c r="A770" s="189"/>
      <c r="B770" s="133"/>
      <c r="C770" s="133"/>
      <c r="D770" s="133"/>
      <c r="E770" s="190"/>
      <c r="G770" s="189"/>
      <c r="H770" s="190"/>
    </row>
    <row r="771">
      <c r="A771" s="189"/>
      <c r="B771" s="133"/>
      <c r="C771" s="133"/>
      <c r="D771" s="133"/>
      <c r="E771" s="190"/>
      <c r="G771" s="189"/>
      <c r="H771" s="190"/>
    </row>
    <row r="772">
      <c r="A772" s="189"/>
      <c r="B772" s="133"/>
      <c r="C772" s="133"/>
      <c r="D772" s="133"/>
      <c r="E772" s="190"/>
      <c r="G772" s="189"/>
      <c r="H772" s="190"/>
    </row>
    <row r="773">
      <c r="A773" s="189"/>
      <c r="B773" s="133"/>
      <c r="C773" s="133"/>
      <c r="D773" s="133"/>
      <c r="E773" s="190"/>
      <c r="G773" s="189"/>
      <c r="H773" s="190"/>
    </row>
    <row r="774">
      <c r="A774" s="189"/>
      <c r="B774" s="133"/>
      <c r="C774" s="133"/>
      <c r="D774" s="133"/>
      <c r="E774" s="190"/>
      <c r="G774" s="189"/>
      <c r="H774" s="190"/>
    </row>
    <row r="775">
      <c r="A775" s="189"/>
      <c r="B775" s="133"/>
      <c r="C775" s="133"/>
      <c r="D775" s="133"/>
      <c r="E775" s="190"/>
      <c r="G775" s="189"/>
      <c r="H775" s="190"/>
    </row>
    <row r="776">
      <c r="A776" s="189"/>
      <c r="B776" s="133"/>
      <c r="C776" s="133"/>
      <c r="D776" s="133"/>
      <c r="E776" s="190"/>
      <c r="G776" s="189"/>
      <c r="H776" s="190"/>
    </row>
    <row r="777">
      <c r="A777" s="189"/>
      <c r="B777" s="133"/>
      <c r="C777" s="133"/>
      <c r="D777" s="133"/>
      <c r="E777" s="190"/>
      <c r="G777" s="189"/>
      <c r="H777" s="190"/>
    </row>
    <row r="778">
      <c r="A778" s="189"/>
      <c r="B778" s="133"/>
      <c r="C778" s="133"/>
      <c r="D778" s="133"/>
      <c r="E778" s="190"/>
      <c r="G778" s="189"/>
      <c r="H778" s="190"/>
    </row>
    <row r="779">
      <c r="A779" s="189"/>
      <c r="B779" s="133"/>
      <c r="C779" s="133"/>
      <c r="D779" s="133"/>
      <c r="E779" s="190"/>
      <c r="G779" s="189"/>
      <c r="H779" s="190"/>
    </row>
    <row r="780">
      <c r="A780" s="189"/>
      <c r="B780" s="133"/>
      <c r="C780" s="133"/>
      <c r="D780" s="133"/>
      <c r="E780" s="190"/>
      <c r="G780" s="189"/>
      <c r="H780" s="190"/>
    </row>
    <row r="781">
      <c r="A781" s="189"/>
      <c r="B781" s="133"/>
      <c r="C781" s="133"/>
      <c r="D781" s="133"/>
      <c r="E781" s="190"/>
      <c r="G781" s="189"/>
      <c r="H781" s="190"/>
    </row>
    <row r="782">
      <c r="A782" s="189"/>
      <c r="B782" s="133"/>
      <c r="C782" s="133"/>
      <c r="D782" s="133"/>
      <c r="E782" s="190"/>
      <c r="G782" s="189"/>
      <c r="H782" s="190"/>
    </row>
    <row r="783">
      <c r="A783" s="189"/>
      <c r="B783" s="133"/>
      <c r="C783" s="133"/>
      <c r="D783" s="133"/>
      <c r="E783" s="190"/>
      <c r="G783" s="189"/>
      <c r="H783" s="190"/>
    </row>
    <row r="784">
      <c r="A784" s="189"/>
      <c r="B784" s="133"/>
      <c r="C784" s="133"/>
      <c r="D784" s="133"/>
      <c r="E784" s="190"/>
      <c r="G784" s="189"/>
      <c r="H784" s="190"/>
    </row>
    <row r="785">
      <c r="A785" s="189"/>
      <c r="B785" s="133"/>
      <c r="C785" s="133"/>
      <c r="D785" s="133"/>
      <c r="E785" s="190"/>
      <c r="G785" s="189"/>
      <c r="H785" s="190"/>
    </row>
    <row r="786">
      <c r="A786" s="189"/>
      <c r="B786" s="133"/>
      <c r="C786" s="133"/>
      <c r="D786" s="133"/>
      <c r="E786" s="190"/>
      <c r="G786" s="189"/>
      <c r="H786" s="190"/>
    </row>
    <row r="787">
      <c r="A787" s="189"/>
      <c r="B787" s="133"/>
      <c r="C787" s="133"/>
      <c r="D787" s="133"/>
      <c r="E787" s="190"/>
      <c r="G787" s="189"/>
      <c r="H787" s="190"/>
    </row>
    <row r="788">
      <c r="A788" s="189"/>
      <c r="B788" s="133"/>
      <c r="C788" s="133"/>
      <c r="D788" s="133"/>
      <c r="E788" s="190"/>
      <c r="G788" s="189"/>
      <c r="H788" s="190"/>
    </row>
    <row r="789">
      <c r="A789" s="189"/>
      <c r="B789" s="133"/>
      <c r="C789" s="133"/>
      <c r="D789" s="133"/>
      <c r="E789" s="190"/>
      <c r="G789" s="189"/>
      <c r="H789" s="190"/>
    </row>
    <row r="790">
      <c r="A790" s="189"/>
      <c r="B790" s="133"/>
      <c r="C790" s="133"/>
      <c r="D790" s="133"/>
      <c r="E790" s="190"/>
      <c r="G790" s="189"/>
      <c r="H790" s="190"/>
    </row>
    <row r="791">
      <c r="A791" s="189"/>
      <c r="B791" s="133"/>
      <c r="C791" s="133"/>
      <c r="D791" s="133"/>
      <c r="E791" s="190"/>
      <c r="G791" s="189"/>
      <c r="H791" s="190"/>
    </row>
    <row r="792">
      <c r="A792" s="189"/>
      <c r="B792" s="133"/>
      <c r="C792" s="133"/>
      <c r="D792" s="133"/>
      <c r="E792" s="190"/>
      <c r="G792" s="189"/>
      <c r="H792" s="190"/>
    </row>
    <row r="793">
      <c r="A793" s="189"/>
      <c r="B793" s="133"/>
      <c r="C793" s="133"/>
      <c r="D793" s="133"/>
      <c r="E793" s="190"/>
      <c r="G793" s="189"/>
      <c r="H793" s="190"/>
    </row>
    <row r="794">
      <c r="A794" s="189"/>
      <c r="B794" s="133"/>
      <c r="C794" s="133"/>
      <c r="D794" s="133"/>
      <c r="E794" s="190"/>
      <c r="G794" s="189"/>
      <c r="H794" s="190"/>
    </row>
    <row r="795">
      <c r="A795" s="189"/>
      <c r="B795" s="133"/>
      <c r="C795" s="133"/>
      <c r="D795" s="133"/>
      <c r="E795" s="190"/>
      <c r="G795" s="189"/>
      <c r="H795" s="190"/>
    </row>
    <row r="796">
      <c r="A796" s="189"/>
      <c r="B796" s="133"/>
      <c r="C796" s="133"/>
      <c r="D796" s="133"/>
      <c r="E796" s="190"/>
      <c r="G796" s="189"/>
      <c r="H796" s="190"/>
    </row>
    <row r="797">
      <c r="A797" s="189"/>
      <c r="B797" s="133"/>
      <c r="C797" s="133"/>
      <c r="D797" s="133"/>
      <c r="E797" s="190"/>
      <c r="G797" s="189"/>
      <c r="H797" s="190"/>
    </row>
    <row r="798">
      <c r="A798" s="189"/>
      <c r="B798" s="133"/>
      <c r="C798" s="133"/>
      <c r="D798" s="133"/>
      <c r="E798" s="190"/>
      <c r="G798" s="189"/>
      <c r="H798" s="190"/>
    </row>
    <row r="799">
      <c r="A799" s="189"/>
      <c r="B799" s="133"/>
      <c r="C799" s="133"/>
      <c r="D799" s="133"/>
      <c r="E799" s="190"/>
      <c r="G799" s="189"/>
      <c r="H799" s="190"/>
    </row>
    <row r="800">
      <c r="A800" s="189"/>
      <c r="B800" s="133"/>
      <c r="C800" s="133"/>
      <c r="D800" s="133"/>
      <c r="E800" s="190"/>
      <c r="G800" s="189"/>
      <c r="H800" s="190"/>
    </row>
    <row r="801">
      <c r="A801" s="189"/>
      <c r="B801" s="133"/>
      <c r="C801" s="133"/>
      <c r="D801" s="133"/>
      <c r="E801" s="190"/>
      <c r="G801" s="189"/>
      <c r="H801" s="190"/>
    </row>
    <row r="802">
      <c r="A802" s="189"/>
      <c r="B802" s="133"/>
      <c r="C802" s="133"/>
      <c r="D802" s="133"/>
      <c r="E802" s="190"/>
      <c r="G802" s="189"/>
      <c r="H802" s="190"/>
    </row>
    <row r="803">
      <c r="A803" s="189"/>
      <c r="B803" s="133"/>
      <c r="C803" s="133"/>
      <c r="D803" s="133"/>
      <c r="E803" s="190"/>
      <c r="G803" s="189"/>
      <c r="H803" s="190"/>
    </row>
    <row r="804">
      <c r="A804" s="189"/>
      <c r="B804" s="133"/>
      <c r="C804" s="133"/>
      <c r="D804" s="133"/>
      <c r="E804" s="190"/>
      <c r="G804" s="189"/>
      <c r="H804" s="190"/>
    </row>
    <row r="805">
      <c r="A805" s="189"/>
      <c r="B805" s="133"/>
      <c r="C805" s="133"/>
      <c r="D805" s="133"/>
      <c r="E805" s="190"/>
      <c r="G805" s="189"/>
      <c r="H805" s="190"/>
    </row>
    <row r="806">
      <c r="A806" s="189"/>
      <c r="B806" s="133"/>
      <c r="C806" s="133"/>
      <c r="D806" s="133"/>
      <c r="E806" s="190"/>
      <c r="G806" s="189"/>
      <c r="H806" s="190"/>
    </row>
    <row r="807">
      <c r="A807" s="189"/>
      <c r="B807" s="133"/>
      <c r="C807" s="133"/>
      <c r="D807" s="133"/>
      <c r="E807" s="190"/>
      <c r="G807" s="189"/>
      <c r="H807" s="190"/>
    </row>
    <row r="808">
      <c r="A808" s="189"/>
      <c r="B808" s="133"/>
      <c r="C808" s="133"/>
      <c r="D808" s="133"/>
      <c r="E808" s="190"/>
      <c r="G808" s="189"/>
      <c r="H808" s="190"/>
    </row>
    <row r="809">
      <c r="A809" s="189"/>
      <c r="B809" s="133"/>
      <c r="C809" s="133"/>
      <c r="D809" s="133"/>
      <c r="E809" s="190"/>
      <c r="G809" s="189"/>
      <c r="H809" s="190"/>
    </row>
    <row r="810">
      <c r="A810" s="189"/>
      <c r="B810" s="133"/>
      <c r="C810" s="133"/>
      <c r="D810" s="133"/>
      <c r="E810" s="190"/>
      <c r="G810" s="189"/>
      <c r="H810" s="190"/>
    </row>
    <row r="811">
      <c r="A811" s="189"/>
      <c r="B811" s="133"/>
      <c r="C811" s="133"/>
      <c r="D811" s="133"/>
      <c r="E811" s="190"/>
      <c r="G811" s="189"/>
      <c r="H811" s="190"/>
    </row>
    <row r="812">
      <c r="A812" s="189"/>
      <c r="B812" s="133"/>
      <c r="C812" s="133"/>
      <c r="D812" s="133"/>
      <c r="E812" s="190"/>
      <c r="G812" s="189"/>
      <c r="H812" s="190"/>
    </row>
    <row r="813">
      <c r="A813" s="189"/>
      <c r="B813" s="133"/>
      <c r="C813" s="133"/>
      <c r="D813" s="133"/>
      <c r="E813" s="190"/>
      <c r="G813" s="189"/>
      <c r="H813" s="190"/>
    </row>
    <row r="814">
      <c r="A814" s="189"/>
      <c r="B814" s="133"/>
      <c r="C814" s="133"/>
      <c r="D814" s="133"/>
      <c r="E814" s="190"/>
      <c r="G814" s="189"/>
      <c r="H814" s="190"/>
    </row>
    <row r="815">
      <c r="A815" s="189"/>
      <c r="B815" s="133"/>
      <c r="C815" s="133"/>
      <c r="D815" s="133"/>
      <c r="E815" s="190"/>
      <c r="G815" s="189"/>
      <c r="H815" s="190"/>
    </row>
    <row r="816">
      <c r="A816" s="189"/>
      <c r="B816" s="133"/>
      <c r="C816" s="133"/>
      <c r="D816" s="133"/>
      <c r="E816" s="190"/>
      <c r="G816" s="189"/>
      <c r="H816" s="190"/>
    </row>
    <row r="817">
      <c r="A817" s="189"/>
      <c r="B817" s="133"/>
      <c r="C817" s="133"/>
      <c r="D817" s="133"/>
      <c r="E817" s="190"/>
      <c r="G817" s="189"/>
      <c r="H817" s="190"/>
    </row>
    <row r="818">
      <c r="A818" s="189"/>
      <c r="B818" s="133"/>
      <c r="C818" s="133"/>
      <c r="D818" s="133"/>
      <c r="E818" s="190"/>
      <c r="G818" s="189"/>
      <c r="H818" s="190"/>
    </row>
    <row r="819">
      <c r="A819" s="189"/>
      <c r="B819" s="133"/>
      <c r="C819" s="133"/>
      <c r="D819" s="133"/>
      <c r="E819" s="190"/>
      <c r="G819" s="189"/>
      <c r="H819" s="190"/>
    </row>
    <row r="820">
      <c r="A820" s="189"/>
      <c r="B820" s="133"/>
      <c r="C820" s="133"/>
      <c r="D820" s="133"/>
      <c r="E820" s="190"/>
      <c r="G820" s="189"/>
      <c r="H820" s="190"/>
    </row>
    <row r="821">
      <c r="A821" s="189"/>
      <c r="B821" s="133"/>
      <c r="C821" s="133"/>
      <c r="D821" s="133"/>
      <c r="E821" s="190"/>
      <c r="G821" s="189"/>
      <c r="H821" s="190"/>
    </row>
    <row r="822">
      <c r="A822" s="189"/>
      <c r="B822" s="133"/>
      <c r="C822" s="133"/>
      <c r="D822" s="133"/>
      <c r="E822" s="190"/>
      <c r="G822" s="189"/>
      <c r="H822" s="190"/>
    </row>
    <row r="823">
      <c r="A823" s="189"/>
      <c r="B823" s="133"/>
      <c r="C823" s="133"/>
      <c r="D823" s="133"/>
      <c r="E823" s="190"/>
      <c r="G823" s="189"/>
      <c r="H823" s="190"/>
    </row>
    <row r="824">
      <c r="A824" s="189"/>
      <c r="B824" s="133"/>
      <c r="C824" s="133"/>
      <c r="D824" s="133"/>
      <c r="E824" s="190"/>
      <c r="G824" s="189"/>
      <c r="H824" s="190"/>
    </row>
    <row r="825">
      <c r="A825" s="189"/>
      <c r="B825" s="133"/>
      <c r="C825" s="133"/>
      <c r="D825" s="133"/>
      <c r="E825" s="190"/>
      <c r="G825" s="189"/>
      <c r="H825" s="190"/>
    </row>
    <row r="826">
      <c r="A826" s="189"/>
      <c r="B826" s="133"/>
      <c r="C826" s="133"/>
      <c r="D826" s="133"/>
      <c r="E826" s="190"/>
      <c r="G826" s="189"/>
      <c r="H826" s="190"/>
    </row>
    <row r="827">
      <c r="A827" s="189"/>
      <c r="B827" s="133"/>
      <c r="C827" s="133"/>
      <c r="D827" s="133"/>
      <c r="E827" s="190"/>
      <c r="G827" s="189"/>
      <c r="H827" s="190"/>
    </row>
    <row r="828">
      <c r="A828" s="189"/>
      <c r="B828" s="133"/>
      <c r="C828" s="133"/>
      <c r="D828" s="133"/>
      <c r="E828" s="190"/>
      <c r="G828" s="189"/>
      <c r="H828" s="190"/>
    </row>
    <row r="829">
      <c r="A829" s="189"/>
      <c r="B829" s="133"/>
      <c r="C829" s="133"/>
      <c r="D829" s="133"/>
      <c r="E829" s="190"/>
      <c r="G829" s="189"/>
      <c r="H829" s="190"/>
    </row>
    <row r="830">
      <c r="A830" s="189"/>
      <c r="B830" s="133"/>
      <c r="C830" s="133"/>
      <c r="D830" s="133"/>
      <c r="E830" s="190"/>
      <c r="G830" s="189"/>
      <c r="H830" s="190"/>
    </row>
    <row r="831">
      <c r="A831" s="189"/>
      <c r="B831" s="133"/>
      <c r="C831" s="133"/>
      <c r="D831" s="133"/>
      <c r="E831" s="190"/>
      <c r="G831" s="189"/>
      <c r="H831" s="190"/>
    </row>
    <row r="832">
      <c r="A832" s="189"/>
      <c r="B832" s="133"/>
      <c r="C832" s="133"/>
      <c r="D832" s="133"/>
      <c r="E832" s="190"/>
      <c r="G832" s="189"/>
      <c r="H832" s="190"/>
    </row>
    <row r="833">
      <c r="A833" s="189"/>
      <c r="B833" s="133"/>
      <c r="C833" s="133"/>
      <c r="D833" s="133"/>
      <c r="E833" s="190"/>
      <c r="G833" s="189"/>
      <c r="H833" s="190"/>
    </row>
    <row r="834">
      <c r="A834" s="189"/>
      <c r="B834" s="133"/>
      <c r="C834" s="133"/>
      <c r="D834" s="133"/>
      <c r="E834" s="190"/>
      <c r="G834" s="189"/>
      <c r="H834" s="190"/>
    </row>
    <row r="835">
      <c r="A835" s="189"/>
      <c r="B835" s="133"/>
      <c r="C835" s="133"/>
      <c r="D835" s="133"/>
      <c r="E835" s="190"/>
      <c r="G835" s="189"/>
      <c r="H835" s="190"/>
    </row>
    <row r="836">
      <c r="A836" s="189"/>
      <c r="B836" s="133"/>
      <c r="C836" s="133"/>
      <c r="D836" s="133"/>
      <c r="E836" s="190"/>
      <c r="G836" s="189"/>
      <c r="H836" s="190"/>
    </row>
    <row r="837">
      <c r="A837" s="189"/>
      <c r="B837" s="133"/>
      <c r="C837" s="133"/>
      <c r="D837" s="133"/>
      <c r="E837" s="190"/>
      <c r="G837" s="189"/>
      <c r="H837" s="190"/>
    </row>
    <row r="838">
      <c r="A838" s="189"/>
      <c r="B838" s="133"/>
      <c r="C838" s="133"/>
      <c r="D838" s="133"/>
      <c r="E838" s="190"/>
      <c r="G838" s="189"/>
      <c r="H838" s="190"/>
    </row>
    <row r="839">
      <c r="A839" s="189"/>
      <c r="B839" s="133"/>
      <c r="C839" s="133"/>
      <c r="D839" s="133"/>
      <c r="E839" s="190"/>
      <c r="G839" s="189"/>
      <c r="H839" s="190"/>
    </row>
    <row r="840">
      <c r="A840" s="189"/>
      <c r="B840" s="133"/>
      <c r="C840" s="133"/>
      <c r="D840" s="133"/>
      <c r="E840" s="190"/>
      <c r="G840" s="189"/>
      <c r="H840" s="190"/>
    </row>
    <row r="841">
      <c r="A841" s="189"/>
      <c r="B841" s="133"/>
      <c r="C841" s="133"/>
      <c r="D841" s="133"/>
      <c r="E841" s="190"/>
      <c r="G841" s="189"/>
      <c r="H841" s="190"/>
    </row>
    <row r="842">
      <c r="A842" s="189"/>
      <c r="B842" s="133"/>
      <c r="C842" s="133"/>
      <c r="D842" s="133"/>
      <c r="E842" s="190"/>
      <c r="G842" s="189"/>
      <c r="H842" s="190"/>
    </row>
    <row r="843">
      <c r="A843" s="189"/>
      <c r="B843" s="133"/>
      <c r="C843" s="133"/>
      <c r="D843" s="133"/>
      <c r="E843" s="190"/>
      <c r="G843" s="189"/>
      <c r="H843" s="190"/>
    </row>
    <row r="844">
      <c r="A844" s="189"/>
      <c r="B844" s="133"/>
      <c r="C844" s="133"/>
      <c r="D844" s="133"/>
      <c r="E844" s="190"/>
      <c r="G844" s="189"/>
      <c r="H844" s="190"/>
    </row>
    <row r="845">
      <c r="A845" s="189"/>
      <c r="B845" s="133"/>
      <c r="C845" s="133"/>
      <c r="D845" s="133"/>
      <c r="E845" s="190"/>
      <c r="G845" s="189"/>
      <c r="H845" s="190"/>
    </row>
    <row r="846">
      <c r="A846" s="189"/>
      <c r="B846" s="133"/>
      <c r="C846" s="133"/>
      <c r="D846" s="133"/>
      <c r="E846" s="190"/>
      <c r="G846" s="189"/>
      <c r="H846" s="190"/>
    </row>
    <row r="847">
      <c r="A847" s="189"/>
      <c r="B847" s="133"/>
      <c r="C847" s="133"/>
      <c r="D847" s="133"/>
      <c r="E847" s="190"/>
      <c r="G847" s="189"/>
      <c r="H847" s="190"/>
    </row>
    <row r="848">
      <c r="A848" s="189"/>
      <c r="B848" s="133"/>
      <c r="C848" s="133"/>
      <c r="D848" s="133"/>
      <c r="E848" s="190"/>
      <c r="G848" s="189"/>
      <c r="H848" s="190"/>
    </row>
    <row r="849">
      <c r="A849" s="189"/>
      <c r="B849" s="133"/>
      <c r="C849" s="133"/>
      <c r="D849" s="133"/>
      <c r="E849" s="190"/>
      <c r="G849" s="189"/>
      <c r="H849" s="190"/>
    </row>
    <row r="850">
      <c r="A850" s="189"/>
      <c r="B850" s="133"/>
      <c r="C850" s="133"/>
      <c r="D850" s="133"/>
      <c r="E850" s="190"/>
      <c r="G850" s="189"/>
      <c r="H850" s="190"/>
    </row>
    <row r="851">
      <c r="A851" s="189"/>
      <c r="B851" s="133"/>
      <c r="C851" s="133"/>
      <c r="D851" s="133"/>
      <c r="E851" s="190"/>
      <c r="G851" s="189"/>
      <c r="H851" s="190"/>
    </row>
    <row r="852">
      <c r="A852" s="189"/>
      <c r="B852" s="133"/>
      <c r="C852" s="133"/>
      <c r="D852" s="133"/>
      <c r="E852" s="190"/>
      <c r="G852" s="189"/>
      <c r="H852" s="190"/>
    </row>
    <row r="853">
      <c r="A853" s="189"/>
      <c r="B853" s="133"/>
      <c r="C853" s="133"/>
      <c r="D853" s="133"/>
      <c r="E853" s="190"/>
      <c r="G853" s="189"/>
      <c r="H853" s="190"/>
    </row>
    <row r="854">
      <c r="A854" s="189"/>
      <c r="B854" s="133"/>
      <c r="C854" s="133"/>
      <c r="D854" s="133"/>
      <c r="E854" s="190"/>
      <c r="G854" s="189"/>
      <c r="H854" s="190"/>
    </row>
    <row r="855">
      <c r="A855" s="189"/>
      <c r="B855" s="133"/>
      <c r="C855" s="133"/>
      <c r="D855" s="133"/>
      <c r="E855" s="190"/>
      <c r="G855" s="189"/>
      <c r="H855" s="190"/>
    </row>
    <row r="856">
      <c r="A856" s="189"/>
      <c r="B856" s="133"/>
      <c r="C856" s="133"/>
      <c r="D856" s="133"/>
      <c r="E856" s="190"/>
      <c r="G856" s="189"/>
      <c r="H856" s="190"/>
    </row>
    <row r="857">
      <c r="A857" s="189"/>
      <c r="B857" s="133"/>
      <c r="C857" s="133"/>
      <c r="D857" s="133"/>
      <c r="E857" s="190"/>
      <c r="G857" s="189"/>
      <c r="H857" s="190"/>
    </row>
    <row r="858">
      <c r="A858" s="189"/>
      <c r="B858" s="133"/>
      <c r="C858" s="133"/>
      <c r="D858" s="133"/>
      <c r="E858" s="190"/>
      <c r="G858" s="189"/>
      <c r="H858" s="190"/>
    </row>
    <row r="859">
      <c r="A859" s="189"/>
      <c r="B859" s="133"/>
      <c r="C859" s="133"/>
      <c r="D859" s="133"/>
      <c r="E859" s="190"/>
      <c r="G859" s="189"/>
      <c r="H859" s="190"/>
    </row>
    <row r="860">
      <c r="A860" s="189"/>
      <c r="B860" s="133"/>
      <c r="C860" s="133"/>
      <c r="D860" s="133"/>
      <c r="E860" s="190"/>
      <c r="G860" s="189"/>
      <c r="H860" s="190"/>
    </row>
    <row r="861">
      <c r="A861" s="189"/>
      <c r="B861" s="133"/>
      <c r="C861" s="133"/>
      <c r="D861" s="133"/>
      <c r="E861" s="190"/>
      <c r="G861" s="189"/>
      <c r="H861" s="190"/>
    </row>
    <row r="862">
      <c r="A862" s="189"/>
      <c r="B862" s="133"/>
      <c r="C862" s="133"/>
      <c r="D862" s="133"/>
      <c r="E862" s="190"/>
      <c r="G862" s="189"/>
      <c r="H862" s="190"/>
    </row>
    <row r="863">
      <c r="A863" s="189"/>
      <c r="B863" s="133"/>
      <c r="C863" s="133"/>
      <c r="D863" s="133"/>
      <c r="E863" s="190"/>
      <c r="G863" s="189"/>
      <c r="H863" s="190"/>
    </row>
    <row r="864">
      <c r="A864" s="189"/>
      <c r="B864" s="133"/>
      <c r="C864" s="133"/>
      <c r="D864" s="133"/>
      <c r="E864" s="190"/>
      <c r="G864" s="189"/>
      <c r="H864" s="190"/>
    </row>
    <row r="865">
      <c r="A865" s="189"/>
      <c r="B865" s="133"/>
      <c r="C865" s="133"/>
      <c r="D865" s="133"/>
      <c r="E865" s="190"/>
      <c r="G865" s="189"/>
      <c r="H865" s="190"/>
    </row>
    <row r="866">
      <c r="A866" s="189"/>
      <c r="B866" s="133"/>
      <c r="C866" s="133"/>
      <c r="D866" s="133"/>
      <c r="E866" s="190"/>
      <c r="G866" s="189"/>
      <c r="H866" s="190"/>
    </row>
    <row r="867">
      <c r="A867" s="189"/>
      <c r="B867" s="133"/>
      <c r="C867" s="133"/>
      <c r="D867" s="133"/>
      <c r="E867" s="190"/>
      <c r="G867" s="189"/>
      <c r="H867" s="190"/>
    </row>
    <row r="868">
      <c r="A868" s="189"/>
      <c r="B868" s="133"/>
      <c r="C868" s="133"/>
      <c r="D868" s="133"/>
      <c r="E868" s="190"/>
      <c r="G868" s="189"/>
      <c r="H868" s="190"/>
    </row>
    <row r="869">
      <c r="A869" s="189"/>
      <c r="B869" s="133"/>
      <c r="C869" s="133"/>
      <c r="D869" s="133"/>
      <c r="E869" s="190"/>
      <c r="G869" s="189"/>
      <c r="H869" s="190"/>
    </row>
    <row r="870">
      <c r="A870" s="189"/>
      <c r="B870" s="133"/>
      <c r="C870" s="133"/>
      <c r="D870" s="133"/>
      <c r="E870" s="190"/>
      <c r="G870" s="189"/>
      <c r="H870" s="190"/>
    </row>
    <row r="871">
      <c r="A871" s="189"/>
      <c r="B871" s="133"/>
      <c r="C871" s="133"/>
      <c r="D871" s="133"/>
      <c r="E871" s="190"/>
      <c r="G871" s="189"/>
      <c r="H871" s="190"/>
    </row>
    <row r="872">
      <c r="A872" s="189"/>
      <c r="B872" s="133"/>
      <c r="C872" s="133"/>
      <c r="D872" s="133"/>
      <c r="E872" s="190"/>
      <c r="G872" s="189"/>
      <c r="H872" s="190"/>
    </row>
    <row r="873">
      <c r="A873" s="189"/>
      <c r="B873" s="133"/>
      <c r="C873" s="133"/>
      <c r="D873" s="133"/>
      <c r="E873" s="190"/>
      <c r="G873" s="189"/>
      <c r="H873" s="190"/>
    </row>
    <row r="874">
      <c r="A874" s="189"/>
      <c r="B874" s="133"/>
      <c r="C874" s="133"/>
      <c r="D874" s="133"/>
      <c r="E874" s="190"/>
      <c r="G874" s="189"/>
      <c r="H874" s="190"/>
    </row>
    <row r="875">
      <c r="A875" s="189"/>
      <c r="B875" s="133"/>
      <c r="C875" s="133"/>
      <c r="D875" s="133"/>
      <c r="E875" s="190"/>
      <c r="G875" s="189"/>
      <c r="H875" s="190"/>
    </row>
    <row r="876">
      <c r="A876" s="189"/>
      <c r="B876" s="133"/>
      <c r="C876" s="133"/>
      <c r="D876" s="133"/>
      <c r="E876" s="190"/>
      <c r="G876" s="189"/>
      <c r="H876" s="190"/>
    </row>
    <row r="877">
      <c r="A877" s="189"/>
      <c r="B877" s="133"/>
      <c r="C877" s="133"/>
      <c r="D877" s="133"/>
      <c r="E877" s="190"/>
      <c r="G877" s="189"/>
      <c r="H877" s="190"/>
    </row>
    <row r="878">
      <c r="A878" s="189"/>
      <c r="B878" s="133"/>
      <c r="C878" s="133"/>
      <c r="D878" s="133"/>
      <c r="E878" s="190"/>
      <c r="G878" s="189"/>
      <c r="H878" s="190"/>
    </row>
    <row r="879">
      <c r="A879" s="189"/>
      <c r="B879" s="133"/>
      <c r="C879" s="133"/>
      <c r="D879" s="133"/>
      <c r="E879" s="190"/>
      <c r="G879" s="189"/>
      <c r="H879" s="190"/>
    </row>
    <row r="880">
      <c r="A880" s="189"/>
      <c r="B880" s="133"/>
      <c r="C880" s="133"/>
      <c r="D880" s="133"/>
      <c r="E880" s="190"/>
      <c r="G880" s="189"/>
      <c r="H880" s="190"/>
    </row>
    <row r="881">
      <c r="A881" s="189"/>
      <c r="B881" s="133"/>
      <c r="C881" s="133"/>
      <c r="D881" s="133"/>
      <c r="E881" s="190"/>
      <c r="G881" s="189"/>
      <c r="H881" s="190"/>
    </row>
    <row r="882">
      <c r="A882" s="189"/>
      <c r="B882" s="133"/>
      <c r="C882" s="133"/>
      <c r="D882" s="133"/>
      <c r="E882" s="190"/>
      <c r="G882" s="189"/>
      <c r="H882" s="190"/>
    </row>
    <row r="883">
      <c r="A883" s="189"/>
      <c r="B883" s="133"/>
      <c r="C883" s="133"/>
      <c r="D883" s="133"/>
      <c r="E883" s="190"/>
      <c r="G883" s="189"/>
      <c r="H883" s="190"/>
    </row>
    <row r="884">
      <c r="A884" s="189"/>
      <c r="B884" s="133"/>
      <c r="C884" s="133"/>
      <c r="D884" s="133"/>
      <c r="E884" s="190"/>
      <c r="G884" s="189"/>
      <c r="H884" s="190"/>
    </row>
    <row r="885">
      <c r="A885" s="189"/>
      <c r="B885" s="133"/>
      <c r="C885" s="133"/>
      <c r="D885" s="133"/>
      <c r="E885" s="190"/>
      <c r="G885" s="189"/>
      <c r="H885" s="190"/>
    </row>
    <row r="886">
      <c r="A886" s="189"/>
      <c r="B886" s="133"/>
      <c r="C886" s="133"/>
      <c r="D886" s="133"/>
      <c r="E886" s="190"/>
      <c r="G886" s="189"/>
      <c r="H886" s="190"/>
    </row>
    <row r="887">
      <c r="A887" s="189"/>
      <c r="B887" s="133"/>
      <c r="C887" s="133"/>
      <c r="D887" s="133"/>
      <c r="E887" s="190"/>
      <c r="G887" s="189"/>
      <c r="H887" s="190"/>
    </row>
    <row r="888">
      <c r="A888" s="189"/>
      <c r="B888" s="133"/>
      <c r="C888" s="133"/>
      <c r="D888" s="133"/>
      <c r="E888" s="190"/>
      <c r="G888" s="189"/>
      <c r="H888" s="190"/>
    </row>
    <row r="889">
      <c r="A889" s="189"/>
      <c r="B889" s="133"/>
      <c r="C889" s="133"/>
      <c r="D889" s="133"/>
      <c r="E889" s="190"/>
      <c r="G889" s="189"/>
      <c r="H889" s="190"/>
    </row>
    <row r="890">
      <c r="A890" s="189"/>
      <c r="B890" s="133"/>
      <c r="C890" s="133"/>
      <c r="D890" s="133"/>
      <c r="E890" s="190"/>
      <c r="G890" s="189"/>
      <c r="H890" s="190"/>
    </row>
    <row r="891">
      <c r="A891" s="189"/>
      <c r="B891" s="133"/>
      <c r="C891" s="133"/>
      <c r="D891" s="133"/>
      <c r="E891" s="190"/>
      <c r="G891" s="189"/>
      <c r="H891" s="190"/>
    </row>
    <row r="892">
      <c r="A892" s="189"/>
      <c r="B892" s="133"/>
      <c r="C892" s="133"/>
      <c r="D892" s="133"/>
      <c r="E892" s="190"/>
      <c r="G892" s="189"/>
      <c r="H892" s="190"/>
    </row>
    <row r="893">
      <c r="A893" s="189"/>
      <c r="B893" s="133"/>
      <c r="C893" s="133"/>
      <c r="D893" s="133"/>
      <c r="E893" s="190"/>
      <c r="G893" s="189"/>
      <c r="H893" s="190"/>
    </row>
    <row r="894">
      <c r="A894" s="189"/>
      <c r="B894" s="133"/>
      <c r="C894" s="133"/>
      <c r="D894" s="133"/>
      <c r="E894" s="190"/>
      <c r="G894" s="189"/>
      <c r="H894" s="190"/>
    </row>
    <row r="895">
      <c r="A895" s="189"/>
      <c r="B895" s="133"/>
      <c r="C895" s="133"/>
      <c r="D895" s="133"/>
      <c r="E895" s="190"/>
      <c r="G895" s="189"/>
      <c r="H895" s="190"/>
    </row>
    <row r="896">
      <c r="A896" s="189"/>
      <c r="B896" s="133"/>
      <c r="C896" s="133"/>
      <c r="D896" s="133"/>
      <c r="E896" s="190"/>
      <c r="G896" s="189"/>
      <c r="H896" s="190"/>
    </row>
    <row r="897">
      <c r="A897" s="189"/>
      <c r="B897" s="133"/>
      <c r="C897" s="133"/>
      <c r="D897" s="133"/>
      <c r="E897" s="190"/>
      <c r="G897" s="189"/>
      <c r="H897" s="190"/>
    </row>
    <row r="898">
      <c r="A898" s="189"/>
      <c r="B898" s="133"/>
      <c r="C898" s="133"/>
      <c r="D898" s="133"/>
      <c r="E898" s="190"/>
      <c r="G898" s="189"/>
      <c r="H898" s="190"/>
    </row>
    <row r="899">
      <c r="A899" s="189"/>
      <c r="B899" s="133"/>
      <c r="C899" s="133"/>
      <c r="D899" s="133"/>
      <c r="E899" s="190"/>
      <c r="G899" s="189"/>
      <c r="H899" s="190"/>
    </row>
    <row r="900">
      <c r="A900" s="189"/>
      <c r="B900" s="133"/>
      <c r="C900" s="133"/>
      <c r="D900" s="133"/>
      <c r="E900" s="190"/>
      <c r="G900" s="189"/>
      <c r="H900" s="190"/>
    </row>
    <row r="901">
      <c r="A901" s="189"/>
      <c r="B901" s="133"/>
      <c r="C901" s="133"/>
      <c r="D901" s="133"/>
      <c r="E901" s="190"/>
      <c r="G901" s="189"/>
      <c r="H901" s="190"/>
    </row>
    <row r="902">
      <c r="A902" s="189"/>
      <c r="B902" s="133"/>
      <c r="C902" s="133"/>
      <c r="D902" s="133"/>
      <c r="E902" s="190"/>
      <c r="G902" s="189"/>
      <c r="H902" s="190"/>
    </row>
    <row r="903">
      <c r="A903" s="189"/>
      <c r="B903" s="133"/>
      <c r="C903" s="133"/>
      <c r="D903" s="133"/>
      <c r="E903" s="190"/>
      <c r="G903" s="189"/>
      <c r="H903" s="190"/>
    </row>
    <row r="904">
      <c r="A904" s="189"/>
      <c r="B904" s="133"/>
      <c r="C904" s="133"/>
      <c r="D904" s="133"/>
      <c r="E904" s="190"/>
      <c r="G904" s="189"/>
      <c r="H904" s="190"/>
    </row>
    <row r="905">
      <c r="A905" s="189"/>
      <c r="B905" s="133"/>
      <c r="C905" s="133"/>
      <c r="D905" s="133"/>
      <c r="E905" s="190"/>
      <c r="G905" s="189"/>
      <c r="H905" s="190"/>
    </row>
    <row r="906">
      <c r="A906" s="189"/>
      <c r="B906" s="133"/>
      <c r="C906" s="133"/>
      <c r="D906" s="133"/>
      <c r="E906" s="190"/>
      <c r="G906" s="189"/>
      <c r="H906" s="190"/>
    </row>
    <row r="907">
      <c r="A907" s="189"/>
      <c r="B907" s="133"/>
      <c r="C907" s="133"/>
      <c r="D907" s="133"/>
      <c r="E907" s="190"/>
      <c r="G907" s="189"/>
      <c r="H907" s="190"/>
    </row>
    <row r="908">
      <c r="A908" s="189"/>
      <c r="B908" s="133"/>
      <c r="C908" s="133"/>
      <c r="D908" s="133"/>
      <c r="E908" s="190"/>
      <c r="G908" s="189"/>
      <c r="H908" s="190"/>
    </row>
    <row r="909">
      <c r="A909" s="189"/>
      <c r="B909" s="133"/>
      <c r="C909" s="133"/>
      <c r="D909" s="133"/>
      <c r="E909" s="190"/>
      <c r="G909" s="189"/>
      <c r="H909" s="190"/>
    </row>
    <row r="910">
      <c r="A910" s="189"/>
      <c r="B910" s="133"/>
      <c r="C910" s="133"/>
      <c r="D910" s="133"/>
      <c r="E910" s="190"/>
      <c r="G910" s="189"/>
      <c r="H910" s="190"/>
    </row>
    <row r="911">
      <c r="A911" s="189"/>
      <c r="B911" s="133"/>
      <c r="C911" s="133"/>
      <c r="D911" s="133"/>
      <c r="E911" s="190"/>
      <c r="G911" s="189"/>
      <c r="H911" s="190"/>
    </row>
    <row r="912">
      <c r="A912" s="189"/>
      <c r="B912" s="133"/>
      <c r="C912" s="133"/>
      <c r="D912" s="133"/>
      <c r="E912" s="190"/>
      <c r="G912" s="189"/>
      <c r="H912" s="190"/>
    </row>
    <row r="913">
      <c r="A913" s="189"/>
      <c r="B913" s="133"/>
      <c r="C913" s="133"/>
      <c r="D913" s="133"/>
      <c r="E913" s="190"/>
      <c r="G913" s="189"/>
      <c r="H913" s="190"/>
    </row>
    <row r="914">
      <c r="A914" s="189"/>
      <c r="B914" s="133"/>
      <c r="C914" s="133"/>
      <c r="D914" s="133"/>
      <c r="E914" s="190"/>
      <c r="G914" s="189"/>
      <c r="H914" s="190"/>
    </row>
    <row r="915">
      <c r="A915" s="189"/>
      <c r="B915" s="133"/>
      <c r="C915" s="133"/>
      <c r="D915" s="133"/>
      <c r="E915" s="190"/>
      <c r="G915" s="189"/>
      <c r="H915" s="190"/>
    </row>
    <row r="916">
      <c r="A916" s="189"/>
      <c r="B916" s="133"/>
      <c r="C916" s="133"/>
      <c r="D916" s="133"/>
      <c r="E916" s="190"/>
      <c r="G916" s="189"/>
      <c r="H916" s="190"/>
    </row>
    <row r="917">
      <c r="A917" s="189"/>
      <c r="B917" s="133"/>
      <c r="C917" s="133"/>
      <c r="D917" s="133"/>
      <c r="E917" s="190"/>
      <c r="G917" s="189"/>
      <c r="H917" s="190"/>
    </row>
    <row r="918">
      <c r="A918" s="189"/>
      <c r="B918" s="133"/>
      <c r="C918" s="133"/>
      <c r="D918" s="133"/>
      <c r="E918" s="190"/>
      <c r="G918" s="189"/>
      <c r="H918" s="190"/>
    </row>
    <row r="919">
      <c r="A919" s="189"/>
      <c r="B919" s="133"/>
      <c r="C919" s="133"/>
      <c r="D919" s="133"/>
      <c r="E919" s="190"/>
      <c r="G919" s="189"/>
      <c r="H919" s="190"/>
    </row>
    <row r="920">
      <c r="A920" s="189"/>
      <c r="B920" s="133"/>
      <c r="C920" s="133"/>
      <c r="D920" s="133"/>
      <c r="E920" s="190"/>
      <c r="G920" s="189"/>
      <c r="H920" s="190"/>
    </row>
    <row r="921">
      <c r="A921" s="189"/>
      <c r="B921" s="133"/>
      <c r="C921" s="133"/>
      <c r="D921" s="133"/>
      <c r="E921" s="190"/>
      <c r="G921" s="189"/>
      <c r="H921" s="190"/>
    </row>
    <row r="922">
      <c r="A922" s="189"/>
      <c r="B922" s="133"/>
      <c r="C922" s="133"/>
      <c r="D922" s="133"/>
      <c r="E922" s="190"/>
      <c r="G922" s="189"/>
      <c r="H922" s="190"/>
    </row>
    <row r="923">
      <c r="A923" s="189"/>
      <c r="B923" s="133"/>
      <c r="C923" s="133"/>
      <c r="D923" s="133"/>
      <c r="E923" s="190"/>
      <c r="G923" s="189"/>
      <c r="H923" s="190"/>
    </row>
    <row r="924">
      <c r="A924" s="189"/>
      <c r="B924" s="133"/>
      <c r="C924" s="133"/>
      <c r="D924" s="133"/>
      <c r="E924" s="190"/>
      <c r="G924" s="189"/>
      <c r="H924" s="190"/>
    </row>
    <row r="925">
      <c r="A925" s="189"/>
      <c r="B925" s="133"/>
      <c r="C925" s="133"/>
      <c r="D925" s="133"/>
      <c r="E925" s="190"/>
      <c r="G925" s="189"/>
      <c r="H925" s="190"/>
    </row>
    <row r="926">
      <c r="A926" s="189"/>
      <c r="B926" s="133"/>
      <c r="C926" s="133"/>
      <c r="D926" s="133"/>
      <c r="E926" s="190"/>
      <c r="G926" s="189"/>
      <c r="H926" s="190"/>
    </row>
    <row r="927">
      <c r="A927" s="189"/>
      <c r="B927" s="133"/>
      <c r="C927" s="133"/>
      <c r="D927" s="133"/>
      <c r="E927" s="190"/>
      <c r="G927" s="189"/>
      <c r="H927" s="190"/>
    </row>
    <row r="928">
      <c r="A928" s="189"/>
      <c r="B928" s="133"/>
      <c r="C928" s="133"/>
      <c r="D928" s="133"/>
      <c r="E928" s="190"/>
      <c r="G928" s="189"/>
      <c r="H928" s="190"/>
    </row>
    <row r="929">
      <c r="A929" s="189"/>
      <c r="B929" s="133"/>
      <c r="C929" s="133"/>
      <c r="D929" s="133"/>
      <c r="E929" s="190"/>
      <c r="G929" s="189"/>
      <c r="H929" s="190"/>
    </row>
    <row r="930">
      <c r="A930" s="189"/>
      <c r="B930" s="133"/>
      <c r="C930" s="133"/>
      <c r="D930" s="133"/>
      <c r="E930" s="190"/>
      <c r="G930" s="189"/>
      <c r="H930" s="190"/>
    </row>
    <row r="931">
      <c r="A931" s="189"/>
      <c r="B931" s="133"/>
      <c r="C931" s="133"/>
      <c r="D931" s="133"/>
      <c r="E931" s="190"/>
      <c r="G931" s="189"/>
      <c r="H931" s="190"/>
    </row>
    <row r="932">
      <c r="A932" s="189"/>
      <c r="B932" s="133"/>
      <c r="C932" s="133"/>
      <c r="D932" s="133"/>
      <c r="E932" s="190"/>
      <c r="G932" s="189"/>
      <c r="H932" s="190"/>
    </row>
    <row r="933">
      <c r="A933" s="189"/>
      <c r="B933" s="133"/>
      <c r="C933" s="133"/>
      <c r="D933" s="133"/>
      <c r="E933" s="190"/>
      <c r="G933" s="189"/>
      <c r="H933" s="190"/>
    </row>
    <row r="934">
      <c r="A934" s="189"/>
      <c r="B934" s="133"/>
      <c r="C934" s="133"/>
      <c r="D934" s="133"/>
      <c r="E934" s="190"/>
      <c r="G934" s="189"/>
      <c r="H934" s="190"/>
    </row>
    <row r="935">
      <c r="A935" s="189"/>
      <c r="B935" s="133"/>
      <c r="C935" s="133"/>
      <c r="D935" s="133"/>
      <c r="E935" s="190"/>
      <c r="G935" s="189"/>
      <c r="H935" s="190"/>
    </row>
    <row r="936">
      <c r="A936" s="189"/>
      <c r="B936" s="133"/>
      <c r="C936" s="133"/>
      <c r="D936" s="133"/>
      <c r="E936" s="190"/>
      <c r="G936" s="189"/>
      <c r="H936" s="190"/>
    </row>
    <row r="937">
      <c r="A937" s="189"/>
      <c r="B937" s="133"/>
      <c r="C937" s="133"/>
      <c r="D937" s="133"/>
      <c r="E937" s="190"/>
      <c r="G937" s="189"/>
      <c r="H937" s="190"/>
    </row>
    <row r="938">
      <c r="A938" s="189"/>
      <c r="B938" s="133"/>
      <c r="C938" s="133"/>
      <c r="D938" s="133"/>
      <c r="E938" s="190"/>
      <c r="G938" s="189"/>
      <c r="H938" s="190"/>
    </row>
    <row r="939">
      <c r="A939" s="189"/>
      <c r="B939" s="133"/>
      <c r="C939" s="133"/>
      <c r="D939" s="133"/>
      <c r="E939" s="190"/>
      <c r="G939" s="189"/>
      <c r="H939" s="190"/>
    </row>
    <row r="940">
      <c r="A940" s="189"/>
      <c r="B940" s="133"/>
      <c r="C940" s="133"/>
      <c r="D940" s="133"/>
      <c r="E940" s="190"/>
      <c r="G940" s="189"/>
      <c r="H940" s="190"/>
    </row>
    <row r="941">
      <c r="A941" s="189"/>
      <c r="B941" s="133"/>
      <c r="C941" s="133"/>
      <c r="D941" s="133"/>
      <c r="E941" s="190"/>
      <c r="G941" s="189"/>
      <c r="H941" s="190"/>
    </row>
    <row r="942">
      <c r="A942" s="189"/>
      <c r="B942" s="133"/>
      <c r="C942" s="133"/>
      <c r="D942" s="133"/>
      <c r="E942" s="190"/>
      <c r="G942" s="189"/>
      <c r="H942" s="190"/>
    </row>
    <row r="943">
      <c r="A943" s="189"/>
      <c r="B943" s="133"/>
      <c r="C943" s="133"/>
      <c r="D943" s="133"/>
      <c r="E943" s="190"/>
      <c r="G943" s="189"/>
      <c r="H943" s="190"/>
    </row>
    <row r="944">
      <c r="A944" s="189"/>
      <c r="B944" s="133"/>
      <c r="C944" s="133"/>
      <c r="D944" s="133"/>
      <c r="E944" s="190"/>
      <c r="G944" s="189"/>
      <c r="H944" s="190"/>
    </row>
    <row r="945">
      <c r="A945" s="189"/>
      <c r="B945" s="133"/>
      <c r="C945" s="133"/>
      <c r="D945" s="133"/>
      <c r="E945" s="190"/>
      <c r="G945" s="189"/>
      <c r="H945" s="190"/>
    </row>
    <row r="946">
      <c r="A946" s="189"/>
      <c r="B946" s="133"/>
      <c r="C946" s="133"/>
      <c r="D946" s="133"/>
      <c r="E946" s="190"/>
      <c r="G946" s="189"/>
      <c r="H946" s="190"/>
    </row>
    <row r="947">
      <c r="A947" s="189"/>
      <c r="B947" s="133"/>
      <c r="C947" s="133"/>
      <c r="D947" s="133"/>
      <c r="E947" s="190"/>
      <c r="G947" s="189"/>
      <c r="H947" s="190"/>
    </row>
    <row r="948">
      <c r="A948" s="189"/>
      <c r="B948" s="133"/>
      <c r="C948" s="133"/>
      <c r="D948" s="133"/>
      <c r="E948" s="190"/>
      <c r="G948" s="189"/>
      <c r="H948" s="190"/>
    </row>
    <row r="949">
      <c r="A949" s="189"/>
      <c r="B949" s="133"/>
      <c r="C949" s="133"/>
      <c r="D949" s="133"/>
      <c r="E949" s="190"/>
      <c r="G949" s="189"/>
      <c r="H949" s="190"/>
    </row>
    <row r="950">
      <c r="A950" s="189"/>
      <c r="B950" s="133"/>
      <c r="C950" s="133"/>
      <c r="D950" s="133"/>
      <c r="E950" s="190"/>
      <c r="G950" s="189"/>
      <c r="H950" s="190"/>
    </row>
    <row r="951">
      <c r="A951" s="189"/>
      <c r="B951" s="133"/>
      <c r="C951" s="133"/>
      <c r="D951" s="133"/>
      <c r="E951" s="190"/>
      <c r="G951" s="189"/>
      <c r="H951" s="190"/>
    </row>
    <row r="952">
      <c r="A952" s="189"/>
      <c r="B952" s="133"/>
      <c r="C952" s="133"/>
      <c r="D952" s="133"/>
      <c r="E952" s="190"/>
      <c r="G952" s="189"/>
      <c r="H952" s="190"/>
    </row>
    <row r="953">
      <c r="A953" s="189"/>
      <c r="B953" s="133"/>
      <c r="C953" s="133"/>
      <c r="D953" s="133"/>
      <c r="E953" s="190"/>
      <c r="G953" s="189"/>
      <c r="H953" s="190"/>
    </row>
    <row r="954">
      <c r="A954" s="189"/>
      <c r="B954" s="133"/>
      <c r="C954" s="133"/>
      <c r="D954" s="133"/>
      <c r="E954" s="190"/>
      <c r="G954" s="189"/>
      <c r="H954" s="190"/>
    </row>
    <row r="955">
      <c r="A955" s="189"/>
      <c r="B955" s="133"/>
      <c r="C955" s="133"/>
      <c r="D955" s="133"/>
      <c r="E955" s="190"/>
      <c r="G955" s="189"/>
      <c r="H955" s="190"/>
    </row>
    <row r="956">
      <c r="A956" s="189"/>
      <c r="B956" s="133"/>
      <c r="C956" s="133"/>
      <c r="D956" s="133"/>
      <c r="E956" s="190"/>
      <c r="G956" s="189"/>
      <c r="H956" s="190"/>
    </row>
    <row r="957">
      <c r="A957" s="189"/>
      <c r="B957" s="133"/>
      <c r="C957" s="133"/>
      <c r="D957" s="133"/>
      <c r="E957" s="190"/>
      <c r="G957" s="189"/>
      <c r="H957" s="190"/>
    </row>
    <row r="958">
      <c r="A958" s="189"/>
      <c r="B958" s="133"/>
      <c r="C958" s="133"/>
      <c r="D958" s="133"/>
      <c r="E958" s="190"/>
      <c r="G958" s="189"/>
      <c r="H958" s="190"/>
    </row>
    <row r="959">
      <c r="A959" s="189"/>
      <c r="B959" s="133"/>
      <c r="C959" s="133"/>
      <c r="D959" s="133"/>
      <c r="E959" s="190"/>
      <c r="G959" s="189"/>
      <c r="H959" s="190"/>
    </row>
    <row r="960">
      <c r="A960" s="189"/>
      <c r="B960" s="133"/>
      <c r="C960" s="133"/>
      <c r="D960" s="133"/>
      <c r="E960" s="190"/>
      <c r="G960" s="189"/>
      <c r="H960" s="190"/>
    </row>
    <row r="961">
      <c r="A961" s="189"/>
      <c r="B961" s="133"/>
      <c r="C961" s="133"/>
      <c r="D961" s="133"/>
      <c r="E961" s="190"/>
      <c r="G961" s="189"/>
      <c r="H961" s="190"/>
    </row>
    <row r="962">
      <c r="A962" s="189"/>
      <c r="B962" s="133"/>
      <c r="C962" s="133"/>
      <c r="D962" s="133"/>
      <c r="E962" s="190"/>
      <c r="G962" s="189"/>
      <c r="H962" s="190"/>
    </row>
    <row r="963">
      <c r="A963" s="189"/>
      <c r="B963" s="133"/>
      <c r="C963" s="133"/>
      <c r="D963" s="133"/>
      <c r="E963" s="190"/>
      <c r="G963" s="189"/>
      <c r="H963" s="190"/>
    </row>
    <row r="964">
      <c r="A964" s="189"/>
      <c r="B964" s="133"/>
      <c r="C964" s="133"/>
      <c r="D964" s="133"/>
      <c r="E964" s="190"/>
      <c r="G964" s="189"/>
      <c r="H964" s="190"/>
    </row>
    <row r="965">
      <c r="A965" s="189"/>
      <c r="B965" s="133"/>
      <c r="C965" s="133"/>
      <c r="D965" s="133"/>
      <c r="E965" s="190"/>
      <c r="G965" s="189"/>
      <c r="H965" s="190"/>
    </row>
    <row r="966">
      <c r="A966" s="189"/>
      <c r="B966" s="133"/>
      <c r="C966" s="133"/>
      <c r="D966" s="133"/>
      <c r="E966" s="190"/>
      <c r="G966" s="189"/>
      <c r="H966" s="190"/>
    </row>
    <row r="967">
      <c r="A967" s="189"/>
      <c r="B967" s="133"/>
      <c r="C967" s="133"/>
      <c r="D967" s="133"/>
      <c r="E967" s="190"/>
      <c r="G967" s="189"/>
      <c r="H967" s="190"/>
    </row>
    <row r="968">
      <c r="A968" s="189"/>
      <c r="B968" s="133"/>
      <c r="C968" s="133"/>
      <c r="D968" s="133"/>
      <c r="E968" s="190"/>
      <c r="G968" s="189"/>
      <c r="H968" s="190"/>
    </row>
    <row r="969">
      <c r="A969" s="189"/>
      <c r="B969" s="133"/>
      <c r="C969" s="133"/>
      <c r="D969" s="133"/>
      <c r="E969" s="190"/>
      <c r="G969" s="189"/>
      <c r="H969" s="190"/>
    </row>
    <row r="970">
      <c r="A970" s="189"/>
      <c r="B970" s="133"/>
      <c r="C970" s="133"/>
      <c r="D970" s="133"/>
      <c r="E970" s="190"/>
      <c r="G970" s="189"/>
      <c r="H970" s="190"/>
    </row>
    <row r="971">
      <c r="A971" s="189"/>
      <c r="B971" s="133"/>
      <c r="C971" s="133"/>
      <c r="D971" s="133"/>
      <c r="E971" s="190"/>
      <c r="G971" s="189"/>
      <c r="H971" s="190"/>
    </row>
    <row r="972">
      <c r="A972" s="189"/>
      <c r="B972" s="133"/>
      <c r="C972" s="133"/>
      <c r="D972" s="133"/>
      <c r="E972" s="190"/>
      <c r="G972" s="189"/>
      <c r="H972" s="190"/>
    </row>
    <row r="973">
      <c r="A973" s="189"/>
      <c r="B973" s="133"/>
      <c r="C973" s="133"/>
      <c r="D973" s="133"/>
      <c r="E973" s="190"/>
      <c r="G973" s="189"/>
      <c r="H973" s="190"/>
    </row>
    <row r="974">
      <c r="A974" s="189"/>
      <c r="B974" s="133"/>
      <c r="C974" s="133"/>
      <c r="D974" s="133"/>
      <c r="E974" s="190"/>
      <c r="G974" s="189"/>
      <c r="H974" s="190"/>
    </row>
    <row r="975">
      <c r="A975" s="189"/>
      <c r="B975" s="133"/>
      <c r="C975" s="133"/>
      <c r="D975" s="133"/>
      <c r="E975" s="190"/>
      <c r="G975" s="189"/>
      <c r="H975" s="190"/>
    </row>
    <row r="976">
      <c r="A976" s="189"/>
      <c r="B976" s="133"/>
      <c r="C976" s="133"/>
      <c r="D976" s="133"/>
      <c r="E976" s="190"/>
      <c r="G976" s="189"/>
      <c r="H976" s="190"/>
    </row>
    <row r="977">
      <c r="A977" s="189"/>
      <c r="B977" s="133"/>
      <c r="C977" s="133"/>
      <c r="D977" s="133"/>
      <c r="E977" s="190"/>
      <c r="G977" s="189"/>
      <c r="H977" s="190"/>
    </row>
    <row r="978">
      <c r="A978" s="189"/>
      <c r="B978" s="133"/>
      <c r="C978" s="133"/>
      <c r="D978" s="133"/>
      <c r="E978" s="190"/>
      <c r="G978" s="189"/>
      <c r="H978" s="190"/>
    </row>
    <row r="979">
      <c r="A979" s="189"/>
      <c r="B979" s="133"/>
      <c r="C979" s="133"/>
      <c r="D979" s="133"/>
      <c r="E979" s="190"/>
      <c r="G979" s="189"/>
      <c r="H979" s="190"/>
    </row>
    <row r="980">
      <c r="A980" s="189"/>
      <c r="B980" s="133"/>
      <c r="C980" s="133"/>
      <c r="D980" s="133"/>
      <c r="E980" s="190"/>
      <c r="G980" s="189"/>
      <c r="H980" s="190"/>
    </row>
    <row r="981">
      <c r="A981" s="189"/>
      <c r="B981" s="133"/>
      <c r="C981" s="133"/>
      <c r="D981" s="133"/>
      <c r="E981" s="190"/>
      <c r="G981" s="189"/>
      <c r="H981" s="190"/>
    </row>
    <row r="982">
      <c r="A982" s="189"/>
      <c r="B982" s="133"/>
      <c r="C982" s="133"/>
      <c r="D982" s="133"/>
      <c r="E982" s="190"/>
      <c r="G982" s="189"/>
      <c r="H982" s="190"/>
    </row>
    <row r="983">
      <c r="A983" s="189"/>
      <c r="B983" s="133"/>
      <c r="C983" s="133"/>
      <c r="D983" s="133"/>
      <c r="E983" s="190"/>
      <c r="G983" s="189"/>
      <c r="H983" s="190"/>
    </row>
    <row r="984">
      <c r="A984" s="189"/>
      <c r="B984" s="133"/>
      <c r="C984" s="133"/>
      <c r="D984" s="133"/>
      <c r="E984" s="190"/>
      <c r="G984" s="189"/>
      <c r="H984" s="190"/>
    </row>
    <row r="985">
      <c r="A985" s="189"/>
      <c r="B985" s="133"/>
      <c r="C985" s="133"/>
      <c r="D985" s="133"/>
      <c r="E985" s="190"/>
      <c r="G985" s="189"/>
      <c r="H985" s="190"/>
    </row>
    <row r="986">
      <c r="A986" s="189"/>
      <c r="B986" s="133"/>
      <c r="C986" s="133"/>
      <c r="D986" s="133"/>
      <c r="E986" s="190"/>
      <c r="G986" s="189"/>
      <c r="H986" s="190"/>
    </row>
    <row r="987">
      <c r="A987" s="189"/>
      <c r="B987" s="133"/>
      <c r="C987" s="133"/>
      <c r="D987" s="133"/>
      <c r="E987" s="190"/>
      <c r="G987" s="189"/>
      <c r="H987" s="190"/>
    </row>
    <row r="988">
      <c r="A988" s="189"/>
      <c r="B988" s="133"/>
      <c r="C988" s="133"/>
      <c r="D988" s="133"/>
      <c r="E988" s="190"/>
      <c r="G988" s="189"/>
      <c r="H988" s="190"/>
    </row>
    <row r="989">
      <c r="A989" s="189"/>
      <c r="B989" s="133"/>
      <c r="C989" s="133"/>
      <c r="D989" s="133"/>
      <c r="E989" s="190"/>
      <c r="G989" s="189"/>
      <c r="H989" s="190"/>
    </row>
    <row r="990">
      <c r="A990" s="189"/>
      <c r="B990" s="133"/>
      <c r="C990" s="133"/>
      <c r="D990" s="133"/>
      <c r="E990" s="190"/>
      <c r="G990" s="189"/>
      <c r="H990" s="190"/>
    </row>
    <row r="991">
      <c r="A991" s="189"/>
      <c r="B991" s="133"/>
      <c r="C991" s="133"/>
      <c r="D991" s="133"/>
      <c r="E991" s="190"/>
      <c r="G991" s="189"/>
      <c r="H991" s="190"/>
    </row>
    <row r="992">
      <c r="A992" s="189"/>
      <c r="B992" s="133"/>
      <c r="C992" s="133"/>
      <c r="D992" s="133"/>
      <c r="E992" s="190"/>
      <c r="G992" s="189"/>
      <c r="H992" s="190"/>
    </row>
    <row r="993">
      <c r="A993" s="189"/>
      <c r="B993" s="133"/>
      <c r="C993" s="133"/>
      <c r="D993" s="133"/>
      <c r="E993" s="190"/>
      <c r="G993" s="189"/>
      <c r="H993" s="190"/>
    </row>
    <row r="994">
      <c r="A994" s="189"/>
      <c r="B994" s="133"/>
      <c r="C994" s="133"/>
      <c r="D994" s="133"/>
      <c r="E994" s="190"/>
      <c r="G994" s="189"/>
      <c r="H994" s="190"/>
    </row>
    <row r="995">
      <c r="A995" s="189"/>
      <c r="B995" s="133"/>
      <c r="C995" s="133"/>
      <c r="D995" s="133"/>
      <c r="E995" s="190"/>
      <c r="G995" s="189"/>
      <c r="H995" s="190"/>
    </row>
    <row r="996">
      <c r="A996" s="189"/>
      <c r="B996" s="133"/>
      <c r="C996" s="133"/>
      <c r="D996" s="133"/>
      <c r="E996" s="190"/>
      <c r="G996" s="189"/>
      <c r="H996" s="190"/>
    </row>
    <row r="997">
      <c r="A997" s="189"/>
      <c r="B997" s="133"/>
      <c r="C997" s="133"/>
      <c r="D997" s="133"/>
      <c r="E997" s="190"/>
      <c r="G997" s="189"/>
      <c r="H997" s="190"/>
    </row>
    <row r="998">
      <c r="A998" s="189"/>
      <c r="B998" s="133"/>
      <c r="C998" s="133"/>
      <c r="D998" s="133"/>
      <c r="E998" s="190"/>
      <c r="G998" s="189"/>
      <c r="H998" s="190"/>
    </row>
    <row r="999">
      <c r="A999" s="189"/>
      <c r="B999" s="133"/>
      <c r="C999" s="133"/>
      <c r="D999" s="133"/>
      <c r="E999" s="190"/>
      <c r="G999" s="189"/>
      <c r="H999" s="190"/>
    </row>
    <row r="1000">
      <c r="A1000" s="189"/>
      <c r="B1000" s="133"/>
      <c r="C1000" s="133"/>
      <c r="D1000" s="133"/>
      <c r="E1000" s="190"/>
      <c r="G1000" s="189"/>
      <c r="H1000" s="190"/>
    </row>
    <row r="1001">
      <c r="A1001" s="189"/>
      <c r="B1001" s="133"/>
      <c r="C1001" s="133"/>
      <c r="D1001" s="133"/>
      <c r="E1001" s="190"/>
      <c r="G1001" s="189"/>
      <c r="H1001" s="190"/>
    </row>
    <row r="1002">
      <c r="A1002" s="189"/>
      <c r="B1002" s="133"/>
      <c r="C1002" s="133"/>
      <c r="D1002" s="133"/>
      <c r="E1002" s="190"/>
      <c r="G1002" s="189"/>
      <c r="H1002" s="190"/>
    </row>
    <row r="1003">
      <c r="A1003" s="189"/>
      <c r="B1003" s="133"/>
      <c r="C1003" s="133"/>
      <c r="D1003" s="133"/>
      <c r="E1003" s="190"/>
      <c r="G1003" s="189"/>
      <c r="H1003" s="190"/>
    </row>
    <row r="1004">
      <c r="A1004" s="189"/>
      <c r="B1004" s="133"/>
      <c r="C1004" s="133"/>
      <c r="D1004" s="133"/>
      <c r="E1004" s="190"/>
      <c r="G1004" s="189"/>
      <c r="H1004" s="190"/>
    </row>
    <row r="1005">
      <c r="A1005" s="189"/>
      <c r="B1005" s="133"/>
      <c r="C1005" s="133"/>
      <c r="D1005" s="133"/>
      <c r="E1005" s="190"/>
      <c r="G1005" s="189"/>
      <c r="H1005" s="190"/>
    </row>
    <row r="1006">
      <c r="A1006" s="189"/>
      <c r="B1006" s="133"/>
      <c r="C1006" s="133"/>
      <c r="D1006" s="133"/>
      <c r="E1006" s="190"/>
      <c r="G1006" s="189"/>
      <c r="H1006" s="190"/>
    </row>
    <row r="1007">
      <c r="A1007" s="189"/>
      <c r="B1007" s="133"/>
      <c r="C1007" s="133"/>
      <c r="D1007" s="133"/>
      <c r="E1007" s="190"/>
      <c r="G1007" s="189"/>
      <c r="H1007" s="190"/>
    </row>
    <row r="1008">
      <c r="A1008" s="189"/>
      <c r="B1008" s="133"/>
      <c r="C1008" s="133"/>
      <c r="D1008" s="133"/>
      <c r="E1008" s="190"/>
      <c r="G1008" s="189"/>
      <c r="H1008" s="190"/>
    </row>
    <row r="1009">
      <c r="A1009" s="189"/>
      <c r="B1009" s="133"/>
      <c r="C1009" s="133"/>
      <c r="D1009" s="133"/>
      <c r="E1009" s="190"/>
      <c r="G1009" s="189"/>
      <c r="H1009" s="190"/>
    </row>
    <row r="1010">
      <c r="A1010" s="189"/>
      <c r="B1010" s="133"/>
      <c r="C1010" s="133"/>
      <c r="D1010" s="133"/>
      <c r="E1010" s="190"/>
      <c r="G1010" s="189"/>
      <c r="H1010" s="190"/>
    </row>
    <row r="1011">
      <c r="A1011" s="189"/>
      <c r="B1011" s="133"/>
      <c r="C1011" s="133"/>
      <c r="D1011" s="133"/>
      <c r="E1011" s="190"/>
      <c r="G1011" s="189"/>
      <c r="H1011" s="190"/>
    </row>
    <row r="1012">
      <c r="A1012" s="189"/>
      <c r="B1012" s="133"/>
      <c r="C1012" s="133"/>
      <c r="D1012" s="133"/>
      <c r="E1012" s="190"/>
      <c r="G1012" s="189"/>
      <c r="H1012" s="190"/>
    </row>
    <row r="1013">
      <c r="A1013" s="189"/>
      <c r="B1013" s="133"/>
      <c r="C1013" s="133"/>
      <c r="D1013" s="133"/>
      <c r="E1013" s="190"/>
      <c r="G1013" s="189"/>
      <c r="H1013" s="190"/>
    </row>
    <row r="1014">
      <c r="A1014" s="189"/>
      <c r="B1014" s="133"/>
      <c r="C1014" s="133"/>
      <c r="D1014" s="133"/>
      <c r="E1014" s="190"/>
      <c r="G1014" s="189"/>
      <c r="H1014" s="190"/>
    </row>
    <row r="1015">
      <c r="A1015" s="189"/>
      <c r="B1015" s="133"/>
      <c r="C1015" s="133"/>
      <c r="D1015" s="133"/>
      <c r="E1015" s="190"/>
      <c r="G1015" s="189"/>
      <c r="H1015" s="190"/>
    </row>
    <row r="1016">
      <c r="A1016" s="189"/>
      <c r="B1016" s="133"/>
      <c r="C1016" s="133"/>
      <c r="D1016" s="133"/>
      <c r="E1016" s="190"/>
      <c r="G1016" s="189"/>
      <c r="H1016" s="190"/>
    </row>
    <row r="1017">
      <c r="A1017" s="189"/>
      <c r="B1017" s="133"/>
      <c r="C1017" s="133"/>
      <c r="D1017" s="133"/>
      <c r="E1017" s="190"/>
      <c r="G1017" s="189"/>
      <c r="H1017" s="190"/>
    </row>
    <row r="1018">
      <c r="A1018" s="189"/>
      <c r="B1018" s="133"/>
      <c r="C1018" s="133"/>
      <c r="D1018" s="133"/>
      <c r="E1018" s="190"/>
      <c r="G1018" s="189"/>
      <c r="H1018" s="190"/>
    </row>
    <row r="1019">
      <c r="A1019" s="189"/>
      <c r="B1019" s="133"/>
      <c r="C1019" s="133"/>
      <c r="D1019" s="133"/>
      <c r="E1019" s="190"/>
      <c r="G1019" s="189"/>
      <c r="H1019" s="190"/>
    </row>
    <row r="1020">
      <c r="A1020" s="189"/>
      <c r="B1020" s="133"/>
      <c r="C1020" s="133"/>
      <c r="D1020" s="133"/>
      <c r="E1020" s="190"/>
      <c r="G1020" s="189"/>
      <c r="H1020" s="190"/>
    </row>
    <row r="1021">
      <c r="A1021" s="189"/>
      <c r="B1021" s="133"/>
      <c r="C1021" s="133"/>
      <c r="D1021" s="133"/>
      <c r="E1021" s="190"/>
      <c r="G1021" s="189"/>
      <c r="H1021" s="190"/>
    </row>
    <row r="1022">
      <c r="A1022" s="189"/>
      <c r="B1022" s="133"/>
      <c r="C1022" s="133"/>
      <c r="D1022" s="133"/>
      <c r="E1022" s="190"/>
      <c r="G1022" s="189"/>
      <c r="H1022" s="190"/>
    </row>
    <row r="1023">
      <c r="A1023" s="189"/>
      <c r="B1023" s="133"/>
      <c r="C1023" s="133"/>
      <c r="D1023" s="133"/>
      <c r="E1023" s="190"/>
      <c r="G1023" s="189"/>
      <c r="H1023" s="190"/>
    </row>
  </sheetData>
  <mergeCells count="16">
    <mergeCell ref="B1:S1"/>
    <mergeCell ref="C3:D3"/>
    <mergeCell ref="C4:D4"/>
    <mergeCell ref="C5:D5"/>
    <mergeCell ref="C6:D6"/>
    <mergeCell ref="C7:D7"/>
    <mergeCell ref="C8:D8"/>
    <mergeCell ref="A36:E36"/>
    <mergeCell ref="J36:K36"/>
    <mergeCell ref="A28:G28"/>
    <mergeCell ref="F29:G29"/>
    <mergeCell ref="F30:G30"/>
    <mergeCell ref="F31:G31"/>
    <mergeCell ref="F32:G32"/>
    <mergeCell ref="F33:G33"/>
    <mergeCell ref="F34:G3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6" t="str">
        <f>IFERROR(__xludf.DUMMYFUNCTION("Query(Trades!A1:AAG1)"),"RESULT")</f>
        <v>RESULT</v>
      </c>
      <c r="B1" s="25" t="str">
        <f>IFERROR(__xludf.DUMMYFUNCTION("""COMPUTED_VALUE"""),"R")</f>
        <v>R</v>
      </c>
      <c r="C1" s="25" t="str">
        <f>IFERROR(__xludf.DUMMYFUNCTION("""COMPUTED_VALUE"""),"DATE")</f>
        <v>DATE</v>
      </c>
      <c r="D1" s="25" t="str">
        <f>IFERROR(__xludf.DUMMYFUNCTION("""COMPUTED_VALUE"""),"STATUS")</f>
        <v>STATUS</v>
      </c>
      <c r="E1" s="25" t="str">
        <f>IFERROR(__xludf.DUMMYFUNCTION("""COMPUTED_VALUE"""),"PAIR")</f>
        <v>PAIR</v>
      </c>
      <c r="F1" s="25" t="str">
        <f>IFERROR(__xludf.DUMMYFUNCTION("""COMPUTED_VALUE"""),"TYPE")</f>
        <v>TYPE</v>
      </c>
      <c r="G1" s="25" t="str">
        <f>IFERROR(__xludf.DUMMYFUNCTION("""COMPUTED_VALUE"""),"BUY / SELL")</f>
        <v>BUY / SELL</v>
      </c>
      <c r="H1" s="25" t="str">
        <f>IFERROR(__xludf.DUMMYFUNCTION("""COMPUTED_VALUE"""),"SETUP")</f>
        <v>SETUP</v>
      </c>
      <c r="I1" s="25" t="str">
        <f>IFERROR(__xludf.DUMMYFUNCTION("""COMPUTED_VALUE"""),"HTF TREND")</f>
        <v>HTF TREND</v>
      </c>
      <c r="J1" s="25" t="str">
        <f>IFERROR(__xludf.DUMMYFUNCTION("""COMPUTED_VALUE"""),"LTF TREND")</f>
        <v>LTF TREND</v>
      </c>
      <c r="K1" s="25" t="str">
        <f>IFERROR(__xludf.DUMMYFUNCTION("""COMPUTED_VALUE"""),"DAILY ENVIRONMENT")</f>
        <v>DAILY ENVIRONMENT</v>
      </c>
      <c r="L1" s="25" t="str">
        <f>IFERROR(__xludf.DUMMYFUNCTION("""COMPUTED_VALUE"""),"TAGS")</f>
        <v>TAGS</v>
      </c>
      <c r="M1" s="25" t="str">
        <f>IFERROR(__xludf.DUMMYFUNCTION("""COMPUTED_VALUE"""),"SETUP DATE")</f>
        <v>SETUP DATE</v>
      </c>
      <c r="N1" s="25" t="str">
        <f>IFERROR(__xludf.DUMMYFUNCTION("""COMPUTED_VALUE"""),"TIME")</f>
        <v>TIME</v>
      </c>
      <c r="O1" s="25" t="str">
        <f>IFERROR(__xludf.DUMMYFUNCTION("""COMPUTED_VALUE"""),"DAY")</f>
        <v>DAY</v>
      </c>
      <c r="P1" s="25" t="str">
        <f>IFERROR(__xludf.DUMMYFUNCTION("""COMPUTED_VALUE"""),"SESSION")</f>
        <v>SESSION</v>
      </c>
      <c r="Q1" s="25" t="str">
        <f>IFERROR(__xludf.DUMMYFUNCTION("""COMPUTED_VALUE"""),"TARGET (R)")</f>
        <v>TARGET (R)</v>
      </c>
      <c r="R1" s="25" t="str">
        <f>IFERROR(__xludf.DUMMYFUNCTION("""COMPUTED_VALUE"""),"EXIT")</f>
        <v>EXIT</v>
      </c>
      <c r="S1" s="25" t="str">
        <f>IFERROR(__xludf.DUMMYFUNCTION("""COMPUTED_VALUE"""),"MAX R")</f>
        <v>MAX R</v>
      </c>
      <c r="T1" s="25" t="str">
        <f>IFERROR(__xludf.DUMMYFUNCTION("""COMPUTED_VALUE"""),"MIN R")</f>
        <v>MIN R</v>
      </c>
      <c r="U1" s="25" t="str">
        <f>IFERROR(__xludf.DUMMYFUNCTION("""COMPUTED_VALUE"""),"CHARTS")</f>
        <v>CHARTS</v>
      </c>
      <c r="V1" s="25" t="str">
        <f>IFERROR(__xludf.DUMMYFUNCTION("""COMPUTED_VALUE"""),"NOTES")</f>
        <v>NOTES</v>
      </c>
      <c r="W1" s="25" t="str">
        <f>IFERROR(__xludf.DUMMYFUNCTION("""COMPUTED_VALUE"""),"INVALID")</f>
        <v>INVALID</v>
      </c>
      <c r="X1" s="25" t="str">
        <f>IFERROR(__xludf.DUMMYFUNCTION("""COMPUTED_VALUE"""),"#")</f>
        <v>#</v>
      </c>
    </row>
    <row r="2">
      <c r="A2" s="136" t="str">
        <f>IFERROR(__xludf.DUMMYFUNCTION("SORT(QUERY(Trades!A2:AAG1000, QueryBuilder!$B$1, 0), COLUMN(TestDate), TRUE)"),"WIN")</f>
        <v>WIN</v>
      </c>
      <c r="B2" s="191">
        <f>IFERROR(__xludf.DUMMYFUNCTION("""COMPUTED_VALUE"""),3.0)</f>
        <v>3</v>
      </c>
      <c r="C2" s="192"/>
      <c r="D2" s="25" t="str">
        <f>IFERROR(__xludf.DUMMYFUNCTION("""COMPUTED_VALUE"""),"CLOSED")</f>
        <v>CLOSED</v>
      </c>
      <c r="E2" s="25" t="str">
        <f>IFERROR(__xludf.DUMMYFUNCTION("""COMPUTED_VALUE"""),"BTCPERP")</f>
        <v>BTCPERP</v>
      </c>
      <c r="F2" s="25" t="str">
        <f>IFERROR(__xludf.DUMMYFUNCTION("""COMPUTED_VALUE"""),"LIVE")</f>
        <v>LIVE</v>
      </c>
      <c r="G2" s="25" t="str">
        <f>IFERROR(__xludf.DUMMYFUNCTION("""COMPUTED_VALUE"""),"SELL")</f>
        <v>SELL</v>
      </c>
      <c r="H2" s="25" t="str">
        <f>IFERROR(__xludf.DUMMYFUNCTION("""COMPUTED_VALUE"""),"3Sx")</f>
        <v>3Sx</v>
      </c>
      <c r="I2" s="25" t="b">
        <f>IFERROR(__xludf.DUMMYFUNCTION("""COMPUTED_VALUE"""),TRUE)</f>
        <v>1</v>
      </c>
      <c r="J2" s="25" t="b">
        <f>IFERROR(__xludf.DUMMYFUNCTION("""COMPUTED_VALUE"""),TRUE)</f>
        <v>1</v>
      </c>
      <c r="K2" s="25" t="str">
        <f>IFERROR(__xludf.DUMMYFUNCTION("""COMPUTED_VALUE"""),"CONSOLIDATION")</f>
        <v>CONSOLIDATION</v>
      </c>
      <c r="L2" s="25"/>
      <c r="M2" s="192">
        <f>IFERROR(__xludf.DUMMYFUNCTION("""COMPUTED_VALUE"""),44365.0)</f>
        <v>44365</v>
      </c>
      <c r="N2" s="193">
        <f>IFERROR(__xludf.DUMMYFUNCTION("""COMPUTED_VALUE"""),0.28472222222262644)</f>
        <v>0.2847222222</v>
      </c>
      <c r="O2" s="25" t="str">
        <f>IFERROR(__xludf.DUMMYFUNCTION("""COMPUTED_VALUE"""),"Fri")</f>
        <v>Fri</v>
      </c>
      <c r="P2" s="25" t="str">
        <f>IFERROR(__xludf.DUMMYFUNCTION("""COMPUTED_VALUE"""),"LDN OPEN")</f>
        <v>LDN OPEN</v>
      </c>
      <c r="Q2" s="191">
        <f>IFERROR(__xludf.DUMMYFUNCTION("""COMPUTED_VALUE"""),3.0)</f>
        <v>3</v>
      </c>
      <c r="R2" s="25" t="str">
        <f>IFERROR(__xludf.DUMMYFUNCTION("""COMPUTED_VALUE"""),"TARGET")</f>
        <v>TARGET</v>
      </c>
      <c r="S2" s="191">
        <f>IFERROR(__xludf.DUMMYFUNCTION("""COMPUTED_VALUE"""),10.0)</f>
        <v>10</v>
      </c>
      <c r="T2" s="194">
        <f>IFERROR(__xludf.DUMMYFUNCTION("""COMPUTED_VALUE"""),-0.5)</f>
        <v>-0.5</v>
      </c>
      <c r="U2" s="25" t="str">
        <f>IFERROR(__xludf.DUMMYFUNCTION("""COMPUTED_VALUE"""),"4h, 30m, 2m")</f>
        <v>4h, 30m, 2m</v>
      </c>
      <c r="V2" s="25" t="str">
        <f>IFERROR(__xludf.DUMMYFUNCTION("""COMPUTED_VALUE"""),"Almost every 30m sweep in this downtrend was profitable. 
Rinse and repeat...")</f>
        <v>Almost every 30m sweep in this downtrend was profitable. 
Rinse and repeat...</v>
      </c>
      <c r="W2" s="25" t="b">
        <f>IFERROR(__xludf.DUMMYFUNCTION("""COMPUTED_VALUE"""),FALSE)</f>
        <v>0</v>
      </c>
      <c r="X2" s="25">
        <f>IFERROR(__xludf.DUMMYFUNCTION("""COMPUTED_VALUE"""),1.0)</f>
        <v>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9" t="str">
        <f>SUBSTITUTE(ADDRESS(1,MATCH("R",Trades!$A$1:$AAA$1,0),4),1,"")</f>
        <v>B</v>
      </c>
      <c r="B1" s="25" t="str">
        <f>SUBSTITUTE(ADDRESS(1,MATCH("MAX R",Trades!$A$1:$AAA$1,0),4),1,"")</f>
        <v>S</v>
      </c>
      <c r="C1" s="25" t="str">
        <f>SUBSTITUTE(ADDRESS(1,MATCH("MIN R",Trades!$A$1:$AAA$1,0),4),1,"")</f>
        <v>T</v>
      </c>
      <c r="D1" s="195" t="s">
        <v>177</v>
      </c>
      <c r="E1" s="195" t="s">
        <v>178</v>
      </c>
    </row>
    <row r="2">
      <c r="A2" s="109" t="str">
        <f>IFERROR(__xludf.DUMMYFUNCTION("QUERY(Query!A1:AA1000, ""SELECT ""&amp; A1 &amp;"", ""&amp; B1 &amp;"", ""&amp; C1 &amp;"" WHERE ""&amp; A1 &amp; "" IS NOT NULL"" , 1)"),"R")</f>
        <v>R</v>
      </c>
      <c r="B2" s="25" t="str">
        <f>IFERROR(__xludf.DUMMYFUNCTION("""COMPUTED_VALUE"""),"MAX R")</f>
        <v>MAX R</v>
      </c>
      <c r="C2" s="25" t="str">
        <f>IFERROR(__xludf.DUMMYFUNCTION("""COMPUTED_VALUE"""),"MIN R")</f>
        <v>MIN R</v>
      </c>
      <c r="D2" s="195">
        <v>0.0</v>
      </c>
      <c r="E2" s="195"/>
      <c r="J2" s="196"/>
    </row>
    <row r="3">
      <c r="A3" s="109">
        <f>IFERROR(__xludf.DUMMYFUNCTION("""COMPUTED_VALUE"""),3.0)</f>
        <v>3</v>
      </c>
      <c r="B3" s="191">
        <f>IFERROR(__xludf.DUMMYFUNCTION("""COMPUTED_VALUE"""),10.0)</f>
        <v>10</v>
      </c>
      <c r="C3" s="194">
        <f>IFERROR(__xludf.DUMMYFUNCTION("""COMPUTED_VALUE"""),-0.5)</f>
        <v>-0.5</v>
      </c>
      <c r="D3" s="109">
        <f t="array" ref="D3:D1000">IF(LEN(A3:A1000),(SUMIF(ROW(A3:A1000),"&lt;="&amp;ROW(A3:A1000),A3:A1000)),)</f>
        <v>3</v>
      </c>
      <c r="E3" s="197">
        <f t="shared" ref="E3:E1000" si="1">IF(LEN(D3), D3 - MAX($D$2:D3), "")</f>
        <v>0</v>
      </c>
    </row>
    <row r="4">
      <c r="A4" s="109"/>
      <c r="D4" s="109"/>
      <c r="E4" s="197" t="str">
        <f t="shared" si="1"/>
        <v/>
      </c>
    </row>
    <row r="5">
      <c r="A5" s="109"/>
      <c r="D5" s="109"/>
      <c r="E5" s="197" t="str">
        <f t="shared" si="1"/>
        <v/>
      </c>
    </row>
    <row r="6">
      <c r="A6" s="109"/>
      <c r="D6" s="109"/>
      <c r="E6" s="197" t="str">
        <f t="shared" si="1"/>
        <v/>
      </c>
    </row>
    <row r="7">
      <c r="A7" s="109"/>
      <c r="D7" s="109"/>
      <c r="E7" s="197" t="str">
        <f t="shared" si="1"/>
        <v/>
      </c>
    </row>
    <row r="8">
      <c r="A8" s="109"/>
      <c r="D8" s="109"/>
      <c r="E8" s="197" t="str">
        <f t="shared" si="1"/>
        <v/>
      </c>
    </row>
    <row r="9">
      <c r="A9" s="109"/>
      <c r="D9" s="109"/>
      <c r="E9" s="197" t="str">
        <f t="shared" si="1"/>
        <v/>
      </c>
    </row>
    <row r="10">
      <c r="A10" s="109"/>
      <c r="D10" s="109"/>
      <c r="E10" s="197" t="str">
        <f t="shared" si="1"/>
        <v/>
      </c>
    </row>
    <row r="11">
      <c r="A11" s="109"/>
      <c r="D11" s="109"/>
      <c r="E11" s="197" t="str">
        <f t="shared" si="1"/>
        <v/>
      </c>
    </row>
    <row r="12">
      <c r="A12" s="109"/>
      <c r="D12" s="109"/>
      <c r="E12" s="197" t="str">
        <f t="shared" si="1"/>
        <v/>
      </c>
    </row>
    <row r="13">
      <c r="A13" s="109"/>
      <c r="D13" s="109"/>
      <c r="E13" s="197" t="str">
        <f t="shared" si="1"/>
        <v/>
      </c>
    </row>
    <row r="14">
      <c r="A14" s="109"/>
      <c r="D14" s="109"/>
      <c r="E14" s="197" t="str">
        <f t="shared" si="1"/>
        <v/>
      </c>
    </row>
    <row r="15">
      <c r="A15" s="109"/>
      <c r="D15" s="109"/>
      <c r="E15" s="197" t="str">
        <f t="shared" si="1"/>
        <v/>
      </c>
    </row>
    <row r="16">
      <c r="A16" s="109"/>
      <c r="D16" s="109"/>
      <c r="E16" s="197" t="str">
        <f t="shared" si="1"/>
        <v/>
      </c>
    </row>
    <row r="17">
      <c r="A17" s="109"/>
      <c r="D17" s="109"/>
      <c r="E17" s="197" t="str">
        <f t="shared" si="1"/>
        <v/>
      </c>
    </row>
    <row r="18">
      <c r="A18" s="109"/>
      <c r="D18" s="109"/>
      <c r="E18" s="197" t="str">
        <f t="shared" si="1"/>
        <v/>
      </c>
    </row>
    <row r="19">
      <c r="A19" s="109"/>
      <c r="D19" s="109"/>
      <c r="E19" s="197" t="str">
        <f t="shared" si="1"/>
        <v/>
      </c>
    </row>
    <row r="20">
      <c r="A20" s="109"/>
      <c r="D20" s="109"/>
      <c r="E20" s="197" t="str">
        <f t="shared" si="1"/>
        <v/>
      </c>
    </row>
    <row r="21">
      <c r="A21" s="109"/>
      <c r="D21" s="109"/>
      <c r="E21" s="197" t="str">
        <f t="shared" si="1"/>
        <v/>
      </c>
    </row>
    <row r="22">
      <c r="A22" s="109"/>
      <c r="D22" s="109"/>
      <c r="E22" s="197" t="str">
        <f t="shared" si="1"/>
        <v/>
      </c>
    </row>
    <row r="23">
      <c r="A23" s="109"/>
      <c r="D23" s="109"/>
      <c r="E23" s="197" t="str">
        <f t="shared" si="1"/>
        <v/>
      </c>
    </row>
    <row r="24">
      <c r="A24" s="109"/>
      <c r="D24" s="109"/>
      <c r="E24" s="197" t="str">
        <f t="shared" si="1"/>
        <v/>
      </c>
    </row>
    <row r="25">
      <c r="A25" s="109"/>
      <c r="D25" s="109"/>
      <c r="E25" s="197" t="str">
        <f t="shared" si="1"/>
        <v/>
      </c>
    </row>
    <row r="26">
      <c r="A26" s="109"/>
      <c r="D26" s="109"/>
      <c r="E26" s="197" t="str">
        <f t="shared" si="1"/>
        <v/>
      </c>
    </row>
    <row r="27">
      <c r="A27" s="109"/>
      <c r="D27" s="109"/>
      <c r="E27" s="197" t="str">
        <f t="shared" si="1"/>
        <v/>
      </c>
    </row>
    <row r="28">
      <c r="A28" s="109"/>
      <c r="D28" s="109"/>
      <c r="E28" s="197" t="str">
        <f t="shared" si="1"/>
        <v/>
      </c>
    </row>
    <row r="29">
      <c r="A29" s="109"/>
      <c r="D29" s="109"/>
      <c r="E29" s="197" t="str">
        <f t="shared" si="1"/>
        <v/>
      </c>
    </row>
    <row r="30">
      <c r="A30" s="109"/>
      <c r="D30" s="109"/>
      <c r="E30" s="197" t="str">
        <f t="shared" si="1"/>
        <v/>
      </c>
    </row>
    <row r="31">
      <c r="A31" s="109"/>
      <c r="D31" s="109"/>
      <c r="E31" s="197" t="str">
        <f t="shared" si="1"/>
        <v/>
      </c>
    </row>
    <row r="32">
      <c r="A32" s="109"/>
      <c r="D32" s="109"/>
      <c r="E32" s="197" t="str">
        <f t="shared" si="1"/>
        <v/>
      </c>
    </row>
    <row r="33">
      <c r="A33" s="109"/>
      <c r="D33" s="109"/>
      <c r="E33" s="197" t="str">
        <f t="shared" si="1"/>
        <v/>
      </c>
    </row>
    <row r="34">
      <c r="A34" s="109"/>
      <c r="D34" s="109"/>
      <c r="E34" s="197" t="str">
        <f t="shared" si="1"/>
        <v/>
      </c>
    </row>
    <row r="35">
      <c r="A35" s="109"/>
      <c r="D35" s="109"/>
      <c r="E35" s="197" t="str">
        <f t="shared" si="1"/>
        <v/>
      </c>
    </row>
    <row r="36">
      <c r="A36" s="109"/>
      <c r="D36" s="109"/>
      <c r="E36" s="197" t="str">
        <f t="shared" si="1"/>
        <v/>
      </c>
    </row>
    <row r="37">
      <c r="A37" s="109"/>
      <c r="D37" s="109"/>
      <c r="E37" s="197" t="str">
        <f t="shared" si="1"/>
        <v/>
      </c>
    </row>
    <row r="38">
      <c r="A38" s="109"/>
      <c r="D38" s="109"/>
      <c r="E38" s="197" t="str">
        <f t="shared" si="1"/>
        <v/>
      </c>
    </row>
    <row r="39">
      <c r="A39" s="109"/>
      <c r="D39" s="109"/>
      <c r="E39" s="197" t="str">
        <f t="shared" si="1"/>
        <v/>
      </c>
    </row>
    <row r="40">
      <c r="A40" s="109"/>
      <c r="D40" s="109"/>
      <c r="E40" s="197" t="str">
        <f t="shared" si="1"/>
        <v/>
      </c>
    </row>
    <row r="41">
      <c r="A41" s="109"/>
      <c r="D41" s="109"/>
      <c r="E41" s="197" t="str">
        <f t="shared" si="1"/>
        <v/>
      </c>
    </row>
    <row r="42">
      <c r="A42" s="109"/>
      <c r="D42" s="109"/>
      <c r="E42" s="197" t="str">
        <f t="shared" si="1"/>
        <v/>
      </c>
    </row>
    <row r="43">
      <c r="A43" s="109"/>
      <c r="D43" s="109"/>
      <c r="E43" s="197" t="str">
        <f t="shared" si="1"/>
        <v/>
      </c>
    </row>
    <row r="44">
      <c r="A44" s="109"/>
      <c r="D44" s="109"/>
      <c r="E44" s="197" t="str">
        <f t="shared" si="1"/>
        <v/>
      </c>
    </row>
    <row r="45">
      <c r="A45" s="109"/>
      <c r="D45" s="109"/>
      <c r="E45" s="197" t="str">
        <f t="shared" si="1"/>
        <v/>
      </c>
    </row>
    <row r="46">
      <c r="A46" s="109"/>
      <c r="D46" s="109"/>
      <c r="E46" s="197" t="str">
        <f t="shared" si="1"/>
        <v/>
      </c>
    </row>
    <row r="47">
      <c r="A47" s="109"/>
      <c r="D47" s="109"/>
      <c r="E47" s="197" t="str">
        <f t="shared" si="1"/>
        <v/>
      </c>
    </row>
    <row r="48">
      <c r="A48" s="109"/>
      <c r="D48" s="109"/>
      <c r="E48" s="197" t="str">
        <f t="shared" si="1"/>
        <v/>
      </c>
    </row>
    <row r="49">
      <c r="A49" s="109"/>
      <c r="D49" s="109"/>
      <c r="E49" s="197" t="str">
        <f t="shared" si="1"/>
        <v/>
      </c>
    </row>
    <row r="50">
      <c r="A50" s="109"/>
      <c r="D50" s="109"/>
      <c r="E50" s="197" t="str">
        <f t="shared" si="1"/>
        <v/>
      </c>
    </row>
    <row r="51">
      <c r="A51" s="109"/>
      <c r="D51" s="109"/>
      <c r="E51" s="197" t="str">
        <f t="shared" si="1"/>
        <v/>
      </c>
    </row>
    <row r="52">
      <c r="A52" s="109"/>
      <c r="D52" s="109"/>
      <c r="E52" s="197" t="str">
        <f t="shared" si="1"/>
        <v/>
      </c>
    </row>
    <row r="53">
      <c r="A53" s="109"/>
      <c r="D53" s="109"/>
      <c r="E53" s="197" t="str">
        <f t="shared" si="1"/>
        <v/>
      </c>
    </row>
    <row r="54">
      <c r="A54" s="109"/>
      <c r="D54" s="109"/>
      <c r="E54" s="197" t="str">
        <f t="shared" si="1"/>
        <v/>
      </c>
    </row>
    <row r="55">
      <c r="A55" s="109"/>
      <c r="D55" s="109"/>
      <c r="E55" s="197" t="str">
        <f t="shared" si="1"/>
        <v/>
      </c>
    </row>
    <row r="56">
      <c r="A56" s="109"/>
      <c r="D56" s="109"/>
      <c r="E56" s="197" t="str">
        <f t="shared" si="1"/>
        <v/>
      </c>
    </row>
    <row r="57">
      <c r="A57" s="109"/>
      <c r="D57" s="109"/>
      <c r="E57" s="197" t="str">
        <f t="shared" si="1"/>
        <v/>
      </c>
    </row>
    <row r="58">
      <c r="A58" s="109"/>
      <c r="D58" s="109"/>
      <c r="E58" s="197" t="str">
        <f t="shared" si="1"/>
        <v/>
      </c>
    </row>
    <row r="59">
      <c r="A59" s="109"/>
      <c r="D59" s="109"/>
      <c r="E59" s="197" t="str">
        <f t="shared" si="1"/>
        <v/>
      </c>
    </row>
    <row r="60">
      <c r="A60" s="109"/>
      <c r="D60" s="109"/>
      <c r="E60" s="197" t="str">
        <f t="shared" si="1"/>
        <v/>
      </c>
    </row>
    <row r="61">
      <c r="A61" s="109"/>
      <c r="D61" s="109"/>
      <c r="E61" s="197" t="str">
        <f t="shared" si="1"/>
        <v/>
      </c>
    </row>
    <row r="62">
      <c r="A62" s="109"/>
      <c r="D62" s="109"/>
      <c r="E62" s="197" t="str">
        <f t="shared" si="1"/>
        <v/>
      </c>
    </row>
    <row r="63">
      <c r="A63" s="109"/>
      <c r="D63" s="109"/>
      <c r="E63" s="197" t="str">
        <f t="shared" si="1"/>
        <v/>
      </c>
    </row>
    <row r="64">
      <c r="A64" s="109"/>
      <c r="D64" s="109"/>
      <c r="E64" s="197" t="str">
        <f t="shared" si="1"/>
        <v/>
      </c>
    </row>
    <row r="65">
      <c r="A65" s="109"/>
      <c r="D65" s="109"/>
      <c r="E65" s="197" t="str">
        <f t="shared" si="1"/>
        <v/>
      </c>
    </row>
    <row r="66">
      <c r="A66" s="109"/>
      <c r="D66" s="109"/>
      <c r="E66" s="197" t="str">
        <f t="shared" si="1"/>
        <v/>
      </c>
    </row>
    <row r="67">
      <c r="A67" s="109"/>
      <c r="D67" s="109"/>
      <c r="E67" s="197" t="str">
        <f t="shared" si="1"/>
        <v/>
      </c>
    </row>
    <row r="68">
      <c r="A68" s="109"/>
      <c r="D68" s="109"/>
      <c r="E68" s="197" t="str">
        <f t="shared" si="1"/>
        <v/>
      </c>
    </row>
    <row r="69">
      <c r="A69" s="109"/>
      <c r="D69" s="109"/>
      <c r="E69" s="197" t="str">
        <f t="shared" si="1"/>
        <v/>
      </c>
    </row>
    <row r="70">
      <c r="A70" s="109"/>
      <c r="D70" s="109"/>
      <c r="E70" s="197" t="str">
        <f t="shared" si="1"/>
        <v/>
      </c>
    </row>
    <row r="71">
      <c r="A71" s="109"/>
      <c r="D71" s="109"/>
      <c r="E71" s="197" t="str">
        <f t="shared" si="1"/>
        <v/>
      </c>
    </row>
    <row r="72">
      <c r="A72" s="109"/>
      <c r="D72" s="109"/>
      <c r="E72" s="197" t="str">
        <f t="shared" si="1"/>
        <v/>
      </c>
    </row>
    <row r="73">
      <c r="A73" s="109"/>
      <c r="D73" s="109"/>
      <c r="E73" s="197" t="str">
        <f t="shared" si="1"/>
        <v/>
      </c>
    </row>
    <row r="74">
      <c r="A74" s="109"/>
      <c r="D74" s="109"/>
      <c r="E74" s="197" t="str">
        <f t="shared" si="1"/>
        <v/>
      </c>
    </row>
    <row r="75">
      <c r="A75" s="109"/>
      <c r="D75" s="109"/>
      <c r="E75" s="197" t="str">
        <f t="shared" si="1"/>
        <v/>
      </c>
    </row>
    <row r="76">
      <c r="A76" s="109"/>
      <c r="D76" s="109"/>
      <c r="E76" s="197" t="str">
        <f t="shared" si="1"/>
        <v/>
      </c>
    </row>
    <row r="77">
      <c r="A77" s="109"/>
      <c r="D77" s="109"/>
      <c r="E77" s="197" t="str">
        <f t="shared" si="1"/>
        <v/>
      </c>
    </row>
    <row r="78">
      <c r="A78" s="109"/>
      <c r="D78" s="109"/>
      <c r="E78" s="197" t="str">
        <f t="shared" si="1"/>
        <v/>
      </c>
    </row>
    <row r="79">
      <c r="A79" s="109"/>
      <c r="D79" s="109"/>
      <c r="E79" s="197" t="str">
        <f t="shared" si="1"/>
        <v/>
      </c>
    </row>
    <row r="80">
      <c r="A80" s="109"/>
      <c r="D80" s="109"/>
      <c r="E80" s="197" t="str">
        <f t="shared" si="1"/>
        <v/>
      </c>
    </row>
    <row r="81">
      <c r="A81" s="109"/>
      <c r="D81" s="109"/>
      <c r="E81" s="197" t="str">
        <f t="shared" si="1"/>
        <v/>
      </c>
    </row>
    <row r="82">
      <c r="A82" s="109"/>
      <c r="D82" s="109"/>
      <c r="E82" s="197" t="str">
        <f t="shared" si="1"/>
        <v/>
      </c>
    </row>
    <row r="83">
      <c r="A83" s="109"/>
      <c r="D83" s="109"/>
      <c r="E83" s="197" t="str">
        <f t="shared" si="1"/>
        <v/>
      </c>
    </row>
    <row r="84">
      <c r="A84" s="109"/>
      <c r="D84" s="109"/>
      <c r="E84" s="197" t="str">
        <f t="shared" si="1"/>
        <v/>
      </c>
    </row>
    <row r="85">
      <c r="A85" s="109"/>
      <c r="D85" s="109"/>
      <c r="E85" s="197" t="str">
        <f t="shared" si="1"/>
        <v/>
      </c>
    </row>
    <row r="86">
      <c r="A86" s="109"/>
      <c r="D86" s="109"/>
      <c r="E86" s="197" t="str">
        <f t="shared" si="1"/>
        <v/>
      </c>
    </row>
    <row r="87">
      <c r="A87" s="109"/>
      <c r="D87" s="109"/>
      <c r="E87" s="197" t="str">
        <f t="shared" si="1"/>
        <v/>
      </c>
    </row>
    <row r="88">
      <c r="A88" s="109"/>
      <c r="D88" s="109"/>
      <c r="E88" s="197" t="str">
        <f t="shared" si="1"/>
        <v/>
      </c>
    </row>
    <row r="89">
      <c r="A89" s="109"/>
      <c r="D89" s="109"/>
      <c r="E89" s="197" t="str">
        <f t="shared" si="1"/>
        <v/>
      </c>
    </row>
    <row r="90">
      <c r="A90" s="109"/>
      <c r="D90" s="109"/>
      <c r="E90" s="197" t="str">
        <f t="shared" si="1"/>
        <v/>
      </c>
    </row>
    <row r="91">
      <c r="A91" s="109"/>
      <c r="D91" s="109"/>
      <c r="E91" s="197" t="str">
        <f t="shared" si="1"/>
        <v/>
      </c>
    </row>
    <row r="92">
      <c r="A92" s="109"/>
      <c r="D92" s="109"/>
      <c r="E92" s="197" t="str">
        <f t="shared" si="1"/>
        <v/>
      </c>
    </row>
    <row r="93">
      <c r="A93" s="109"/>
      <c r="D93" s="109"/>
      <c r="E93" s="197" t="str">
        <f t="shared" si="1"/>
        <v/>
      </c>
    </row>
    <row r="94">
      <c r="A94" s="109"/>
      <c r="D94" s="109"/>
      <c r="E94" s="197" t="str">
        <f t="shared" si="1"/>
        <v/>
      </c>
    </row>
    <row r="95">
      <c r="A95" s="109"/>
      <c r="D95" s="109"/>
      <c r="E95" s="197" t="str">
        <f t="shared" si="1"/>
        <v/>
      </c>
    </row>
    <row r="96">
      <c r="A96" s="109"/>
      <c r="D96" s="109"/>
      <c r="E96" s="197" t="str">
        <f t="shared" si="1"/>
        <v/>
      </c>
    </row>
    <row r="97">
      <c r="A97" s="109"/>
      <c r="D97" s="109"/>
      <c r="E97" s="197" t="str">
        <f t="shared" si="1"/>
        <v/>
      </c>
    </row>
    <row r="98">
      <c r="A98" s="109"/>
      <c r="D98" s="109"/>
      <c r="E98" s="197" t="str">
        <f t="shared" si="1"/>
        <v/>
      </c>
    </row>
    <row r="99">
      <c r="A99" s="109"/>
      <c r="D99" s="109"/>
      <c r="E99" s="197" t="str">
        <f t="shared" si="1"/>
        <v/>
      </c>
    </row>
    <row r="100">
      <c r="A100" s="109"/>
      <c r="D100" s="109"/>
      <c r="E100" s="197" t="str">
        <f t="shared" si="1"/>
        <v/>
      </c>
    </row>
    <row r="101">
      <c r="A101" s="109"/>
      <c r="D101" s="109"/>
      <c r="E101" s="197" t="str">
        <f t="shared" si="1"/>
        <v/>
      </c>
    </row>
    <row r="102">
      <c r="A102" s="109"/>
      <c r="D102" s="109"/>
      <c r="E102" s="197" t="str">
        <f t="shared" si="1"/>
        <v/>
      </c>
    </row>
    <row r="103">
      <c r="A103" s="109"/>
      <c r="D103" s="109"/>
      <c r="E103" s="197" t="str">
        <f t="shared" si="1"/>
        <v/>
      </c>
    </row>
    <row r="104">
      <c r="A104" s="109"/>
      <c r="D104" s="109"/>
      <c r="E104" s="197" t="str">
        <f t="shared" si="1"/>
        <v/>
      </c>
    </row>
    <row r="105">
      <c r="A105" s="109"/>
      <c r="D105" s="109"/>
      <c r="E105" s="197" t="str">
        <f t="shared" si="1"/>
        <v/>
      </c>
    </row>
    <row r="106">
      <c r="A106" s="109"/>
      <c r="D106" s="109"/>
      <c r="E106" s="197" t="str">
        <f t="shared" si="1"/>
        <v/>
      </c>
    </row>
    <row r="107">
      <c r="A107" s="109"/>
      <c r="D107" s="109"/>
      <c r="E107" s="197" t="str">
        <f t="shared" si="1"/>
        <v/>
      </c>
    </row>
    <row r="108">
      <c r="A108" s="109"/>
      <c r="D108" s="109"/>
      <c r="E108" s="197" t="str">
        <f t="shared" si="1"/>
        <v/>
      </c>
    </row>
    <row r="109">
      <c r="A109" s="109"/>
      <c r="D109" s="109"/>
      <c r="E109" s="197" t="str">
        <f t="shared" si="1"/>
        <v/>
      </c>
    </row>
    <row r="110">
      <c r="A110" s="109"/>
      <c r="D110" s="109"/>
      <c r="E110" s="197" t="str">
        <f t="shared" si="1"/>
        <v/>
      </c>
    </row>
    <row r="111">
      <c r="A111" s="109"/>
      <c r="D111" s="109"/>
      <c r="E111" s="197" t="str">
        <f t="shared" si="1"/>
        <v/>
      </c>
    </row>
    <row r="112">
      <c r="A112" s="109"/>
      <c r="D112" s="109"/>
      <c r="E112" s="197" t="str">
        <f t="shared" si="1"/>
        <v/>
      </c>
    </row>
    <row r="113">
      <c r="A113" s="109"/>
      <c r="D113" s="109"/>
      <c r="E113" s="197" t="str">
        <f t="shared" si="1"/>
        <v/>
      </c>
    </row>
    <row r="114">
      <c r="A114" s="109"/>
      <c r="D114" s="109"/>
      <c r="E114" s="197" t="str">
        <f t="shared" si="1"/>
        <v/>
      </c>
    </row>
    <row r="115">
      <c r="A115" s="109"/>
      <c r="D115" s="109"/>
      <c r="E115" s="197" t="str">
        <f t="shared" si="1"/>
        <v/>
      </c>
    </row>
    <row r="116">
      <c r="A116" s="109"/>
      <c r="D116" s="109"/>
      <c r="E116" s="197" t="str">
        <f t="shared" si="1"/>
        <v/>
      </c>
    </row>
    <row r="117">
      <c r="A117" s="109"/>
      <c r="D117" s="109"/>
      <c r="E117" s="197" t="str">
        <f t="shared" si="1"/>
        <v/>
      </c>
    </row>
    <row r="118">
      <c r="A118" s="109"/>
      <c r="D118" s="109"/>
      <c r="E118" s="197" t="str">
        <f t="shared" si="1"/>
        <v/>
      </c>
    </row>
    <row r="119">
      <c r="A119" s="109"/>
      <c r="D119" s="109"/>
      <c r="E119" s="197" t="str">
        <f t="shared" si="1"/>
        <v/>
      </c>
    </row>
    <row r="120">
      <c r="A120" s="109"/>
      <c r="D120" s="109"/>
      <c r="E120" s="197" t="str">
        <f t="shared" si="1"/>
        <v/>
      </c>
    </row>
    <row r="121">
      <c r="A121" s="109"/>
      <c r="D121" s="109"/>
      <c r="E121" s="197" t="str">
        <f t="shared" si="1"/>
        <v/>
      </c>
    </row>
    <row r="122">
      <c r="A122" s="109"/>
      <c r="D122" s="109"/>
      <c r="E122" s="197" t="str">
        <f t="shared" si="1"/>
        <v/>
      </c>
    </row>
    <row r="123">
      <c r="A123" s="109"/>
      <c r="D123" s="109"/>
      <c r="E123" s="197" t="str">
        <f t="shared" si="1"/>
        <v/>
      </c>
    </row>
    <row r="124">
      <c r="A124" s="109"/>
      <c r="D124" s="109"/>
      <c r="E124" s="197" t="str">
        <f t="shared" si="1"/>
        <v/>
      </c>
    </row>
    <row r="125">
      <c r="A125" s="109"/>
      <c r="D125" s="109"/>
      <c r="E125" s="197" t="str">
        <f t="shared" si="1"/>
        <v/>
      </c>
    </row>
    <row r="126">
      <c r="A126" s="109"/>
      <c r="D126" s="109"/>
      <c r="E126" s="197" t="str">
        <f t="shared" si="1"/>
        <v/>
      </c>
    </row>
    <row r="127">
      <c r="A127" s="109"/>
      <c r="D127" s="109"/>
      <c r="E127" s="197" t="str">
        <f t="shared" si="1"/>
        <v/>
      </c>
    </row>
    <row r="128">
      <c r="A128" s="109"/>
      <c r="D128" s="109"/>
      <c r="E128" s="197" t="str">
        <f t="shared" si="1"/>
        <v/>
      </c>
    </row>
    <row r="129">
      <c r="A129" s="109"/>
      <c r="D129" s="109"/>
      <c r="E129" s="197" t="str">
        <f t="shared" si="1"/>
        <v/>
      </c>
    </row>
    <row r="130">
      <c r="A130" s="109"/>
      <c r="D130" s="109"/>
      <c r="E130" s="197" t="str">
        <f t="shared" si="1"/>
        <v/>
      </c>
    </row>
    <row r="131">
      <c r="A131" s="109"/>
      <c r="D131" s="109"/>
      <c r="E131" s="197" t="str">
        <f t="shared" si="1"/>
        <v/>
      </c>
    </row>
    <row r="132">
      <c r="A132" s="109"/>
      <c r="D132" s="109"/>
      <c r="E132" s="197" t="str">
        <f t="shared" si="1"/>
        <v/>
      </c>
    </row>
    <row r="133">
      <c r="A133" s="109"/>
      <c r="D133" s="109"/>
      <c r="E133" s="197" t="str">
        <f t="shared" si="1"/>
        <v/>
      </c>
    </row>
    <row r="134">
      <c r="A134" s="109"/>
      <c r="D134" s="109"/>
      <c r="E134" s="197" t="str">
        <f t="shared" si="1"/>
        <v/>
      </c>
    </row>
    <row r="135">
      <c r="A135" s="109"/>
      <c r="D135" s="109"/>
      <c r="E135" s="197" t="str">
        <f t="shared" si="1"/>
        <v/>
      </c>
    </row>
    <row r="136">
      <c r="A136" s="109"/>
      <c r="D136" s="109"/>
      <c r="E136" s="197" t="str">
        <f t="shared" si="1"/>
        <v/>
      </c>
    </row>
    <row r="137">
      <c r="A137" s="109"/>
      <c r="D137" s="109"/>
      <c r="E137" s="197" t="str">
        <f t="shared" si="1"/>
        <v/>
      </c>
    </row>
    <row r="138">
      <c r="A138" s="109"/>
      <c r="D138" s="109"/>
      <c r="E138" s="197" t="str">
        <f t="shared" si="1"/>
        <v/>
      </c>
    </row>
    <row r="139">
      <c r="A139" s="109"/>
      <c r="D139" s="109"/>
      <c r="E139" s="197" t="str">
        <f t="shared" si="1"/>
        <v/>
      </c>
    </row>
    <row r="140">
      <c r="A140" s="109"/>
      <c r="D140" s="109"/>
      <c r="E140" s="197" t="str">
        <f t="shared" si="1"/>
        <v/>
      </c>
    </row>
    <row r="141">
      <c r="A141" s="109"/>
      <c r="D141" s="109"/>
      <c r="E141" s="197" t="str">
        <f t="shared" si="1"/>
        <v/>
      </c>
    </row>
    <row r="142">
      <c r="A142" s="109"/>
      <c r="D142" s="109"/>
      <c r="E142" s="197" t="str">
        <f t="shared" si="1"/>
        <v/>
      </c>
    </row>
    <row r="143">
      <c r="A143" s="109"/>
      <c r="D143" s="109"/>
      <c r="E143" s="197" t="str">
        <f t="shared" si="1"/>
        <v/>
      </c>
    </row>
    <row r="144">
      <c r="A144" s="109"/>
      <c r="D144" s="109"/>
      <c r="E144" s="197" t="str">
        <f t="shared" si="1"/>
        <v/>
      </c>
    </row>
    <row r="145">
      <c r="A145" s="109"/>
      <c r="D145" s="109"/>
      <c r="E145" s="197" t="str">
        <f t="shared" si="1"/>
        <v/>
      </c>
    </row>
    <row r="146">
      <c r="A146" s="109"/>
      <c r="D146" s="109"/>
      <c r="E146" s="197" t="str">
        <f t="shared" si="1"/>
        <v/>
      </c>
    </row>
    <row r="147">
      <c r="A147" s="109"/>
      <c r="D147" s="109"/>
      <c r="E147" s="197" t="str">
        <f t="shared" si="1"/>
        <v/>
      </c>
    </row>
    <row r="148">
      <c r="A148" s="109"/>
      <c r="D148" s="109"/>
      <c r="E148" s="197" t="str">
        <f t="shared" si="1"/>
        <v/>
      </c>
    </row>
    <row r="149">
      <c r="A149" s="109"/>
      <c r="D149" s="109"/>
      <c r="E149" s="197" t="str">
        <f t="shared" si="1"/>
        <v/>
      </c>
    </row>
    <row r="150">
      <c r="A150" s="109"/>
      <c r="D150" s="109"/>
      <c r="E150" s="197" t="str">
        <f t="shared" si="1"/>
        <v/>
      </c>
    </row>
    <row r="151">
      <c r="A151" s="109"/>
      <c r="D151" s="109"/>
      <c r="E151" s="197" t="str">
        <f t="shared" si="1"/>
        <v/>
      </c>
    </row>
    <row r="152">
      <c r="A152" s="109"/>
      <c r="D152" s="109"/>
      <c r="E152" s="197" t="str">
        <f t="shared" si="1"/>
        <v/>
      </c>
    </row>
    <row r="153">
      <c r="A153" s="109"/>
      <c r="D153" s="109"/>
      <c r="E153" s="197" t="str">
        <f t="shared" si="1"/>
        <v/>
      </c>
    </row>
    <row r="154">
      <c r="A154" s="109"/>
      <c r="D154" s="109"/>
      <c r="E154" s="197" t="str">
        <f t="shared" si="1"/>
        <v/>
      </c>
    </row>
    <row r="155">
      <c r="A155" s="109"/>
      <c r="D155" s="109"/>
      <c r="E155" s="197" t="str">
        <f t="shared" si="1"/>
        <v/>
      </c>
    </row>
    <row r="156">
      <c r="A156" s="109"/>
      <c r="D156" s="109"/>
      <c r="E156" s="197" t="str">
        <f t="shared" si="1"/>
        <v/>
      </c>
    </row>
    <row r="157">
      <c r="A157" s="109"/>
      <c r="D157" s="109"/>
      <c r="E157" s="197" t="str">
        <f t="shared" si="1"/>
        <v/>
      </c>
    </row>
    <row r="158">
      <c r="A158" s="109"/>
      <c r="D158" s="109"/>
      <c r="E158" s="197" t="str">
        <f t="shared" si="1"/>
        <v/>
      </c>
    </row>
    <row r="159">
      <c r="A159" s="109"/>
      <c r="D159" s="109"/>
      <c r="E159" s="197" t="str">
        <f t="shared" si="1"/>
        <v/>
      </c>
    </row>
    <row r="160">
      <c r="A160" s="109"/>
      <c r="D160" s="109"/>
      <c r="E160" s="197" t="str">
        <f t="shared" si="1"/>
        <v/>
      </c>
    </row>
    <row r="161">
      <c r="A161" s="109"/>
      <c r="D161" s="109"/>
      <c r="E161" s="197" t="str">
        <f t="shared" si="1"/>
        <v/>
      </c>
    </row>
    <row r="162">
      <c r="A162" s="109"/>
      <c r="D162" s="109"/>
      <c r="E162" s="197" t="str">
        <f t="shared" si="1"/>
        <v/>
      </c>
    </row>
    <row r="163">
      <c r="A163" s="109"/>
      <c r="D163" s="109"/>
      <c r="E163" s="197" t="str">
        <f t="shared" si="1"/>
        <v/>
      </c>
    </row>
    <row r="164">
      <c r="A164" s="109"/>
      <c r="D164" s="109"/>
      <c r="E164" s="197" t="str">
        <f t="shared" si="1"/>
        <v/>
      </c>
    </row>
    <row r="165">
      <c r="A165" s="109"/>
      <c r="D165" s="109"/>
      <c r="E165" s="197" t="str">
        <f t="shared" si="1"/>
        <v/>
      </c>
    </row>
    <row r="166">
      <c r="A166" s="109"/>
      <c r="D166" s="109"/>
      <c r="E166" s="197" t="str">
        <f t="shared" si="1"/>
        <v/>
      </c>
    </row>
    <row r="167">
      <c r="A167" s="109"/>
      <c r="D167" s="109"/>
      <c r="E167" s="197" t="str">
        <f t="shared" si="1"/>
        <v/>
      </c>
    </row>
    <row r="168">
      <c r="A168" s="109"/>
      <c r="D168" s="109"/>
      <c r="E168" s="197" t="str">
        <f t="shared" si="1"/>
        <v/>
      </c>
    </row>
    <row r="169">
      <c r="A169" s="109"/>
      <c r="D169" s="109"/>
      <c r="E169" s="197" t="str">
        <f t="shared" si="1"/>
        <v/>
      </c>
    </row>
    <row r="170">
      <c r="A170" s="109"/>
      <c r="D170" s="109"/>
      <c r="E170" s="197" t="str">
        <f t="shared" si="1"/>
        <v/>
      </c>
    </row>
    <row r="171">
      <c r="A171" s="109"/>
      <c r="D171" s="109"/>
      <c r="E171" s="197" t="str">
        <f t="shared" si="1"/>
        <v/>
      </c>
    </row>
    <row r="172">
      <c r="A172" s="109"/>
      <c r="D172" s="109"/>
      <c r="E172" s="197" t="str">
        <f t="shared" si="1"/>
        <v/>
      </c>
    </row>
    <row r="173">
      <c r="A173" s="109"/>
      <c r="D173" s="109"/>
      <c r="E173" s="197" t="str">
        <f t="shared" si="1"/>
        <v/>
      </c>
    </row>
    <row r="174">
      <c r="A174" s="109"/>
      <c r="D174" s="109"/>
      <c r="E174" s="197" t="str">
        <f t="shared" si="1"/>
        <v/>
      </c>
    </row>
    <row r="175">
      <c r="A175" s="109"/>
      <c r="D175" s="109"/>
      <c r="E175" s="197" t="str">
        <f t="shared" si="1"/>
        <v/>
      </c>
    </row>
    <row r="176">
      <c r="A176" s="109"/>
      <c r="D176" s="109"/>
      <c r="E176" s="197" t="str">
        <f t="shared" si="1"/>
        <v/>
      </c>
    </row>
    <row r="177">
      <c r="A177" s="109"/>
      <c r="D177" s="109"/>
      <c r="E177" s="197" t="str">
        <f t="shared" si="1"/>
        <v/>
      </c>
    </row>
    <row r="178">
      <c r="A178" s="109"/>
      <c r="D178" s="109"/>
      <c r="E178" s="197" t="str">
        <f t="shared" si="1"/>
        <v/>
      </c>
    </row>
    <row r="179">
      <c r="A179" s="109"/>
      <c r="D179" s="109"/>
      <c r="E179" s="197" t="str">
        <f t="shared" si="1"/>
        <v/>
      </c>
    </row>
    <row r="180">
      <c r="A180" s="109"/>
      <c r="D180" s="109"/>
      <c r="E180" s="197" t="str">
        <f t="shared" si="1"/>
        <v/>
      </c>
    </row>
    <row r="181">
      <c r="A181" s="109"/>
      <c r="D181" s="109"/>
      <c r="E181" s="197" t="str">
        <f t="shared" si="1"/>
        <v/>
      </c>
    </row>
    <row r="182">
      <c r="A182" s="109"/>
      <c r="D182" s="109"/>
      <c r="E182" s="197" t="str">
        <f t="shared" si="1"/>
        <v/>
      </c>
    </row>
    <row r="183">
      <c r="A183" s="109"/>
      <c r="D183" s="109"/>
      <c r="E183" s="197" t="str">
        <f t="shared" si="1"/>
        <v/>
      </c>
    </row>
    <row r="184">
      <c r="A184" s="109"/>
      <c r="D184" s="109"/>
      <c r="E184" s="197" t="str">
        <f t="shared" si="1"/>
        <v/>
      </c>
    </row>
    <row r="185">
      <c r="A185" s="109"/>
      <c r="D185" s="109"/>
      <c r="E185" s="197" t="str">
        <f t="shared" si="1"/>
        <v/>
      </c>
    </row>
    <row r="186">
      <c r="A186" s="109"/>
      <c r="D186" s="109"/>
      <c r="E186" s="197" t="str">
        <f t="shared" si="1"/>
        <v/>
      </c>
    </row>
    <row r="187">
      <c r="A187" s="109"/>
      <c r="D187" s="109"/>
      <c r="E187" s="197" t="str">
        <f t="shared" si="1"/>
        <v/>
      </c>
    </row>
    <row r="188">
      <c r="A188" s="109"/>
      <c r="D188" s="109"/>
      <c r="E188" s="197" t="str">
        <f t="shared" si="1"/>
        <v/>
      </c>
    </row>
    <row r="189">
      <c r="A189" s="109"/>
      <c r="D189" s="109"/>
      <c r="E189" s="197" t="str">
        <f t="shared" si="1"/>
        <v/>
      </c>
    </row>
    <row r="190">
      <c r="A190" s="109"/>
      <c r="D190" s="109"/>
      <c r="E190" s="197" t="str">
        <f t="shared" si="1"/>
        <v/>
      </c>
    </row>
    <row r="191">
      <c r="A191" s="109"/>
      <c r="D191" s="109"/>
      <c r="E191" s="197" t="str">
        <f t="shared" si="1"/>
        <v/>
      </c>
    </row>
    <row r="192">
      <c r="A192" s="109"/>
      <c r="D192" s="109"/>
      <c r="E192" s="197" t="str">
        <f t="shared" si="1"/>
        <v/>
      </c>
    </row>
    <row r="193">
      <c r="A193" s="109"/>
      <c r="D193" s="109"/>
      <c r="E193" s="197" t="str">
        <f t="shared" si="1"/>
        <v/>
      </c>
    </row>
    <row r="194">
      <c r="A194" s="109"/>
      <c r="D194" s="109"/>
      <c r="E194" s="197" t="str">
        <f t="shared" si="1"/>
        <v/>
      </c>
    </row>
    <row r="195">
      <c r="A195" s="109"/>
      <c r="D195" s="109"/>
      <c r="E195" s="197" t="str">
        <f t="shared" si="1"/>
        <v/>
      </c>
    </row>
    <row r="196">
      <c r="A196" s="109"/>
      <c r="D196" s="109"/>
      <c r="E196" s="197" t="str">
        <f t="shared" si="1"/>
        <v/>
      </c>
    </row>
    <row r="197">
      <c r="A197" s="109"/>
      <c r="D197" s="109"/>
      <c r="E197" s="197" t="str">
        <f t="shared" si="1"/>
        <v/>
      </c>
    </row>
    <row r="198">
      <c r="A198" s="109"/>
      <c r="D198" s="109"/>
      <c r="E198" s="197" t="str">
        <f t="shared" si="1"/>
        <v/>
      </c>
    </row>
    <row r="199">
      <c r="A199" s="109"/>
      <c r="D199" s="109"/>
      <c r="E199" s="197" t="str">
        <f t="shared" si="1"/>
        <v/>
      </c>
    </row>
    <row r="200">
      <c r="A200" s="109"/>
      <c r="D200" s="109"/>
      <c r="E200" s="197" t="str">
        <f t="shared" si="1"/>
        <v/>
      </c>
    </row>
    <row r="201">
      <c r="A201" s="109"/>
      <c r="D201" s="109"/>
      <c r="E201" s="197" t="str">
        <f t="shared" si="1"/>
        <v/>
      </c>
    </row>
    <row r="202">
      <c r="A202" s="109"/>
      <c r="D202" s="109"/>
      <c r="E202" s="197" t="str">
        <f t="shared" si="1"/>
        <v/>
      </c>
    </row>
    <row r="203">
      <c r="A203" s="109"/>
      <c r="D203" s="109"/>
      <c r="E203" s="197" t="str">
        <f t="shared" si="1"/>
        <v/>
      </c>
    </row>
    <row r="204">
      <c r="A204" s="109"/>
      <c r="D204" s="109"/>
      <c r="E204" s="197" t="str">
        <f t="shared" si="1"/>
        <v/>
      </c>
    </row>
    <row r="205">
      <c r="A205" s="109"/>
      <c r="D205" s="109"/>
      <c r="E205" s="197" t="str">
        <f t="shared" si="1"/>
        <v/>
      </c>
    </row>
    <row r="206">
      <c r="A206" s="109"/>
      <c r="D206" s="109"/>
      <c r="E206" s="197" t="str">
        <f t="shared" si="1"/>
        <v/>
      </c>
    </row>
    <row r="207">
      <c r="A207" s="109"/>
      <c r="D207" s="109"/>
      <c r="E207" s="197" t="str">
        <f t="shared" si="1"/>
        <v/>
      </c>
    </row>
    <row r="208">
      <c r="A208" s="109"/>
      <c r="D208" s="109"/>
      <c r="E208" s="197" t="str">
        <f t="shared" si="1"/>
        <v/>
      </c>
    </row>
    <row r="209">
      <c r="A209" s="109"/>
      <c r="D209" s="109"/>
      <c r="E209" s="197" t="str">
        <f t="shared" si="1"/>
        <v/>
      </c>
    </row>
    <row r="210">
      <c r="A210" s="109"/>
      <c r="D210" s="109"/>
      <c r="E210" s="197" t="str">
        <f t="shared" si="1"/>
        <v/>
      </c>
    </row>
    <row r="211">
      <c r="A211" s="109"/>
      <c r="D211" s="109"/>
      <c r="E211" s="197" t="str">
        <f t="shared" si="1"/>
        <v/>
      </c>
    </row>
    <row r="212">
      <c r="A212" s="109"/>
      <c r="D212" s="109"/>
      <c r="E212" s="197" t="str">
        <f t="shared" si="1"/>
        <v/>
      </c>
    </row>
    <row r="213">
      <c r="A213" s="109"/>
      <c r="D213" s="109"/>
      <c r="E213" s="197" t="str">
        <f t="shared" si="1"/>
        <v/>
      </c>
    </row>
    <row r="214">
      <c r="A214" s="109"/>
      <c r="D214" s="109"/>
      <c r="E214" s="197" t="str">
        <f t="shared" si="1"/>
        <v/>
      </c>
    </row>
    <row r="215">
      <c r="A215" s="109"/>
      <c r="D215" s="109"/>
      <c r="E215" s="197" t="str">
        <f t="shared" si="1"/>
        <v/>
      </c>
    </row>
    <row r="216">
      <c r="A216" s="109"/>
      <c r="D216" s="109"/>
      <c r="E216" s="197" t="str">
        <f t="shared" si="1"/>
        <v/>
      </c>
    </row>
    <row r="217">
      <c r="A217" s="109"/>
      <c r="D217" s="109"/>
      <c r="E217" s="197" t="str">
        <f t="shared" si="1"/>
        <v/>
      </c>
    </row>
    <row r="218">
      <c r="A218" s="109"/>
      <c r="D218" s="109"/>
      <c r="E218" s="197" t="str">
        <f t="shared" si="1"/>
        <v/>
      </c>
    </row>
    <row r="219">
      <c r="A219" s="109"/>
      <c r="D219" s="109"/>
      <c r="E219" s="197" t="str">
        <f t="shared" si="1"/>
        <v/>
      </c>
    </row>
    <row r="220">
      <c r="A220" s="109"/>
      <c r="D220" s="109"/>
      <c r="E220" s="197" t="str">
        <f t="shared" si="1"/>
        <v/>
      </c>
    </row>
    <row r="221">
      <c r="A221" s="109"/>
      <c r="D221" s="109"/>
      <c r="E221" s="197" t="str">
        <f t="shared" si="1"/>
        <v/>
      </c>
    </row>
    <row r="222">
      <c r="A222" s="109"/>
      <c r="D222" s="109"/>
      <c r="E222" s="197" t="str">
        <f t="shared" si="1"/>
        <v/>
      </c>
    </row>
    <row r="223">
      <c r="A223" s="109"/>
      <c r="D223" s="109"/>
      <c r="E223" s="197" t="str">
        <f t="shared" si="1"/>
        <v/>
      </c>
    </row>
    <row r="224">
      <c r="A224" s="109"/>
      <c r="D224" s="109"/>
      <c r="E224" s="197" t="str">
        <f t="shared" si="1"/>
        <v/>
      </c>
    </row>
    <row r="225">
      <c r="A225" s="109"/>
      <c r="D225" s="109"/>
      <c r="E225" s="197" t="str">
        <f t="shared" si="1"/>
        <v/>
      </c>
    </row>
    <row r="226">
      <c r="A226" s="109"/>
      <c r="D226" s="109"/>
      <c r="E226" s="197" t="str">
        <f t="shared" si="1"/>
        <v/>
      </c>
    </row>
    <row r="227">
      <c r="A227" s="109"/>
      <c r="D227" s="109"/>
      <c r="E227" s="197" t="str">
        <f t="shared" si="1"/>
        <v/>
      </c>
    </row>
    <row r="228">
      <c r="A228" s="109"/>
      <c r="D228" s="109"/>
      <c r="E228" s="197" t="str">
        <f t="shared" si="1"/>
        <v/>
      </c>
    </row>
    <row r="229">
      <c r="A229" s="109"/>
      <c r="D229" s="109"/>
      <c r="E229" s="197" t="str">
        <f t="shared" si="1"/>
        <v/>
      </c>
    </row>
    <row r="230">
      <c r="A230" s="109"/>
      <c r="D230" s="109"/>
      <c r="E230" s="197" t="str">
        <f t="shared" si="1"/>
        <v/>
      </c>
    </row>
    <row r="231">
      <c r="A231" s="109"/>
      <c r="D231" s="109"/>
      <c r="E231" s="197" t="str">
        <f t="shared" si="1"/>
        <v/>
      </c>
    </row>
    <row r="232">
      <c r="A232" s="109"/>
      <c r="D232" s="109"/>
      <c r="E232" s="197" t="str">
        <f t="shared" si="1"/>
        <v/>
      </c>
    </row>
    <row r="233">
      <c r="A233" s="109"/>
      <c r="D233" s="109"/>
      <c r="E233" s="197" t="str">
        <f t="shared" si="1"/>
        <v/>
      </c>
    </row>
    <row r="234">
      <c r="A234" s="109"/>
      <c r="D234" s="109"/>
      <c r="E234" s="197" t="str">
        <f t="shared" si="1"/>
        <v/>
      </c>
    </row>
    <row r="235">
      <c r="A235" s="109"/>
      <c r="D235" s="109"/>
      <c r="E235" s="197" t="str">
        <f t="shared" si="1"/>
        <v/>
      </c>
    </row>
    <row r="236">
      <c r="A236" s="109"/>
      <c r="D236" s="109"/>
      <c r="E236" s="197" t="str">
        <f t="shared" si="1"/>
        <v/>
      </c>
    </row>
    <row r="237">
      <c r="A237" s="109"/>
      <c r="D237" s="109"/>
      <c r="E237" s="197" t="str">
        <f t="shared" si="1"/>
        <v/>
      </c>
    </row>
    <row r="238">
      <c r="A238" s="109"/>
      <c r="D238" s="109"/>
      <c r="E238" s="197" t="str">
        <f t="shared" si="1"/>
        <v/>
      </c>
    </row>
    <row r="239">
      <c r="A239" s="109"/>
      <c r="D239" s="109"/>
      <c r="E239" s="197" t="str">
        <f t="shared" si="1"/>
        <v/>
      </c>
    </row>
    <row r="240">
      <c r="A240" s="109"/>
      <c r="D240" s="109"/>
      <c r="E240" s="197" t="str">
        <f t="shared" si="1"/>
        <v/>
      </c>
    </row>
    <row r="241">
      <c r="A241" s="109"/>
      <c r="D241" s="109"/>
      <c r="E241" s="197" t="str">
        <f t="shared" si="1"/>
        <v/>
      </c>
    </row>
    <row r="242">
      <c r="A242" s="109"/>
      <c r="D242" s="109"/>
      <c r="E242" s="197" t="str">
        <f t="shared" si="1"/>
        <v/>
      </c>
    </row>
    <row r="243">
      <c r="A243" s="109"/>
      <c r="D243" s="109"/>
      <c r="E243" s="197" t="str">
        <f t="shared" si="1"/>
        <v/>
      </c>
    </row>
    <row r="244">
      <c r="A244" s="109"/>
      <c r="D244" s="109"/>
      <c r="E244" s="197" t="str">
        <f t="shared" si="1"/>
        <v/>
      </c>
    </row>
    <row r="245">
      <c r="A245" s="109"/>
      <c r="D245" s="109"/>
      <c r="E245" s="197" t="str">
        <f t="shared" si="1"/>
        <v/>
      </c>
    </row>
    <row r="246">
      <c r="A246" s="109"/>
      <c r="D246" s="109"/>
      <c r="E246" s="197" t="str">
        <f t="shared" si="1"/>
        <v/>
      </c>
    </row>
    <row r="247">
      <c r="A247" s="109"/>
      <c r="D247" s="109"/>
      <c r="E247" s="197" t="str">
        <f t="shared" si="1"/>
        <v/>
      </c>
    </row>
    <row r="248">
      <c r="A248" s="109"/>
      <c r="D248" s="109"/>
      <c r="E248" s="197" t="str">
        <f t="shared" si="1"/>
        <v/>
      </c>
    </row>
    <row r="249">
      <c r="A249" s="109"/>
      <c r="D249" s="109"/>
      <c r="E249" s="197" t="str">
        <f t="shared" si="1"/>
        <v/>
      </c>
    </row>
    <row r="250">
      <c r="A250" s="109"/>
      <c r="D250" s="109"/>
      <c r="E250" s="197" t="str">
        <f t="shared" si="1"/>
        <v/>
      </c>
    </row>
    <row r="251">
      <c r="A251" s="109"/>
      <c r="D251" s="109"/>
      <c r="E251" s="197" t="str">
        <f t="shared" si="1"/>
        <v/>
      </c>
    </row>
    <row r="252">
      <c r="A252" s="109"/>
      <c r="D252" s="109"/>
      <c r="E252" s="197" t="str">
        <f t="shared" si="1"/>
        <v/>
      </c>
    </row>
    <row r="253">
      <c r="A253" s="109"/>
      <c r="D253" s="109"/>
      <c r="E253" s="197" t="str">
        <f t="shared" si="1"/>
        <v/>
      </c>
    </row>
    <row r="254">
      <c r="A254" s="109"/>
      <c r="D254" s="109"/>
      <c r="E254" s="197" t="str">
        <f t="shared" si="1"/>
        <v/>
      </c>
    </row>
    <row r="255">
      <c r="A255" s="109"/>
      <c r="D255" s="109"/>
      <c r="E255" s="197" t="str">
        <f t="shared" si="1"/>
        <v/>
      </c>
    </row>
    <row r="256">
      <c r="A256" s="109"/>
      <c r="D256" s="109"/>
      <c r="E256" s="197" t="str">
        <f t="shared" si="1"/>
        <v/>
      </c>
    </row>
    <row r="257">
      <c r="A257" s="109"/>
      <c r="D257" s="109"/>
      <c r="E257" s="197" t="str">
        <f t="shared" si="1"/>
        <v/>
      </c>
    </row>
    <row r="258">
      <c r="A258" s="109"/>
      <c r="D258" s="109"/>
      <c r="E258" s="197" t="str">
        <f t="shared" si="1"/>
        <v/>
      </c>
    </row>
    <row r="259">
      <c r="A259" s="109"/>
      <c r="D259" s="109"/>
      <c r="E259" s="197" t="str">
        <f t="shared" si="1"/>
        <v/>
      </c>
    </row>
    <row r="260">
      <c r="A260" s="109"/>
      <c r="D260" s="109"/>
      <c r="E260" s="197" t="str">
        <f t="shared" si="1"/>
        <v/>
      </c>
    </row>
    <row r="261">
      <c r="A261" s="109"/>
      <c r="D261" s="109"/>
      <c r="E261" s="197" t="str">
        <f t="shared" si="1"/>
        <v/>
      </c>
    </row>
    <row r="262">
      <c r="A262" s="109"/>
      <c r="D262" s="109"/>
      <c r="E262" s="197" t="str">
        <f t="shared" si="1"/>
        <v/>
      </c>
    </row>
    <row r="263">
      <c r="A263" s="109"/>
      <c r="D263" s="109"/>
      <c r="E263" s="197" t="str">
        <f t="shared" si="1"/>
        <v/>
      </c>
    </row>
    <row r="264">
      <c r="A264" s="109"/>
      <c r="D264" s="109"/>
      <c r="E264" s="197" t="str">
        <f t="shared" si="1"/>
        <v/>
      </c>
    </row>
    <row r="265">
      <c r="A265" s="109"/>
      <c r="D265" s="109"/>
      <c r="E265" s="197" t="str">
        <f t="shared" si="1"/>
        <v/>
      </c>
    </row>
    <row r="266">
      <c r="A266" s="109"/>
      <c r="D266" s="109"/>
      <c r="E266" s="197" t="str">
        <f t="shared" si="1"/>
        <v/>
      </c>
    </row>
    <row r="267">
      <c r="A267" s="109"/>
      <c r="D267" s="109"/>
      <c r="E267" s="197" t="str">
        <f t="shared" si="1"/>
        <v/>
      </c>
    </row>
    <row r="268">
      <c r="A268" s="109"/>
      <c r="D268" s="109"/>
      <c r="E268" s="197" t="str">
        <f t="shared" si="1"/>
        <v/>
      </c>
    </row>
    <row r="269">
      <c r="A269" s="109"/>
      <c r="D269" s="109"/>
      <c r="E269" s="197" t="str">
        <f t="shared" si="1"/>
        <v/>
      </c>
    </row>
    <row r="270">
      <c r="A270" s="109"/>
      <c r="D270" s="109"/>
      <c r="E270" s="197" t="str">
        <f t="shared" si="1"/>
        <v/>
      </c>
    </row>
    <row r="271">
      <c r="A271" s="109"/>
      <c r="D271" s="109"/>
      <c r="E271" s="197" t="str">
        <f t="shared" si="1"/>
        <v/>
      </c>
    </row>
    <row r="272">
      <c r="A272" s="109"/>
      <c r="D272" s="109"/>
      <c r="E272" s="197" t="str">
        <f t="shared" si="1"/>
        <v/>
      </c>
    </row>
    <row r="273">
      <c r="A273" s="109"/>
      <c r="D273" s="109"/>
      <c r="E273" s="197" t="str">
        <f t="shared" si="1"/>
        <v/>
      </c>
    </row>
    <row r="274">
      <c r="A274" s="109"/>
      <c r="D274" s="109"/>
      <c r="E274" s="197" t="str">
        <f t="shared" si="1"/>
        <v/>
      </c>
    </row>
    <row r="275">
      <c r="A275" s="109"/>
      <c r="D275" s="109"/>
      <c r="E275" s="197" t="str">
        <f t="shared" si="1"/>
        <v/>
      </c>
    </row>
    <row r="276">
      <c r="A276" s="109"/>
      <c r="D276" s="109"/>
      <c r="E276" s="197" t="str">
        <f t="shared" si="1"/>
        <v/>
      </c>
    </row>
    <row r="277">
      <c r="A277" s="109"/>
      <c r="D277" s="109"/>
      <c r="E277" s="197" t="str">
        <f t="shared" si="1"/>
        <v/>
      </c>
    </row>
    <row r="278">
      <c r="A278" s="109"/>
      <c r="D278" s="109"/>
      <c r="E278" s="197" t="str">
        <f t="shared" si="1"/>
        <v/>
      </c>
    </row>
    <row r="279">
      <c r="A279" s="109"/>
      <c r="D279" s="109"/>
      <c r="E279" s="197" t="str">
        <f t="shared" si="1"/>
        <v/>
      </c>
    </row>
    <row r="280">
      <c r="A280" s="109"/>
      <c r="D280" s="109"/>
      <c r="E280" s="197" t="str">
        <f t="shared" si="1"/>
        <v/>
      </c>
    </row>
    <row r="281">
      <c r="A281" s="109"/>
      <c r="D281" s="109"/>
      <c r="E281" s="197" t="str">
        <f t="shared" si="1"/>
        <v/>
      </c>
    </row>
    <row r="282">
      <c r="A282" s="109"/>
      <c r="D282" s="109"/>
      <c r="E282" s="197" t="str">
        <f t="shared" si="1"/>
        <v/>
      </c>
    </row>
    <row r="283">
      <c r="A283" s="109"/>
      <c r="D283" s="109"/>
      <c r="E283" s="197" t="str">
        <f t="shared" si="1"/>
        <v/>
      </c>
    </row>
    <row r="284">
      <c r="A284" s="109"/>
      <c r="D284" s="109"/>
      <c r="E284" s="197" t="str">
        <f t="shared" si="1"/>
        <v/>
      </c>
    </row>
    <row r="285">
      <c r="A285" s="109"/>
      <c r="D285" s="109"/>
      <c r="E285" s="197" t="str">
        <f t="shared" si="1"/>
        <v/>
      </c>
    </row>
    <row r="286">
      <c r="A286" s="109"/>
      <c r="D286" s="109"/>
      <c r="E286" s="197" t="str">
        <f t="shared" si="1"/>
        <v/>
      </c>
    </row>
    <row r="287">
      <c r="A287" s="109"/>
      <c r="D287" s="109"/>
      <c r="E287" s="197" t="str">
        <f t="shared" si="1"/>
        <v/>
      </c>
    </row>
    <row r="288">
      <c r="A288" s="109"/>
      <c r="D288" s="109"/>
      <c r="E288" s="197" t="str">
        <f t="shared" si="1"/>
        <v/>
      </c>
    </row>
    <row r="289">
      <c r="A289" s="109"/>
      <c r="D289" s="109"/>
      <c r="E289" s="197" t="str">
        <f t="shared" si="1"/>
        <v/>
      </c>
    </row>
    <row r="290">
      <c r="A290" s="109"/>
      <c r="D290" s="109"/>
      <c r="E290" s="197" t="str">
        <f t="shared" si="1"/>
        <v/>
      </c>
    </row>
    <row r="291">
      <c r="A291" s="109"/>
      <c r="D291" s="109"/>
      <c r="E291" s="197" t="str">
        <f t="shared" si="1"/>
        <v/>
      </c>
    </row>
    <row r="292">
      <c r="A292" s="109"/>
      <c r="D292" s="109"/>
      <c r="E292" s="197" t="str">
        <f t="shared" si="1"/>
        <v/>
      </c>
    </row>
    <row r="293">
      <c r="A293" s="109"/>
      <c r="D293" s="109"/>
      <c r="E293" s="197" t="str">
        <f t="shared" si="1"/>
        <v/>
      </c>
    </row>
    <row r="294">
      <c r="A294" s="109"/>
      <c r="D294" s="109"/>
      <c r="E294" s="197" t="str">
        <f t="shared" si="1"/>
        <v/>
      </c>
    </row>
    <row r="295">
      <c r="A295" s="109"/>
      <c r="D295" s="109"/>
      <c r="E295" s="197" t="str">
        <f t="shared" si="1"/>
        <v/>
      </c>
    </row>
    <row r="296">
      <c r="A296" s="109"/>
      <c r="D296" s="109"/>
      <c r="E296" s="197" t="str">
        <f t="shared" si="1"/>
        <v/>
      </c>
    </row>
    <row r="297">
      <c r="A297" s="109"/>
      <c r="D297" s="109"/>
      <c r="E297" s="197" t="str">
        <f t="shared" si="1"/>
        <v/>
      </c>
    </row>
    <row r="298">
      <c r="A298" s="109"/>
      <c r="D298" s="109"/>
      <c r="E298" s="197" t="str">
        <f t="shared" si="1"/>
        <v/>
      </c>
    </row>
    <row r="299">
      <c r="A299" s="109"/>
      <c r="D299" s="109"/>
      <c r="E299" s="197" t="str">
        <f t="shared" si="1"/>
        <v/>
      </c>
    </row>
    <row r="300">
      <c r="A300" s="109"/>
      <c r="D300" s="109"/>
      <c r="E300" s="197" t="str">
        <f t="shared" si="1"/>
        <v/>
      </c>
    </row>
    <row r="301">
      <c r="A301" s="109"/>
      <c r="D301" s="109"/>
      <c r="E301" s="197" t="str">
        <f t="shared" si="1"/>
        <v/>
      </c>
    </row>
    <row r="302">
      <c r="A302" s="109"/>
      <c r="D302" s="109"/>
      <c r="E302" s="197" t="str">
        <f t="shared" si="1"/>
        <v/>
      </c>
    </row>
    <row r="303">
      <c r="A303" s="109"/>
      <c r="D303" s="109"/>
      <c r="E303" s="197" t="str">
        <f t="shared" si="1"/>
        <v/>
      </c>
    </row>
    <row r="304">
      <c r="A304" s="109"/>
      <c r="D304" s="109"/>
      <c r="E304" s="197" t="str">
        <f t="shared" si="1"/>
        <v/>
      </c>
    </row>
    <row r="305">
      <c r="A305" s="109"/>
      <c r="D305" s="109"/>
      <c r="E305" s="197" t="str">
        <f t="shared" si="1"/>
        <v/>
      </c>
    </row>
    <row r="306">
      <c r="A306" s="109"/>
      <c r="D306" s="109"/>
      <c r="E306" s="197" t="str">
        <f t="shared" si="1"/>
        <v/>
      </c>
    </row>
    <row r="307">
      <c r="A307" s="109"/>
      <c r="D307" s="109"/>
      <c r="E307" s="197" t="str">
        <f t="shared" si="1"/>
        <v/>
      </c>
    </row>
    <row r="308">
      <c r="A308" s="109"/>
      <c r="D308" s="109"/>
      <c r="E308" s="197" t="str">
        <f t="shared" si="1"/>
        <v/>
      </c>
    </row>
    <row r="309">
      <c r="A309" s="109"/>
      <c r="D309" s="109"/>
      <c r="E309" s="197" t="str">
        <f t="shared" si="1"/>
        <v/>
      </c>
    </row>
    <row r="310">
      <c r="A310" s="109"/>
      <c r="D310" s="109"/>
      <c r="E310" s="197" t="str">
        <f t="shared" si="1"/>
        <v/>
      </c>
    </row>
    <row r="311">
      <c r="A311" s="109"/>
      <c r="D311" s="109"/>
      <c r="E311" s="197" t="str">
        <f t="shared" si="1"/>
        <v/>
      </c>
    </row>
    <row r="312">
      <c r="A312" s="109"/>
      <c r="D312" s="109"/>
      <c r="E312" s="197" t="str">
        <f t="shared" si="1"/>
        <v/>
      </c>
    </row>
    <row r="313">
      <c r="A313" s="109"/>
      <c r="D313" s="109"/>
      <c r="E313" s="197" t="str">
        <f t="shared" si="1"/>
        <v/>
      </c>
    </row>
    <row r="314">
      <c r="A314" s="109"/>
      <c r="D314" s="109"/>
      <c r="E314" s="197" t="str">
        <f t="shared" si="1"/>
        <v/>
      </c>
    </row>
    <row r="315">
      <c r="A315" s="109"/>
      <c r="D315" s="109"/>
      <c r="E315" s="197" t="str">
        <f t="shared" si="1"/>
        <v/>
      </c>
    </row>
    <row r="316">
      <c r="A316" s="109"/>
      <c r="D316" s="109"/>
      <c r="E316" s="197" t="str">
        <f t="shared" si="1"/>
        <v/>
      </c>
    </row>
    <row r="317">
      <c r="A317" s="109"/>
      <c r="D317" s="109"/>
      <c r="E317" s="197" t="str">
        <f t="shared" si="1"/>
        <v/>
      </c>
    </row>
    <row r="318">
      <c r="A318" s="109"/>
      <c r="D318" s="109"/>
      <c r="E318" s="197" t="str">
        <f t="shared" si="1"/>
        <v/>
      </c>
    </row>
    <row r="319">
      <c r="A319" s="109"/>
      <c r="D319" s="109"/>
      <c r="E319" s="197" t="str">
        <f t="shared" si="1"/>
        <v/>
      </c>
    </row>
    <row r="320">
      <c r="A320" s="109"/>
      <c r="D320" s="109"/>
      <c r="E320" s="197" t="str">
        <f t="shared" si="1"/>
        <v/>
      </c>
    </row>
    <row r="321">
      <c r="A321" s="109"/>
      <c r="D321" s="109"/>
      <c r="E321" s="197" t="str">
        <f t="shared" si="1"/>
        <v/>
      </c>
    </row>
    <row r="322">
      <c r="A322" s="109"/>
      <c r="D322" s="109"/>
      <c r="E322" s="197" t="str">
        <f t="shared" si="1"/>
        <v/>
      </c>
    </row>
    <row r="323">
      <c r="A323" s="109"/>
      <c r="D323" s="109"/>
      <c r="E323" s="197" t="str">
        <f t="shared" si="1"/>
        <v/>
      </c>
    </row>
    <row r="324">
      <c r="A324" s="109"/>
      <c r="D324" s="109"/>
      <c r="E324" s="197" t="str">
        <f t="shared" si="1"/>
        <v/>
      </c>
    </row>
    <row r="325">
      <c r="A325" s="109"/>
      <c r="D325" s="109"/>
      <c r="E325" s="197" t="str">
        <f t="shared" si="1"/>
        <v/>
      </c>
    </row>
    <row r="326">
      <c r="A326" s="109"/>
      <c r="D326" s="109"/>
      <c r="E326" s="197" t="str">
        <f t="shared" si="1"/>
        <v/>
      </c>
    </row>
    <row r="327">
      <c r="A327" s="109"/>
      <c r="D327" s="109"/>
      <c r="E327" s="197" t="str">
        <f t="shared" si="1"/>
        <v/>
      </c>
    </row>
    <row r="328">
      <c r="A328" s="109"/>
      <c r="D328" s="109"/>
      <c r="E328" s="197" t="str">
        <f t="shared" si="1"/>
        <v/>
      </c>
    </row>
    <row r="329">
      <c r="A329" s="109"/>
      <c r="D329" s="109"/>
      <c r="E329" s="197" t="str">
        <f t="shared" si="1"/>
        <v/>
      </c>
    </row>
    <row r="330">
      <c r="A330" s="109"/>
      <c r="D330" s="109"/>
      <c r="E330" s="197" t="str">
        <f t="shared" si="1"/>
        <v/>
      </c>
    </row>
    <row r="331">
      <c r="A331" s="109"/>
      <c r="D331" s="109"/>
      <c r="E331" s="197" t="str">
        <f t="shared" si="1"/>
        <v/>
      </c>
    </row>
    <row r="332">
      <c r="A332" s="109"/>
      <c r="D332" s="109"/>
      <c r="E332" s="197" t="str">
        <f t="shared" si="1"/>
        <v/>
      </c>
    </row>
    <row r="333">
      <c r="A333" s="109"/>
      <c r="D333" s="109"/>
      <c r="E333" s="197" t="str">
        <f t="shared" si="1"/>
        <v/>
      </c>
    </row>
    <row r="334">
      <c r="A334" s="109"/>
      <c r="D334" s="109"/>
      <c r="E334" s="197" t="str">
        <f t="shared" si="1"/>
        <v/>
      </c>
    </row>
    <row r="335">
      <c r="A335" s="109"/>
      <c r="D335" s="109"/>
      <c r="E335" s="197" t="str">
        <f t="shared" si="1"/>
        <v/>
      </c>
    </row>
    <row r="336">
      <c r="A336" s="109"/>
      <c r="D336" s="109"/>
      <c r="E336" s="197" t="str">
        <f t="shared" si="1"/>
        <v/>
      </c>
    </row>
    <row r="337">
      <c r="A337" s="109"/>
      <c r="D337" s="109"/>
      <c r="E337" s="197" t="str">
        <f t="shared" si="1"/>
        <v/>
      </c>
    </row>
    <row r="338">
      <c r="A338" s="109"/>
      <c r="D338" s="109"/>
      <c r="E338" s="197" t="str">
        <f t="shared" si="1"/>
        <v/>
      </c>
    </row>
    <row r="339">
      <c r="A339" s="109"/>
      <c r="D339" s="109"/>
      <c r="E339" s="197" t="str">
        <f t="shared" si="1"/>
        <v/>
      </c>
    </row>
    <row r="340">
      <c r="A340" s="109"/>
      <c r="D340" s="109"/>
      <c r="E340" s="197" t="str">
        <f t="shared" si="1"/>
        <v/>
      </c>
    </row>
    <row r="341">
      <c r="A341" s="109"/>
      <c r="D341" s="109"/>
      <c r="E341" s="197" t="str">
        <f t="shared" si="1"/>
        <v/>
      </c>
    </row>
    <row r="342">
      <c r="A342" s="109"/>
      <c r="D342" s="109"/>
      <c r="E342" s="197" t="str">
        <f t="shared" si="1"/>
        <v/>
      </c>
    </row>
    <row r="343">
      <c r="A343" s="109"/>
      <c r="D343" s="109"/>
      <c r="E343" s="197" t="str">
        <f t="shared" si="1"/>
        <v/>
      </c>
    </row>
    <row r="344">
      <c r="A344" s="109"/>
      <c r="D344" s="109"/>
      <c r="E344" s="197" t="str">
        <f t="shared" si="1"/>
        <v/>
      </c>
    </row>
    <row r="345">
      <c r="A345" s="109"/>
      <c r="D345" s="109"/>
      <c r="E345" s="197" t="str">
        <f t="shared" si="1"/>
        <v/>
      </c>
    </row>
    <row r="346">
      <c r="A346" s="109"/>
      <c r="D346" s="109"/>
      <c r="E346" s="197" t="str">
        <f t="shared" si="1"/>
        <v/>
      </c>
    </row>
    <row r="347">
      <c r="A347" s="109"/>
      <c r="D347" s="109"/>
      <c r="E347" s="197" t="str">
        <f t="shared" si="1"/>
        <v/>
      </c>
    </row>
    <row r="348">
      <c r="A348" s="109"/>
      <c r="D348" s="109"/>
      <c r="E348" s="197" t="str">
        <f t="shared" si="1"/>
        <v/>
      </c>
    </row>
    <row r="349">
      <c r="A349" s="109"/>
      <c r="D349" s="109"/>
      <c r="E349" s="197" t="str">
        <f t="shared" si="1"/>
        <v/>
      </c>
    </row>
    <row r="350">
      <c r="A350" s="109"/>
      <c r="D350" s="109"/>
      <c r="E350" s="197" t="str">
        <f t="shared" si="1"/>
        <v/>
      </c>
    </row>
    <row r="351">
      <c r="A351" s="109"/>
      <c r="D351" s="109"/>
      <c r="E351" s="197" t="str">
        <f t="shared" si="1"/>
        <v/>
      </c>
    </row>
    <row r="352">
      <c r="A352" s="109"/>
      <c r="D352" s="109"/>
      <c r="E352" s="197" t="str">
        <f t="shared" si="1"/>
        <v/>
      </c>
    </row>
    <row r="353">
      <c r="A353" s="109"/>
      <c r="D353" s="109"/>
      <c r="E353" s="197" t="str">
        <f t="shared" si="1"/>
        <v/>
      </c>
    </row>
    <row r="354">
      <c r="A354" s="109"/>
      <c r="D354" s="109"/>
      <c r="E354" s="197" t="str">
        <f t="shared" si="1"/>
        <v/>
      </c>
    </row>
    <row r="355">
      <c r="A355" s="109"/>
      <c r="D355" s="109"/>
      <c r="E355" s="197" t="str">
        <f t="shared" si="1"/>
        <v/>
      </c>
    </row>
    <row r="356">
      <c r="A356" s="109"/>
      <c r="D356" s="109"/>
      <c r="E356" s="197" t="str">
        <f t="shared" si="1"/>
        <v/>
      </c>
    </row>
    <row r="357">
      <c r="A357" s="109"/>
      <c r="D357" s="109"/>
      <c r="E357" s="197" t="str">
        <f t="shared" si="1"/>
        <v/>
      </c>
    </row>
    <row r="358">
      <c r="A358" s="109"/>
      <c r="D358" s="109"/>
      <c r="E358" s="197" t="str">
        <f t="shared" si="1"/>
        <v/>
      </c>
    </row>
    <row r="359">
      <c r="A359" s="109"/>
      <c r="D359" s="109"/>
      <c r="E359" s="197" t="str">
        <f t="shared" si="1"/>
        <v/>
      </c>
    </row>
    <row r="360">
      <c r="A360" s="109"/>
      <c r="D360" s="109"/>
      <c r="E360" s="197" t="str">
        <f t="shared" si="1"/>
        <v/>
      </c>
    </row>
    <row r="361">
      <c r="A361" s="109"/>
      <c r="D361" s="109"/>
      <c r="E361" s="197" t="str">
        <f t="shared" si="1"/>
        <v/>
      </c>
    </row>
    <row r="362">
      <c r="A362" s="109"/>
      <c r="D362" s="109"/>
      <c r="E362" s="197" t="str">
        <f t="shared" si="1"/>
        <v/>
      </c>
    </row>
    <row r="363">
      <c r="A363" s="109"/>
      <c r="D363" s="109"/>
      <c r="E363" s="197" t="str">
        <f t="shared" si="1"/>
        <v/>
      </c>
    </row>
    <row r="364">
      <c r="A364" s="109"/>
      <c r="D364" s="109"/>
      <c r="E364" s="197" t="str">
        <f t="shared" si="1"/>
        <v/>
      </c>
    </row>
    <row r="365">
      <c r="A365" s="109"/>
      <c r="D365" s="109"/>
      <c r="E365" s="197" t="str">
        <f t="shared" si="1"/>
        <v/>
      </c>
    </row>
    <row r="366">
      <c r="A366" s="109"/>
      <c r="D366" s="109"/>
      <c r="E366" s="197" t="str">
        <f t="shared" si="1"/>
        <v/>
      </c>
    </row>
    <row r="367">
      <c r="A367" s="109"/>
      <c r="D367" s="109"/>
      <c r="E367" s="197" t="str">
        <f t="shared" si="1"/>
        <v/>
      </c>
    </row>
    <row r="368">
      <c r="A368" s="109"/>
      <c r="D368" s="109"/>
      <c r="E368" s="197" t="str">
        <f t="shared" si="1"/>
        <v/>
      </c>
    </row>
    <row r="369">
      <c r="A369" s="109"/>
      <c r="D369" s="109"/>
      <c r="E369" s="197" t="str">
        <f t="shared" si="1"/>
        <v/>
      </c>
    </row>
    <row r="370">
      <c r="A370" s="109"/>
      <c r="D370" s="109"/>
      <c r="E370" s="197" t="str">
        <f t="shared" si="1"/>
        <v/>
      </c>
    </row>
    <row r="371">
      <c r="A371" s="109"/>
      <c r="D371" s="109"/>
      <c r="E371" s="197" t="str">
        <f t="shared" si="1"/>
        <v/>
      </c>
    </row>
    <row r="372">
      <c r="A372" s="109"/>
      <c r="D372" s="109"/>
      <c r="E372" s="197" t="str">
        <f t="shared" si="1"/>
        <v/>
      </c>
    </row>
    <row r="373">
      <c r="A373" s="109"/>
      <c r="D373" s="109"/>
      <c r="E373" s="197" t="str">
        <f t="shared" si="1"/>
        <v/>
      </c>
    </row>
    <row r="374">
      <c r="A374" s="109"/>
      <c r="D374" s="109"/>
      <c r="E374" s="197" t="str">
        <f t="shared" si="1"/>
        <v/>
      </c>
    </row>
    <row r="375">
      <c r="A375" s="109"/>
      <c r="D375" s="109"/>
      <c r="E375" s="197" t="str">
        <f t="shared" si="1"/>
        <v/>
      </c>
    </row>
    <row r="376">
      <c r="A376" s="109"/>
      <c r="D376" s="109"/>
      <c r="E376" s="197" t="str">
        <f t="shared" si="1"/>
        <v/>
      </c>
    </row>
    <row r="377">
      <c r="A377" s="109"/>
      <c r="D377" s="109"/>
      <c r="E377" s="197" t="str">
        <f t="shared" si="1"/>
        <v/>
      </c>
    </row>
    <row r="378">
      <c r="A378" s="109"/>
      <c r="D378" s="109"/>
      <c r="E378" s="197" t="str">
        <f t="shared" si="1"/>
        <v/>
      </c>
    </row>
    <row r="379">
      <c r="A379" s="109"/>
      <c r="D379" s="109"/>
      <c r="E379" s="197" t="str">
        <f t="shared" si="1"/>
        <v/>
      </c>
    </row>
    <row r="380">
      <c r="A380" s="109"/>
      <c r="D380" s="109"/>
      <c r="E380" s="197" t="str">
        <f t="shared" si="1"/>
        <v/>
      </c>
    </row>
    <row r="381">
      <c r="A381" s="109"/>
      <c r="D381" s="109"/>
      <c r="E381" s="197" t="str">
        <f t="shared" si="1"/>
        <v/>
      </c>
    </row>
    <row r="382">
      <c r="A382" s="109"/>
      <c r="D382" s="109"/>
      <c r="E382" s="197" t="str">
        <f t="shared" si="1"/>
        <v/>
      </c>
    </row>
    <row r="383">
      <c r="A383" s="109"/>
      <c r="D383" s="109"/>
      <c r="E383" s="197" t="str">
        <f t="shared" si="1"/>
        <v/>
      </c>
    </row>
    <row r="384">
      <c r="A384" s="109"/>
      <c r="D384" s="109"/>
      <c r="E384" s="197" t="str">
        <f t="shared" si="1"/>
        <v/>
      </c>
    </row>
    <row r="385">
      <c r="A385" s="109"/>
      <c r="D385" s="109"/>
      <c r="E385" s="197" t="str">
        <f t="shared" si="1"/>
        <v/>
      </c>
    </row>
    <row r="386">
      <c r="A386" s="109"/>
      <c r="D386" s="109"/>
      <c r="E386" s="197" t="str">
        <f t="shared" si="1"/>
        <v/>
      </c>
    </row>
    <row r="387">
      <c r="A387" s="109"/>
      <c r="D387" s="109"/>
      <c r="E387" s="197" t="str">
        <f t="shared" si="1"/>
        <v/>
      </c>
    </row>
    <row r="388">
      <c r="A388" s="109"/>
      <c r="D388" s="109"/>
      <c r="E388" s="197" t="str">
        <f t="shared" si="1"/>
        <v/>
      </c>
    </row>
    <row r="389">
      <c r="A389" s="109"/>
      <c r="D389" s="109"/>
      <c r="E389" s="197" t="str">
        <f t="shared" si="1"/>
        <v/>
      </c>
    </row>
    <row r="390">
      <c r="A390" s="109"/>
      <c r="D390" s="109"/>
      <c r="E390" s="197" t="str">
        <f t="shared" si="1"/>
        <v/>
      </c>
    </row>
    <row r="391">
      <c r="A391" s="109"/>
      <c r="D391" s="109"/>
      <c r="E391" s="197" t="str">
        <f t="shared" si="1"/>
        <v/>
      </c>
    </row>
    <row r="392">
      <c r="A392" s="109"/>
      <c r="D392" s="109"/>
      <c r="E392" s="197" t="str">
        <f t="shared" si="1"/>
        <v/>
      </c>
    </row>
    <row r="393">
      <c r="A393" s="109"/>
      <c r="D393" s="109"/>
      <c r="E393" s="197" t="str">
        <f t="shared" si="1"/>
        <v/>
      </c>
    </row>
    <row r="394">
      <c r="A394" s="109"/>
      <c r="D394" s="109"/>
      <c r="E394" s="197" t="str">
        <f t="shared" si="1"/>
        <v/>
      </c>
    </row>
    <row r="395">
      <c r="A395" s="109"/>
      <c r="D395" s="109"/>
      <c r="E395" s="197" t="str">
        <f t="shared" si="1"/>
        <v/>
      </c>
    </row>
    <row r="396">
      <c r="A396" s="109"/>
      <c r="D396" s="109"/>
      <c r="E396" s="197" t="str">
        <f t="shared" si="1"/>
        <v/>
      </c>
    </row>
    <row r="397">
      <c r="A397" s="109"/>
      <c r="D397" s="109"/>
      <c r="E397" s="197" t="str">
        <f t="shared" si="1"/>
        <v/>
      </c>
    </row>
    <row r="398">
      <c r="A398" s="109"/>
      <c r="D398" s="109"/>
      <c r="E398" s="197" t="str">
        <f t="shared" si="1"/>
        <v/>
      </c>
    </row>
    <row r="399">
      <c r="A399" s="109"/>
      <c r="D399" s="109"/>
      <c r="E399" s="197" t="str">
        <f t="shared" si="1"/>
        <v/>
      </c>
    </row>
    <row r="400">
      <c r="A400" s="109"/>
      <c r="D400" s="109"/>
      <c r="E400" s="197" t="str">
        <f t="shared" si="1"/>
        <v/>
      </c>
    </row>
    <row r="401">
      <c r="A401" s="109"/>
      <c r="D401" s="109"/>
      <c r="E401" s="197" t="str">
        <f t="shared" si="1"/>
        <v/>
      </c>
    </row>
    <row r="402">
      <c r="A402" s="109"/>
      <c r="D402" s="109"/>
      <c r="E402" s="197" t="str">
        <f t="shared" si="1"/>
        <v/>
      </c>
    </row>
    <row r="403">
      <c r="A403" s="109"/>
      <c r="D403" s="109"/>
      <c r="E403" s="197" t="str">
        <f t="shared" si="1"/>
        <v/>
      </c>
    </row>
    <row r="404">
      <c r="A404" s="109"/>
      <c r="D404" s="109"/>
      <c r="E404" s="197" t="str">
        <f t="shared" si="1"/>
        <v/>
      </c>
    </row>
    <row r="405">
      <c r="A405" s="109"/>
      <c r="D405" s="109"/>
      <c r="E405" s="197" t="str">
        <f t="shared" si="1"/>
        <v/>
      </c>
    </row>
    <row r="406">
      <c r="A406" s="109"/>
      <c r="D406" s="109"/>
      <c r="E406" s="197" t="str">
        <f t="shared" si="1"/>
        <v/>
      </c>
    </row>
    <row r="407">
      <c r="A407" s="109"/>
      <c r="D407" s="109"/>
      <c r="E407" s="197" t="str">
        <f t="shared" si="1"/>
        <v/>
      </c>
    </row>
    <row r="408">
      <c r="A408" s="109"/>
      <c r="D408" s="109"/>
      <c r="E408" s="197" t="str">
        <f t="shared" si="1"/>
        <v/>
      </c>
    </row>
    <row r="409">
      <c r="A409" s="109"/>
      <c r="D409" s="109"/>
      <c r="E409" s="197" t="str">
        <f t="shared" si="1"/>
        <v/>
      </c>
    </row>
    <row r="410">
      <c r="A410" s="109"/>
      <c r="D410" s="109"/>
      <c r="E410" s="197" t="str">
        <f t="shared" si="1"/>
        <v/>
      </c>
    </row>
    <row r="411">
      <c r="A411" s="109"/>
      <c r="D411" s="109"/>
      <c r="E411" s="197" t="str">
        <f t="shared" si="1"/>
        <v/>
      </c>
    </row>
    <row r="412">
      <c r="A412" s="109"/>
      <c r="D412" s="109"/>
      <c r="E412" s="197" t="str">
        <f t="shared" si="1"/>
        <v/>
      </c>
    </row>
    <row r="413">
      <c r="A413" s="109"/>
      <c r="D413" s="109"/>
      <c r="E413" s="197" t="str">
        <f t="shared" si="1"/>
        <v/>
      </c>
    </row>
    <row r="414">
      <c r="A414" s="109"/>
      <c r="D414" s="109"/>
      <c r="E414" s="197" t="str">
        <f t="shared" si="1"/>
        <v/>
      </c>
    </row>
    <row r="415">
      <c r="A415" s="109"/>
      <c r="D415" s="109"/>
      <c r="E415" s="197" t="str">
        <f t="shared" si="1"/>
        <v/>
      </c>
    </row>
    <row r="416">
      <c r="A416" s="109"/>
      <c r="D416" s="109"/>
      <c r="E416" s="197" t="str">
        <f t="shared" si="1"/>
        <v/>
      </c>
    </row>
    <row r="417">
      <c r="A417" s="109"/>
      <c r="D417" s="109"/>
      <c r="E417" s="197" t="str">
        <f t="shared" si="1"/>
        <v/>
      </c>
    </row>
    <row r="418">
      <c r="A418" s="109"/>
      <c r="D418" s="109"/>
      <c r="E418" s="197" t="str">
        <f t="shared" si="1"/>
        <v/>
      </c>
    </row>
    <row r="419">
      <c r="A419" s="109"/>
      <c r="D419" s="109"/>
      <c r="E419" s="197" t="str">
        <f t="shared" si="1"/>
        <v/>
      </c>
    </row>
    <row r="420">
      <c r="A420" s="109"/>
      <c r="D420" s="109"/>
      <c r="E420" s="197" t="str">
        <f t="shared" si="1"/>
        <v/>
      </c>
    </row>
    <row r="421">
      <c r="A421" s="109"/>
      <c r="D421" s="109"/>
      <c r="E421" s="197" t="str">
        <f t="shared" si="1"/>
        <v/>
      </c>
    </row>
    <row r="422">
      <c r="A422" s="109"/>
      <c r="D422" s="109"/>
      <c r="E422" s="197" t="str">
        <f t="shared" si="1"/>
        <v/>
      </c>
    </row>
    <row r="423">
      <c r="A423" s="109"/>
      <c r="D423" s="109"/>
      <c r="E423" s="197" t="str">
        <f t="shared" si="1"/>
        <v/>
      </c>
    </row>
    <row r="424">
      <c r="A424" s="109"/>
      <c r="D424" s="109"/>
      <c r="E424" s="197" t="str">
        <f t="shared" si="1"/>
        <v/>
      </c>
    </row>
    <row r="425">
      <c r="A425" s="109"/>
      <c r="D425" s="109"/>
      <c r="E425" s="197" t="str">
        <f t="shared" si="1"/>
        <v/>
      </c>
    </row>
    <row r="426">
      <c r="A426" s="109"/>
      <c r="D426" s="109"/>
      <c r="E426" s="197" t="str">
        <f t="shared" si="1"/>
        <v/>
      </c>
    </row>
    <row r="427">
      <c r="A427" s="109"/>
      <c r="D427" s="109"/>
      <c r="E427" s="197" t="str">
        <f t="shared" si="1"/>
        <v/>
      </c>
    </row>
    <row r="428">
      <c r="A428" s="109"/>
      <c r="D428" s="109"/>
      <c r="E428" s="197" t="str">
        <f t="shared" si="1"/>
        <v/>
      </c>
    </row>
    <row r="429">
      <c r="A429" s="109"/>
      <c r="D429" s="109"/>
      <c r="E429" s="197" t="str">
        <f t="shared" si="1"/>
        <v/>
      </c>
    </row>
    <row r="430">
      <c r="A430" s="109"/>
      <c r="D430" s="109"/>
      <c r="E430" s="197" t="str">
        <f t="shared" si="1"/>
        <v/>
      </c>
    </row>
    <row r="431">
      <c r="A431" s="109"/>
      <c r="D431" s="109"/>
      <c r="E431" s="197" t="str">
        <f t="shared" si="1"/>
        <v/>
      </c>
    </row>
    <row r="432">
      <c r="A432" s="109"/>
      <c r="D432" s="109"/>
      <c r="E432" s="197" t="str">
        <f t="shared" si="1"/>
        <v/>
      </c>
    </row>
    <row r="433">
      <c r="A433" s="109"/>
      <c r="D433" s="109"/>
      <c r="E433" s="197" t="str">
        <f t="shared" si="1"/>
        <v/>
      </c>
    </row>
    <row r="434">
      <c r="A434" s="109"/>
      <c r="D434" s="109"/>
      <c r="E434" s="197" t="str">
        <f t="shared" si="1"/>
        <v/>
      </c>
    </row>
    <row r="435">
      <c r="A435" s="109"/>
      <c r="D435" s="109"/>
      <c r="E435" s="197" t="str">
        <f t="shared" si="1"/>
        <v/>
      </c>
    </row>
    <row r="436">
      <c r="A436" s="109"/>
      <c r="D436" s="109"/>
      <c r="E436" s="197" t="str">
        <f t="shared" si="1"/>
        <v/>
      </c>
    </row>
    <row r="437">
      <c r="A437" s="109"/>
      <c r="D437" s="109"/>
      <c r="E437" s="197" t="str">
        <f t="shared" si="1"/>
        <v/>
      </c>
    </row>
    <row r="438">
      <c r="A438" s="109"/>
      <c r="D438" s="109"/>
      <c r="E438" s="197" t="str">
        <f t="shared" si="1"/>
        <v/>
      </c>
    </row>
    <row r="439">
      <c r="A439" s="109"/>
      <c r="D439" s="109"/>
      <c r="E439" s="197" t="str">
        <f t="shared" si="1"/>
        <v/>
      </c>
    </row>
    <row r="440">
      <c r="A440" s="109"/>
      <c r="D440" s="109"/>
      <c r="E440" s="197" t="str">
        <f t="shared" si="1"/>
        <v/>
      </c>
    </row>
    <row r="441">
      <c r="A441" s="109"/>
      <c r="D441" s="109"/>
      <c r="E441" s="197" t="str">
        <f t="shared" si="1"/>
        <v/>
      </c>
    </row>
    <row r="442">
      <c r="A442" s="109"/>
      <c r="D442" s="109"/>
      <c r="E442" s="197" t="str">
        <f t="shared" si="1"/>
        <v/>
      </c>
    </row>
    <row r="443">
      <c r="A443" s="109"/>
      <c r="D443" s="109"/>
      <c r="E443" s="197" t="str">
        <f t="shared" si="1"/>
        <v/>
      </c>
    </row>
    <row r="444">
      <c r="A444" s="109"/>
      <c r="D444" s="109"/>
      <c r="E444" s="197" t="str">
        <f t="shared" si="1"/>
        <v/>
      </c>
    </row>
    <row r="445">
      <c r="A445" s="109"/>
      <c r="D445" s="109"/>
      <c r="E445" s="197" t="str">
        <f t="shared" si="1"/>
        <v/>
      </c>
    </row>
    <row r="446">
      <c r="A446" s="109"/>
      <c r="D446" s="109"/>
      <c r="E446" s="197" t="str">
        <f t="shared" si="1"/>
        <v/>
      </c>
    </row>
    <row r="447">
      <c r="A447" s="109"/>
      <c r="D447" s="109"/>
      <c r="E447" s="197" t="str">
        <f t="shared" si="1"/>
        <v/>
      </c>
    </row>
    <row r="448">
      <c r="A448" s="109"/>
      <c r="D448" s="109"/>
      <c r="E448" s="197" t="str">
        <f t="shared" si="1"/>
        <v/>
      </c>
    </row>
    <row r="449">
      <c r="A449" s="109"/>
      <c r="D449" s="109"/>
      <c r="E449" s="197" t="str">
        <f t="shared" si="1"/>
        <v/>
      </c>
    </row>
    <row r="450">
      <c r="A450" s="109"/>
      <c r="D450" s="109"/>
      <c r="E450" s="197" t="str">
        <f t="shared" si="1"/>
        <v/>
      </c>
    </row>
    <row r="451">
      <c r="A451" s="109"/>
      <c r="D451" s="109"/>
      <c r="E451" s="197" t="str">
        <f t="shared" si="1"/>
        <v/>
      </c>
    </row>
    <row r="452">
      <c r="A452" s="109"/>
      <c r="D452" s="109"/>
      <c r="E452" s="197" t="str">
        <f t="shared" si="1"/>
        <v/>
      </c>
    </row>
    <row r="453">
      <c r="A453" s="109"/>
      <c r="D453" s="109"/>
      <c r="E453" s="197" t="str">
        <f t="shared" si="1"/>
        <v/>
      </c>
    </row>
    <row r="454">
      <c r="A454" s="109"/>
      <c r="D454" s="109"/>
      <c r="E454" s="197" t="str">
        <f t="shared" si="1"/>
        <v/>
      </c>
    </row>
    <row r="455">
      <c r="A455" s="109"/>
      <c r="D455" s="109"/>
      <c r="E455" s="197" t="str">
        <f t="shared" si="1"/>
        <v/>
      </c>
    </row>
    <row r="456">
      <c r="A456" s="109"/>
      <c r="D456" s="109"/>
      <c r="E456" s="197" t="str">
        <f t="shared" si="1"/>
        <v/>
      </c>
    </row>
    <row r="457">
      <c r="A457" s="109"/>
      <c r="D457" s="109"/>
      <c r="E457" s="197" t="str">
        <f t="shared" si="1"/>
        <v/>
      </c>
    </row>
    <row r="458">
      <c r="A458" s="109"/>
      <c r="D458" s="109"/>
      <c r="E458" s="197" t="str">
        <f t="shared" si="1"/>
        <v/>
      </c>
    </row>
    <row r="459">
      <c r="A459" s="109"/>
      <c r="D459" s="109"/>
      <c r="E459" s="197" t="str">
        <f t="shared" si="1"/>
        <v/>
      </c>
    </row>
    <row r="460">
      <c r="A460" s="109"/>
      <c r="D460" s="109"/>
      <c r="E460" s="197" t="str">
        <f t="shared" si="1"/>
        <v/>
      </c>
    </row>
    <row r="461">
      <c r="A461" s="109"/>
      <c r="D461" s="109"/>
      <c r="E461" s="197" t="str">
        <f t="shared" si="1"/>
        <v/>
      </c>
    </row>
    <row r="462">
      <c r="A462" s="109"/>
      <c r="D462" s="109"/>
      <c r="E462" s="197" t="str">
        <f t="shared" si="1"/>
        <v/>
      </c>
    </row>
    <row r="463">
      <c r="A463" s="109"/>
      <c r="D463" s="109"/>
      <c r="E463" s="197" t="str">
        <f t="shared" si="1"/>
        <v/>
      </c>
    </row>
    <row r="464">
      <c r="A464" s="109"/>
      <c r="D464" s="109"/>
      <c r="E464" s="197" t="str">
        <f t="shared" si="1"/>
        <v/>
      </c>
    </row>
    <row r="465">
      <c r="A465" s="109"/>
      <c r="D465" s="109"/>
      <c r="E465" s="197" t="str">
        <f t="shared" si="1"/>
        <v/>
      </c>
    </row>
    <row r="466">
      <c r="A466" s="109"/>
      <c r="D466" s="109"/>
      <c r="E466" s="197" t="str">
        <f t="shared" si="1"/>
        <v/>
      </c>
    </row>
    <row r="467">
      <c r="A467" s="109"/>
      <c r="D467" s="109"/>
      <c r="E467" s="197" t="str">
        <f t="shared" si="1"/>
        <v/>
      </c>
    </row>
    <row r="468">
      <c r="A468" s="109"/>
      <c r="D468" s="109"/>
      <c r="E468" s="197" t="str">
        <f t="shared" si="1"/>
        <v/>
      </c>
    </row>
    <row r="469">
      <c r="A469" s="109"/>
      <c r="D469" s="109"/>
      <c r="E469" s="197" t="str">
        <f t="shared" si="1"/>
        <v/>
      </c>
    </row>
    <row r="470">
      <c r="A470" s="109"/>
      <c r="D470" s="109"/>
      <c r="E470" s="197" t="str">
        <f t="shared" si="1"/>
        <v/>
      </c>
    </row>
    <row r="471">
      <c r="A471" s="109"/>
      <c r="D471" s="109"/>
      <c r="E471" s="197" t="str">
        <f t="shared" si="1"/>
        <v/>
      </c>
    </row>
    <row r="472">
      <c r="A472" s="109"/>
      <c r="D472" s="109"/>
      <c r="E472" s="197" t="str">
        <f t="shared" si="1"/>
        <v/>
      </c>
    </row>
    <row r="473">
      <c r="A473" s="109"/>
      <c r="D473" s="109"/>
      <c r="E473" s="197" t="str">
        <f t="shared" si="1"/>
        <v/>
      </c>
    </row>
    <row r="474">
      <c r="A474" s="109"/>
      <c r="D474" s="109"/>
      <c r="E474" s="197" t="str">
        <f t="shared" si="1"/>
        <v/>
      </c>
    </row>
    <row r="475">
      <c r="A475" s="109"/>
      <c r="D475" s="109"/>
      <c r="E475" s="197" t="str">
        <f t="shared" si="1"/>
        <v/>
      </c>
    </row>
    <row r="476">
      <c r="A476" s="109"/>
      <c r="D476" s="109"/>
      <c r="E476" s="197" t="str">
        <f t="shared" si="1"/>
        <v/>
      </c>
    </row>
    <row r="477">
      <c r="A477" s="109"/>
      <c r="D477" s="109"/>
      <c r="E477" s="197" t="str">
        <f t="shared" si="1"/>
        <v/>
      </c>
    </row>
    <row r="478">
      <c r="A478" s="109"/>
      <c r="D478" s="109"/>
      <c r="E478" s="197" t="str">
        <f t="shared" si="1"/>
        <v/>
      </c>
    </row>
    <row r="479">
      <c r="A479" s="109"/>
      <c r="D479" s="109"/>
      <c r="E479" s="197" t="str">
        <f t="shared" si="1"/>
        <v/>
      </c>
    </row>
    <row r="480">
      <c r="A480" s="109"/>
      <c r="D480" s="109"/>
      <c r="E480" s="197" t="str">
        <f t="shared" si="1"/>
        <v/>
      </c>
    </row>
    <row r="481">
      <c r="A481" s="109"/>
      <c r="D481" s="109"/>
      <c r="E481" s="197" t="str">
        <f t="shared" si="1"/>
        <v/>
      </c>
    </row>
    <row r="482">
      <c r="A482" s="109"/>
      <c r="D482" s="109"/>
      <c r="E482" s="197" t="str">
        <f t="shared" si="1"/>
        <v/>
      </c>
    </row>
    <row r="483">
      <c r="A483" s="109"/>
      <c r="D483" s="109"/>
      <c r="E483" s="197" t="str">
        <f t="shared" si="1"/>
        <v/>
      </c>
    </row>
    <row r="484">
      <c r="A484" s="109"/>
      <c r="D484" s="109"/>
      <c r="E484" s="197" t="str">
        <f t="shared" si="1"/>
        <v/>
      </c>
    </row>
    <row r="485">
      <c r="A485" s="109"/>
      <c r="D485" s="109"/>
      <c r="E485" s="197" t="str">
        <f t="shared" si="1"/>
        <v/>
      </c>
    </row>
    <row r="486">
      <c r="A486" s="109"/>
      <c r="D486" s="109"/>
      <c r="E486" s="197" t="str">
        <f t="shared" si="1"/>
        <v/>
      </c>
    </row>
    <row r="487">
      <c r="A487" s="109"/>
      <c r="D487" s="109"/>
      <c r="E487" s="197" t="str">
        <f t="shared" si="1"/>
        <v/>
      </c>
    </row>
    <row r="488">
      <c r="A488" s="109"/>
      <c r="D488" s="109"/>
      <c r="E488" s="197" t="str">
        <f t="shared" si="1"/>
        <v/>
      </c>
    </row>
    <row r="489">
      <c r="A489" s="109"/>
      <c r="D489" s="109"/>
      <c r="E489" s="197" t="str">
        <f t="shared" si="1"/>
        <v/>
      </c>
    </row>
    <row r="490">
      <c r="A490" s="109"/>
      <c r="D490" s="109"/>
      <c r="E490" s="197" t="str">
        <f t="shared" si="1"/>
        <v/>
      </c>
    </row>
    <row r="491">
      <c r="A491" s="109"/>
      <c r="D491" s="109"/>
      <c r="E491" s="197" t="str">
        <f t="shared" si="1"/>
        <v/>
      </c>
    </row>
    <row r="492">
      <c r="A492" s="109"/>
      <c r="D492" s="109"/>
      <c r="E492" s="197" t="str">
        <f t="shared" si="1"/>
        <v/>
      </c>
    </row>
    <row r="493">
      <c r="A493" s="109"/>
      <c r="D493" s="109"/>
      <c r="E493" s="197" t="str">
        <f t="shared" si="1"/>
        <v/>
      </c>
    </row>
    <row r="494">
      <c r="A494" s="109"/>
      <c r="D494" s="109"/>
      <c r="E494" s="197" t="str">
        <f t="shared" si="1"/>
        <v/>
      </c>
    </row>
    <row r="495">
      <c r="A495" s="109"/>
      <c r="D495" s="109"/>
      <c r="E495" s="197" t="str">
        <f t="shared" si="1"/>
        <v/>
      </c>
    </row>
    <row r="496">
      <c r="A496" s="109"/>
      <c r="D496" s="109"/>
      <c r="E496" s="197" t="str">
        <f t="shared" si="1"/>
        <v/>
      </c>
    </row>
    <row r="497">
      <c r="A497" s="109"/>
      <c r="D497" s="109"/>
      <c r="E497" s="197" t="str">
        <f t="shared" si="1"/>
        <v/>
      </c>
    </row>
    <row r="498">
      <c r="A498" s="109"/>
      <c r="D498" s="109"/>
      <c r="E498" s="197" t="str">
        <f t="shared" si="1"/>
        <v/>
      </c>
    </row>
    <row r="499">
      <c r="A499" s="109"/>
      <c r="D499" s="109"/>
      <c r="E499" s="197" t="str">
        <f t="shared" si="1"/>
        <v/>
      </c>
    </row>
    <row r="500">
      <c r="A500" s="109"/>
      <c r="D500" s="109"/>
      <c r="E500" s="197" t="str">
        <f t="shared" si="1"/>
        <v/>
      </c>
    </row>
    <row r="501">
      <c r="A501" s="109"/>
      <c r="D501" s="109"/>
      <c r="E501" s="197" t="str">
        <f t="shared" si="1"/>
        <v/>
      </c>
    </row>
    <row r="502">
      <c r="A502" s="109"/>
      <c r="D502" s="109"/>
      <c r="E502" s="197" t="str">
        <f t="shared" si="1"/>
        <v/>
      </c>
    </row>
    <row r="503">
      <c r="A503" s="109"/>
      <c r="D503" s="109"/>
      <c r="E503" s="197" t="str">
        <f t="shared" si="1"/>
        <v/>
      </c>
    </row>
    <row r="504">
      <c r="A504" s="109"/>
      <c r="D504" s="109"/>
      <c r="E504" s="197" t="str">
        <f t="shared" si="1"/>
        <v/>
      </c>
    </row>
    <row r="505">
      <c r="A505" s="109"/>
      <c r="D505" s="109"/>
      <c r="E505" s="197" t="str">
        <f t="shared" si="1"/>
        <v/>
      </c>
    </row>
    <row r="506">
      <c r="A506" s="109"/>
      <c r="D506" s="109"/>
      <c r="E506" s="197" t="str">
        <f t="shared" si="1"/>
        <v/>
      </c>
    </row>
    <row r="507">
      <c r="A507" s="109"/>
      <c r="D507" s="109"/>
      <c r="E507" s="197" t="str">
        <f t="shared" si="1"/>
        <v/>
      </c>
    </row>
    <row r="508">
      <c r="A508" s="109"/>
      <c r="D508" s="109"/>
      <c r="E508" s="197" t="str">
        <f t="shared" si="1"/>
        <v/>
      </c>
    </row>
    <row r="509">
      <c r="A509" s="109"/>
      <c r="D509" s="109"/>
      <c r="E509" s="197" t="str">
        <f t="shared" si="1"/>
        <v/>
      </c>
    </row>
    <row r="510">
      <c r="A510" s="109"/>
      <c r="D510" s="109"/>
      <c r="E510" s="197" t="str">
        <f t="shared" si="1"/>
        <v/>
      </c>
    </row>
    <row r="511">
      <c r="A511" s="109"/>
      <c r="D511" s="109"/>
      <c r="E511" s="197" t="str">
        <f t="shared" si="1"/>
        <v/>
      </c>
    </row>
    <row r="512">
      <c r="A512" s="109"/>
      <c r="D512" s="109"/>
      <c r="E512" s="197" t="str">
        <f t="shared" si="1"/>
        <v/>
      </c>
    </row>
    <row r="513">
      <c r="A513" s="109"/>
      <c r="D513" s="109"/>
      <c r="E513" s="197" t="str">
        <f t="shared" si="1"/>
        <v/>
      </c>
    </row>
    <row r="514">
      <c r="A514" s="109"/>
      <c r="D514" s="109"/>
      <c r="E514" s="197" t="str">
        <f t="shared" si="1"/>
        <v/>
      </c>
    </row>
    <row r="515">
      <c r="A515" s="109"/>
      <c r="D515" s="109"/>
      <c r="E515" s="197" t="str">
        <f t="shared" si="1"/>
        <v/>
      </c>
    </row>
    <row r="516">
      <c r="A516" s="109"/>
      <c r="D516" s="109"/>
      <c r="E516" s="197" t="str">
        <f t="shared" si="1"/>
        <v/>
      </c>
    </row>
    <row r="517">
      <c r="A517" s="109"/>
      <c r="D517" s="109"/>
      <c r="E517" s="197" t="str">
        <f t="shared" si="1"/>
        <v/>
      </c>
    </row>
    <row r="518">
      <c r="A518" s="109"/>
      <c r="D518" s="109"/>
      <c r="E518" s="197" t="str">
        <f t="shared" si="1"/>
        <v/>
      </c>
    </row>
    <row r="519">
      <c r="A519" s="109"/>
      <c r="D519" s="109"/>
      <c r="E519" s="197" t="str">
        <f t="shared" si="1"/>
        <v/>
      </c>
    </row>
    <row r="520">
      <c r="A520" s="109"/>
      <c r="D520" s="109"/>
      <c r="E520" s="197" t="str">
        <f t="shared" si="1"/>
        <v/>
      </c>
    </row>
    <row r="521">
      <c r="A521" s="109"/>
      <c r="D521" s="109"/>
      <c r="E521" s="197" t="str">
        <f t="shared" si="1"/>
        <v/>
      </c>
    </row>
    <row r="522">
      <c r="A522" s="109"/>
      <c r="D522" s="109"/>
      <c r="E522" s="197" t="str">
        <f t="shared" si="1"/>
        <v/>
      </c>
    </row>
    <row r="523">
      <c r="A523" s="109"/>
      <c r="D523" s="109"/>
      <c r="E523" s="197" t="str">
        <f t="shared" si="1"/>
        <v/>
      </c>
    </row>
    <row r="524">
      <c r="A524" s="109"/>
      <c r="D524" s="109"/>
      <c r="E524" s="197" t="str">
        <f t="shared" si="1"/>
        <v/>
      </c>
    </row>
    <row r="525">
      <c r="A525" s="109"/>
      <c r="D525" s="109"/>
      <c r="E525" s="197" t="str">
        <f t="shared" si="1"/>
        <v/>
      </c>
    </row>
    <row r="526">
      <c r="A526" s="109"/>
      <c r="D526" s="109"/>
      <c r="E526" s="197" t="str">
        <f t="shared" si="1"/>
        <v/>
      </c>
    </row>
    <row r="527">
      <c r="A527" s="109"/>
      <c r="D527" s="109"/>
      <c r="E527" s="197" t="str">
        <f t="shared" si="1"/>
        <v/>
      </c>
    </row>
    <row r="528">
      <c r="A528" s="109"/>
      <c r="D528" s="109"/>
      <c r="E528" s="197" t="str">
        <f t="shared" si="1"/>
        <v/>
      </c>
    </row>
    <row r="529">
      <c r="A529" s="109"/>
      <c r="D529" s="109"/>
      <c r="E529" s="197" t="str">
        <f t="shared" si="1"/>
        <v/>
      </c>
    </row>
    <row r="530">
      <c r="A530" s="109"/>
      <c r="D530" s="109"/>
      <c r="E530" s="197" t="str">
        <f t="shared" si="1"/>
        <v/>
      </c>
    </row>
    <row r="531">
      <c r="A531" s="109"/>
      <c r="D531" s="109"/>
      <c r="E531" s="197" t="str">
        <f t="shared" si="1"/>
        <v/>
      </c>
    </row>
    <row r="532">
      <c r="A532" s="109"/>
      <c r="D532" s="109"/>
      <c r="E532" s="197" t="str">
        <f t="shared" si="1"/>
        <v/>
      </c>
    </row>
    <row r="533">
      <c r="A533" s="109"/>
      <c r="D533" s="109"/>
      <c r="E533" s="197" t="str">
        <f t="shared" si="1"/>
        <v/>
      </c>
    </row>
    <row r="534">
      <c r="A534" s="109"/>
      <c r="D534" s="109"/>
      <c r="E534" s="197" t="str">
        <f t="shared" si="1"/>
        <v/>
      </c>
    </row>
    <row r="535">
      <c r="A535" s="109"/>
      <c r="D535" s="109"/>
      <c r="E535" s="197" t="str">
        <f t="shared" si="1"/>
        <v/>
      </c>
    </row>
    <row r="536">
      <c r="A536" s="109"/>
      <c r="D536" s="109"/>
      <c r="E536" s="197" t="str">
        <f t="shared" si="1"/>
        <v/>
      </c>
    </row>
    <row r="537">
      <c r="A537" s="109"/>
      <c r="D537" s="109"/>
      <c r="E537" s="197" t="str">
        <f t="shared" si="1"/>
        <v/>
      </c>
    </row>
    <row r="538">
      <c r="A538" s="109"/>
      <c r="D538" s="109"/>
      <c r="E538" s="197" t="str">
        <f t="shared" si="1"/>
        <v/>
      </c>
    </row>
    <row r="539">
      <c r="A539" s="109"/>
      <c r="D539" s="109"/>
      <c r="E539" s="197" t="str">
        <f t="shared" si="1"/>
        <v/>
      </c>
    </row>
    <row r="540">
      <c r="A540" s="109"/>
      <c r="D540" s="109"/>
      <c r="E540" s="197" t="str">
        <f t="shared" si="1"/>
        <v/>
      </c>
    </row>
    <row r="541">
      <c r="A541" s="109"/>
      <c r="D541" s="109"/>
      <c r="E541" s="197" t="str">
        <f t="shared" si="1"/>
        <v/>
      </c>
    </row>
    <row r="542">
      <c r="A542" s="109"/>
      <c r="D542" s="109"/>
      <c r="E542" s="197" t="str">
        <f t="shared" si="1"/>
        <v/>
      </c>
    </row>
    <row r="543">
      <c r="A543" s="109"/>
      <c r="D543" s="109"/>
      <c r="E543" s="197" t="str">
        <f t="shared" si="1"/>
        <v/>
      </c>
    </row>
    <row r="544">
      <c r="A544" s="109"/>
      <c r="D544" s="109"/>
      <c r="E544" s="197" t="str">
        <f t="shared" si="1"/>
        <v/>
      </c>
    </row>
    <row r="545">
      <c r="A545" s="109"/>
      <c r="D545" s="109"/>
      <c r="E545" s="197" t="str">
        <f t="shared" si="1"/>
        <v/>
      </c>
    </row>
    <row r="546">
      <c r="A546" s="109"/>
      <c r="D546" s="109"/>
      <c r="E546" s="197" t="str">
        <f t="shared" si="1"/>
        <v/>
      </c>
    </row>
    <row r="547">
      <c r="A547" s="109"/>
      <c r="D547" s="109"/>
      <c r="E547" s="197" t="str">
        <f t="shared" si="1"/>
        <v/>
      </c>
    </row>
    <row r="548">
      <c r="A548" s="109"/>
      <c r="D548" s="109"/>
      <c r="E548" s="197" t="str">
        <f t="shared" si="1"/>
        <v/>
      </c>
    </row>
    <row r="549">
      <c r="A549" s="109"/>
      <c r="D549" s="109"/>
      <c r="E549" s="197" t="str">
        <f t="shared" si="1"/>
        <v/>
      </c>
    </row>
    <row r="550">
      <c r="A550" s="109"/>
      <c r="D550" s="109"/>
      <c r="E550" s="197" t="str">
        <f t="shared" si="1"/>
        <v/>
      </c>
    </row>
    <row r="551">
      <c r="A551" s="109"/>
      <c r="D551" s="109"/>
      <c r="E551" s="197" t="str">
        <f t="shared" si="1"/>
        <v/>
      </c>
    </row>
    <row r="552">
      <c r="A552" s="109"/>
      <c r="D552" s="109"/>
      <c r="E552" s="197" t="str">
        <f t="shared" si="1"/>
        <v/>
      </c>
    </row>
    <row r="553">
      <c r="A553" s="109"/>
      <c r="D553" s="109"/>
      <c r="E553" s="197" t="str">
        <f t="shared" si="1"/>
        <v/>
      </c>
    </row>
    <row r="554">
      <c r="A554" s="109"/>
      <c r="D554" s="109"/>
      <c r="E554" s="197" t="str">
        <f t="shared" si="1"/>
        <v/>
      </c>
    </row>
    <row r="555">
      <c r="A555" s="109"/>
      <c r="D555" s="109"/>
      <c r="E555" s="197" t="str">
        <f t="shared" si="1"/>
        <v/>
      </c>
    </row>
    <row r="556">
      <c r="A556" s="109"/>
      <c r="D556" s="109"/>
      <c r="E556" s="197" t="str">
        <f t="shared" si="1"/>
        <v/>
      </c>
    </row>
    <row r="557">
      <c r="A557" s="109"/>
      <c r="D557" s="109"/>
      <c r="E557" s="197" t="str">
        <f t="shared" si="1"/>
        <v/>
      </c>
    </row>
    <row r="558">
      <c r="A558" s="109"/>
      <c r="D558" s="109"/>
      <c r="E558" s="197" t="str">
        <f t="shared" si="1"/>
        <v/>
      </c>
    </row>
    <row r="559">
      <c r="A559" s="109"/>
      <c r="D559" s="109"/>
      <c r="E559" s="197" t="str">
        <f t="shared" si="1"/>
        <v/>
      </c>
    </row>
    <row r="560">
      <c r="A560" s="109"/>
      <c r="D560" s="109"/>
      <c r="E560" s="197" t="str">
        <f t="shared" si="1"/>
        <v/>
      </c>
    </row>
    <row r="561">
      <c r="A561" s="109"/>
      <c r="D561" s="109"/>
      <c r="E561" s="197" t="str">
        <f t="shared" si="1"/>
        <v/>
      </c>
    </row>
    <row r="562">
      <c r="A562" s="109"/>
      <c r="D562" s="109"/>
      <c r="E562" s="197" t="str">
        <f t="shared" si="1"/>
        <v/>
      </c>
    </row>
    <row r="563">
      <c r="A563" s="109"/>
      <c r="D563" s="109"/>
      <c r="E563" s="197" t="str">
        <f t="shared" si="1"/>
        <v/>
      </c>
    </row>
    <row r="564">
      <c r="A564" s="109"/>
      <c r="D564" s="109"/>
      <c r="E564" s="197" t="str">
        <f t="shared" si="1"/>
        <v/>
      </c>
    </row>
    <row r="565">
      <c r="A565" s="109"/>
      <c r="D565" s="109"/>
      <c r="E565" s="197" t="str">
        <f t="shared" si="1"/>
        <v/>
      </c>
    </row>
    <row r="566">
      <c r="A566" s="109"/>
      <c r="D566" s="109"/>
      <c r="E566" s="197" t="str">
        <f t="shared" si="1"/>
        <v/>
      </c>
    </row>
    <row r="567">
      <c r="A567" s="109"/>
      <c r="D567" s="109"/>
      <c r="E567" s="197" t="str">
        <f t="shared" si="1"/>
        <v/>
      </c>
    </row>
    <row r="568">
      <c r="A568" s="109"/>
      <c r="D568" s="109"/>
      <c r="E568" s="197" t="str">
        <f t="shared" si="1"/>
        <v/>
      </c>
    </row>
    <row r="569">
      <c r="A569" s="109"/>
      <c r="D569" s="109"/>
      <c r="E569" s="197" t="str">
        <f t="shared" si="1"/>
        <v/>
      </c>
    </row>
    <row r="570">
      <c r="A570" s="109"/>
      <c r="D570" s="109"/>
      <c r="E570" s="197" t="str">
        <f t="shared" si="1"/>
        <v/>
      </c>
    </row>
    <row r="571">
      <c r="A571" s="109"/>
      <c r="D571" s="109"/>
      <c r="E571" s="197" t="str">
        <f t="shared" si="1"/>
        <v/>
      </c>
    </row>
    <row r="572">
      <c r="A572" s="109"/>
      <c r="D572" s="109"/>
      <c r="E572" s="197" t="str">
        <f t="shared" si="1"/>
        <v/>
      </c>
    </row>
    <row r="573">
      <c r="A573" s="109"/>
      <c r="D573" s="109"/>
      <c r="E573" s="197" t="str">
        <f t="shared" si="1"/>
        <v/>
      </c>
    </row>
    <row r="574">
      <c r="A574" s="109"/>
      <c r="D574" s="109"/>
      <c r="E574" s="197" t="str">
        <f t="shared" si="1"/>
        <v/>
      </c>
    </row>
    <row r="575">
      <c r="A575" s="109"/>
      <c r="D575" s="109"/>
      <c r="E575" s="197" t="str">
        <f t="shared" si="1"/>
        <v/>
      </c>
    </row>
    <row r="576">
      <c r="A576" s="109"/>
      <c r="D576" s="109"/>
      <c r="E576" s="197" t="str">
        <f t="shared" si="1"/>
        <v/>
      </c>
    </row>
    <row r="577">
      <c r="A577" s="109"/>
      <c r="D577" s="109"/>
      <c r="E577" s="197" t="str">
        <f t="shared" si="1"/>
        <v/>
      </c>
    </row>
    <row r="578">
      <c r="A578" s="109"/>
      <c r="D578" s="109"/>
      <c r="E578" s="197" t="str">
        <f t="shared" si="1"/>
        <v/>
      </c>
    </row>
    <row r="579">
      <c r="A579" s="109"/>
      <c r="D579" s="109"/>
      <c r="E579" s="197" t="str">
        <f t="shared" si="1"/>
        <v/>
      </c>
    </row>
    <row r="580">
      <c r="A580" s="109"/>
      <c r="D580" s="109"/>
      <c r="E580" s="197" t="str">
        <f t="shared" si="1"/>
        <v/>
      </c>
    </row>
    <row r="581">
      <c r="A581" s="109"/>
      <c r="D581" s="109"/>
      <c r="E581" s="197" t="str">
        <f t="shared" si="1"/>
        <v/>
      </c>
    </row>
    <row r="582">
      <c r="A582" s="109"/>
      <c r="D582" s="109"/>
      <c r="E582" s="197" t="str">
        <f t="shared" si="1"/>
        <v/>
      </c>
    </row>
    <row r="583">
      <c r="A583" s="109"/>
      <c r="D583" s="109"/>
      <c r="E583" s="197" t="str">
        <f t="shared" si="1"/>
        <v/>
      </c>
    </row>
    <row r="584">
      <c r="A584" s="109"/>
      <c r="D584" s="109"/>
      <c r="E584" s="197" t="str">
        <f t="shared" si="1"/>
        <v/>
      </c>
    </row>
    <row r="585">
      <c r="A585" s="109"/>
      <c r="D585" s="109"/>
      <c r="E585" s="197" t="str">
        <f t="shared" si="1"/>
        <v/>
      </c>
    </row>
    <row r="586">
      <c r="A586" s="109"/>
      <c r="D586" s="109"/>
      <c r="E586" s="197" t="str">
        <f t="shared" si="1"/>
        <v/>
      </c>
    </row>
    <row r="587">
      <c r="A587" s="109"/>
      <c r="D587" s="109"/>
      <c r="E587" s="197" t="str">
        <f t="shared" si="1"/>
        <v/>
      </c>
    </row>
    <row r="588">
      <c r="A588" s="109"/>
      <c r="D588" s="109"/>
      <c r="E588" s="197" t="str">
        <f t="shared" si="1"/>
        <v/>
      </c>
    </row>
    <row r="589">
      <c r="A589" s="109"/>
      <c r="D589" s="109"/>
      <c r="E589" s="197" t="str">
        <f t="shared" si="1"/>
        <v/>
      </c>
    </row>
    <row r="590">
      <c r="A590" s="109"/>
      <c r="D590" s="109"/>
      <c r="E590" s="197" t="str">
        <f t="shared" si="1"/>
        <v/>
      </c>
    </row>
    <row r="591">
      <c r="A591" s="109"/>
      <c r="D591" s="109"/>
      <c r="E591" s="197" t="str">
        <f t="shared" si="1"/>
        <v/>
      </c>
    </row>
    <row r="592">
      <c r="A592" s="109"/>
      <c r="D592" s="109"/>
      <c r="E592" s="197" t="str">
        <f t="shared" si="1"/>
        <v/>
      </c>
    </row>
    <row r="593">
      <c r="A593" s="109"/>
      <c r="D593" s="109"/>
      <c r="E593" s="197" t="str">
        <f t="shared" si="1"/>
        <v/>
      </c>
    </row>
    <row r="594">
      <c r="A594" s="109"/>
      <c r="D594" s="109"/>
      <c r="E594" s="197" t="str">
        <f t="shared" si="1"/>
        <v/>
      </c>
    </row>
    <row r="595">
      <c r="A595" s="109"/>
      <c r="D595" s="109"/>
      <c r="E595" s="197" t="str">
        <f t="shared" si="1"/>
        <v/>
      </c>
    </row>
    <row r="596">
      <c r="A596" s="109"/>
      <c r="D596" s="109"/>
      <c r="E596" s="197" t="str">
        <f t="shared" si="1"/>
        <v/>
      </c>
    </row>
    <row r="597">
      <c r="A597" s="109"/>
      <c r="D597" s="109"/>
      <c r="E597" s="197" t="str">
        <f t="shared" si="1"/>
        <v/>
      </c>
    </row>
    <row r="598">
      <c r="A598" s="109"/>
      <c r="D598" s="109"/>
      <c r="E598" s="197" t="str">
        <f t="shared" si="1"/>
        <v/>
      </c>
    </row>
    <row r="599">
      <c r="A599" s="109"/>
      <c r="D599" s="109"/>
      <c r="E599" s="197" t="str">
        <f t="shared" si="1"/>
        <v/>
      </c>
    </row>
    <row r="600">
      <c r="A600" s="109"/>
      <c r="D600" s="109"/>
      <c r="E600" s="197" t="str">
        <f t="shared" si="1"/>
        <v/>
      </c>
    </row>
    <row r="601">
      <c r="A601" s="109"/>
      <c r="D601" s="109"/>
      <c r="E601" s="197" t="str">
        <f t="shared" si="1"/>
        <v/>
      </c>
    </row>
    <row r="602">
      <c r="A602" s="109"/>
      <c r="D602" s="109"/>
      <c r="E602" s="197" t="str">
        <f t="shared" si="1"/>
        <v/>
      </c>
    </row>
    <row r="603">
      <c r="A603" s="109"/>
      <c r="D603" s="109"/>
      <c r="E603" s="197" t="str">
        <f t="shared" si="1"/>
        <v/>
      </c>
    </row>
    <row r="604">
      <c r="A604" s="109"/>
      <c r="D604" s="109"/>
      <c r="E604" s="197" t="str">
        <f t="shared" si="1"/>
        <v/>
      </c>
    </row>
    <row r="605">
      <c r="A605" s="109"/>
      <c r="D605" s="109"/>
      <c r="E605" s="197" t="str">
        <f t="shared" si="1"/>
        <v/>
      </c>
    </row>
    <row r="606">
      <c r="A606" s="109"/>
      <c r="D606" s="109"/>
      <c r="E606" s="197" t="str">
        <f t="shared" si="1"/>
        <v/>
      </c>
    </row>
    <row r="607">
      <c r="A607" s="109"/>
      <c r="D607" s="109"/>
      <c r="E607" s="197" t="str">
        <f t="shared" si="1"/>
        <v/>
      </c>
    </row>
    <row r="608">
      <c r="A608" s="109"/>
      <c r="D608" s="109"/>
      <c r="E608" s="197" t="str">
        <f t="shared" si="1"/>
        <v/>
      </c>
    </row>
    <row r="609">
      <c r="A609" s="109"/>
      <c r="D609" s="109"/>
      <c r="E609" s="197" t="str">
        <f t="shared" si="1"/>
        <v/>
      </c>
    </row>
    <row r="610">
      <c r="A610" s="109"/>
      <c r="D610" s="109"/>
      <c r="E610" s="197" t="str">
        <f t="shared" si="1"/>
        <v/>
      </c>
    </row>
    <row r="611">
      <c r="A611" s="109"/>
      <c r="D611" s="109"/>
      <c r="E611" s="197" t="str">
        <f t="shared" si="1"/>
        <v/>
      </c>
    </row>
    <row r="612">
      <c r="A612" s="109"/>
      <c r="D612" s="109"/>
      <c r="E612" s="197" t="str">
        <f t="shared" si="1"/>
        <v/>
      </c>
    </row>
    <row r="613">
      <c r="A613" s="109"/>
      <c r="D613" s="109"/>
      <c r="E613" s="197" t="str">
        <f t="shared" si="1"/>
        <v/>
      </c>
    </row>
    <row r="614">
      <c r="A614" s="109"/>
      <c r="D614" s="109"/>
      <c r="E614" s="197" t="str">
        <f t="shared" si="1"/>
        <v/>
      </c>
    </row>
    <row r="615">
      <c r="A615" s="109"/>
      <c r="D615" s="109"/>
      <c r="E615" s="197" t="str">
        <f t="shared" si="1"/>
        <v/>
      </c>
    </row>
    <row r="616">
      <c r="A616" s="109"/>
      <c r="D616" s="109"/>
      <c r="E616" s="197" t="str">
        <f t="shared" si="1"/>
        <v/>
      </c>
    </row>
    <row r="617">
      <c r="A617" s="109"/>
      <c r="D617" s="109"/>
      <c r="E617" s="197" t="str">
        <f t="shared" si="1"/>
        <v/>
      </c>
    </row>
    <row r="618">
      <c r="A618" s="109"/>
      <c r="D618" s="109"/>
      <c r="E618" s="197" t="str">
        <f t="shared" si="1"/>
        <v/>
      </c>
    </row>
    <row r="619">
      <c r="A619" s="109"/>
      <c r="D619" s="109"/>
      <c r="E619" s="197" t="str">
        <f t="shared" si="1"/>
        <v/>
      </c>
    </row>
    <row r="620">
      <c r="A620" s="109"/>
      <c r="D620" s="109"/>
      <c r="E620" s="197" t="str">
        <f t="shared" si="1"/>
        <v/>
      </c>
    </row>
    <row r="621">
      <c r="A621" s="109"/>
      <c r="D621" s="109"/>
      <c r="E621" s="197" t="str">
        <f t="shared" si="1"/>
        <v/>
      </c>
    </row>
    <row r="622">
      <c r="A622" s="109"/>
      <c r="D622" s="109"/>
      <c r="E622" s="197" t="str">
        <f t="shared" si="1"/>
        <v/>
      </c>
    </row>
    <row r="623">
      <c r="A623" s="109"/>
      <c r="D623" s="109"/>
      <c r="E623" s="197" t="str">
        <f t="shared" si="1"/>
        <v/>
      </c>
    </row>
    <row r="624">
      <c r="A624" s="109"/>
      <c r="D624" s="109"/>
      <c r="E624" s="197" t="str">
        <f t="shared" si="1"/>
        <v/>
      </c>
    </row>
    <row r="625">
      <c r="A625" s="109"/>
      <c r="D625" s="109"/>
      <c r="E625" s="197" t="str">
        <f t="shared" si="1"/>
        <v/>
      </c>
    </row>
    <row r="626">
      <c r="A626" s="109"/>
      <c r="D626" s="109"/>
      <c r="E626" s="197" t="str">
        <f t="shared" si="1"/>
        <v/>
      </c>
    </row>
    <row r="627">
      <c r="A627" s="109"/>
      <c r="D627" s="109"/>
      <c r="E627" s="197" t="str">
        <f t="shared" si="1"/>
        <v/>
      </c>
    </row>
    <row r="628">
      <c r="A628" s="109"/>
      <c r="D628" s="109"/>
      <c r="E628" s="197" t="str">
        <f t="shared" si="1"/>
        <v/>
      </c>
    </row>
    <row r="629">
      <c r="A629" s="109"/>
      <c r="D629" s="109"/>
      <c r="E629" s="197" t="str">
        <f t="shared" si="1"/>
        <v/>
      </c>
    </row>
    <row r="630">
      <c r="A630" s="109"/>
      <c r="D630" s="109"/>
      <c r="E630" s="197" t="str">
        <f t="shared" si="1"/>
        <v/>
      </c>
    </row>
    <row r="631">
      <c r="A631" s="109"/>
      <c r="D631" s="109"/>
      <c r="E631" s="197" t="str">
        <f t="shared" si="1"/>
        <v/>
      </c>
    </row>
    <row r="632">
      <c r="A632" s="109"/>
      <c r="D632" s="109"/>
      <c r="E632" s="197" t="str">
        <f t="shared" si="1"/>
        <v/>
      </c>
    </row>
    <row r="633">
      <c r="A633" s="109"/>
      <c r="D633" s="109"/>
      <c r="E633" s="197" t="str">
        <f t="shared" si="1"/>
        <v/>
      </c>
    </row>
    <row r="634">
      <c r="A634" s="109"/>
      <c r="D634" s="109"/>
      <c r="E634" s="197" t="str">
        <f t="shared" si="1"/>
        <v/>
      </c>
    </row>
    <row r="635">
      <c r="A635" s="109"/>
      <c r="D635" s="109"/>
      <c r="E635" s="197" t="str">
        <f t="shared" si="1"/>
        <v/>
      </c>
    </row>
    <row r="636">
      <c r="A636" s="109"/>
      <c r="D636" s="109"/>
      <c r="E636" s="197" t="str">
        <f t="shared" si="1"/>
        <v/>
      </c>
    </row>
    <row r="637">
      <c r="A637" s="109"/>
      <c r="D637" s="109"/>
      <c r="E637" s="197" t="str">
        <f t="shared" si="1"/>
        <v/>
      </c>
    </row>
    <row r="638">
      <c r="A638" s="109"/>
      <c r="D638" s="109"/>
      <c r="E638" s="197" t="str">
        <f t="shared" si="1"/>
        <v/>
      </c>
    </row>
    <row r="639">
      <c r="A639" s="109"/>
      <c r="D639" s="109"/>
      <c r="E639" s="197" t="str">
        <f t="shared" si="1"/>
        <v/>
      </c>
    </row>
    <row r="640">
      <c r="A640" s="109"/>
      <c r="D640" s="109"/>
      <c r="E640" s="197" t="str">
        <f t="shared" si="1"/>
        <v/>
      </c>
    </row>
    <row r="641">
      <c r="A641" s="109"/>
      <c r="D641" s="109"/>
      <c r="E641" s="197" t="str">
        <f t="shared" si="1"/>
        <v/>
      </c>
    </row>
    <row r="642">
      <c r="A642" s="109"/>
      <c r="D642" s="109"/>
      <c r="E642" s="197" t="str">
        <f t="shared" si="1"/>
        <v/>
      </c>
    </row>
    <row r="643">
      <c r="A643" s="109"/>
      <c r="D643" s="109"/>
      <c r="E643" s="197" t="str">
        <f t="shared" si="1"/>
        <v/>
      </c>
    </row>
    <row r="644">
      <c r="A644" s="109"/>
      <c r="D644" s="109"/>
      <c r="E644" s="197" t="str">
        <f t="shared" si="1"/>
        <v/>
      </c>
    </row>
    <row r="645">
      <c r="A645" s="109"/>
      <c r="D645" s="109"/>
      <c r="E645" s="197" t="str">
        <f t="shared" si="1"/>
        <v/>
      </c>
    </row>
    <row r="646">
      <c r="A646" s="109"/>
      <c r="D646" s="109"/>
      <c r="E646" s="197" t="str">
        <f t="shared" si="1"/>
        <v/>
      </c>
    </row>
    <row r="647">
      <c r="A647" s="109"/>
      <c r="D647" s="109"/>
      <c r="E647" s="197" t="str">
        <f t="shared" si="1"/>
        <v/>
      </c>
    </row>
    <row r="648">
      <c r="A648" s="109"/>
      <c r="D648" s="109"/>
      <c r="E648" s="197" t="str">
        <f t="shared" si="1"/>
        <v/>
      </c>
    </row>
    <row r="649">
      <c r="A649" s="109"/>
      <c r="D649" s="109"/>
      <c r="E649" s="197" t="str">
        <f t="shared" si="1"/>
        <v/>
      </c>
    </row>
    <row r="650">
      <c r="A650" s="109"/>
      <c r="D650" s="109"/>
      <c r="E650" s="197" t="str">
        <f t="shared" si="1"/>
        <v/>
      </c>
    </row>
    <row r="651">
      <c r="A651" s="109"/>
      <c r="D651" s="109"/>
      <c r="E651" s="197" t="str">
        <f t="shared" si="1"/>
        <v/>
      </c>
    </row>
    <row r="652">
      <c r="A652" s="109"/>
      <c r="D652" s="109"/>
      <c r="E652" s="197" t="str">
        <f t="shared" si="1"/>
        <v/>
      </c>
    </row>
    <row r="653">
      <c r="A653" s="109"/>
      <c r="D653" s="109"/>
      <c r="E653" s="197" t="str">
        <f t="shared" si="1"/>
        <v/>
      </c>
    </row>
    <row r="654">
      <c r="A654" s="109"/>
      <c r="D654" s="109"/>
      <c r="E654" s="197" t="str">
        <f t="shared" si="1"/>
        <v/>
      </c>
    </row>
    <row r="655">
      <c r="A655" s="109"/>
      <c r="D655" s="109"/>
      <c r="E655" s="197" t="str">
        <f t="shared" si="1"/>
        <v/>
      </c>
    </row>
    <row r="656">
      <c r="A656" s="109"/>
      <c r="D656" s="109"/>
      <c r="E656" s="197" t="str">
        <f t="shared" si="1"/>
        <v/>
      </c>
    </row>
    <row r="657">
      <c r="A657" s="109"/>
      <c r="D657" s="109"/>
      <c r="E657" s="197" t="str">
        <f t="shared" si="1"/>
        <v/>
      </c>
    </row>
    <row r="658">
      <c r="A658" s="109"/>
      <c r="D658" s="109"/>
      <c r="E658" s="197" t="str">
        <f t="shared" si="1"/>
        <v/>
      </c>
    </row>
    <row r="659">
      <c r="A659" s="109"/>
      <c r="D659" s="109"/>
      <c r="E659" s="197" t="str">
        <f t="shared" si="1"/>
        <v/>
      </c>
    </row>
    <row r="660">
      <c r="A660" s="109"/>
      <c r="D660" s="109"/>
      <c r="E660" s="197" t="str">
        <f t="shared" si="1"/>
        <v/>
      </c>
    </row>
    <row r="661">
      <c r="A661" s="109"/>
      <c r="D661" s="109"/>
      <c r="E661" s="197" t="str">
        <f t="shared" si="1"/>
        <v/>
      </c>
    </row>
    <row r="662">
      <c r="A662" s="109"/>
      <c r="D662" s="109"/>
      <c r="E662" s="197" t="str">
        <f t="shared" si="1"/>
        <v/>
      </c>
    </row>
    <row r="663">
      <c r="A663" s="109"/>
      <c r="D663" s="109"/>
      <c r="E663" s="197" t="str">
        <f t="shared" si="1"/>
        <v/>
      </c>
    </row>
    <row r="664">
      <c r="A664" s="109"/>
      <c r="D664" s="109"/>
      <c r="E664" s="197" t="str">
        <f t="shared" si="1"/>
        <v/>
      </c>
    </row>
    <row r="665">
      <c r="A665" s="109"/>
      <c r="D665" s="109"/>
      <c r="E665" s="197" t="str">
        <f t="shared" si="1"/>
        <v/>
      </c>
    </row>
    <row r="666">
      <c r="A666" s="109"/>
      <c r="D666" s="109"/>
      <c r="E666" s="197" t="str">
        <f t="shared" si="1"/>
        <v/>
      </c>
    </row>
    <row r="667">
      <c r="A667" s="109"/>
      <c r="D667" s="109"/>
      <c r="E667" s="197" t="str">
        <f t="shared" si="1"/>
        <v/>
      </c>
    </row>
    <row r="668">
      <c r="A668" s="109"/>
      <c r="D668" s="109"/>
      <c r="E668" s="197" t="str">
        <f t="shared" si="1"/>
        <v/>
      </c>
    </row>
    <row r="669">
      <c r="A669" s="109"/>
      <c r="D669" s="109"/>
      <c r="E669" s="197" t="str">
        <f t="shared" si="1"/>
        <v/>
      </c>
    </row>
    <row r="670">
      <c r="A670" s="109"/>
      <c r="D670" s="109"/>
      <c r="E670" s="197" t="str">
        <f t="shared" si="1"/>
        <v/>
      </c>
    </row>
    <row r="671">
      <c r="A671" s="109"/>
      <c r="D671" s="109"/>
      <c r="E671" s="197" t="str">
        <f t="shared" si="1"/>
        <v/>
      </c>
    </row>
    <row r="672">
      <c r="A672" s="109"/>
      <c r="D672" s="109"/>
      <c r="E672" s="197" t="str">
        <f t="shared" si="1"/>
        <v/>
      </c>
    </row>
    <row r="673">
      <c r="A673" s="109"/>
      <c r="D673" s="109"/>
      <c r="E673" s="197" t="str">
        <f t="shared" si="1"/>
        <v/>
      </c>
    </row>
    <row r="674">
      <c r="A674" s="109"/>
      <c r="D674" s="109"/>
      <c r="E674" s="197" t="str">
        <f t="shared" si="1"/>
        <v/>
      </c>
    </row>
    <row r="675">
      <c r="A675" s="109"/>
      <c r="D675" s="109"/>
      <c r="E675" s="197" t="str">
        <f t="shared" si="1"/>
        <v/>
      </c>
    </row>
    <row r="676">
      <c r="A676" s="109"/>
      <c r="D676" s="109"/>
      <c r="E676" s="197" t="str">
        <f t="shared" si="1"/>
        <v/>
      </c>
    </row>
    <row r="677">
      <c r="A677" s="109"/>
      <c r="D677" s="109"/>
      <c r="E677" s="197" t="str">
        <f t="shared" si="1"/>
        <v/>
      </c>
    </row>
    <row r="678">
      <c r="A678" s="109"/>
      <c r="D678" s="109"/>
      <c r="E678" s="197" t="str">
        <f t="shared" si="1"/>
        <v/>
      </c>
    </row>
    <row r="679">
      <c r="A679" s="109"/>
      <c r="D679" s="109"/>
      <c r="E679" s="197" t="str">
        <f t="shared" si="1"/>
        <v/>
      </c>
    </row>
    <row r="680">
      <c r="A680" s="109"/>
      <c r="D680" s="109"/>
      <c r="E680" s="197" t="str">
        <f t="shared" si="1"/>
        <v/>
      </c>
    </row>
    <row r="681">
      <c r="A681" s="109"/>
      <c r="D681" s="109"/>
      <c r="E681" s="197" t="str">
        <f t="shared" si="1"/>
        <v/>
      </c>
    </row>
    <row r="682">
      <c r="A682" s="109"/>
      <c r="D682" s="109"/>
      <c r="E682" s="197" t="str">
        <f t="shared" si="1"/>
        <v/>
      </c>
    </row>
    <row r="683">
      <c r="A683" s="109"/>
      <c r="D683" s="109"/>
      <c r="E683" s="197" t="str">
        <f t="shared" si="1"/>
        <v/>
      </c>
    </row>
    <row r="684">
      <c r="A684" s="109"/>
      <c r="D684" s="109"/>
      <c r="E684" s="197" t="str">
        <f t="shared" si="1"/>
        <v/>
      </c>
    </row>
    <row r="685">
      <c r="A685" s="109"/>
      <c r="D685" s="109"/>
      <c r="E685" s="197" t="str">
        <f t="shared" si="1"/>
        <v/>
      </c>
    </row>
    <row r="686">
      <c r="A686" s="109"/>
      <c r="D686" s="109"/>
      <c r="E686" s="197" t="str">
        <f t="shared" si="1"/>
        <v/>
      </c>
    </row>
    <row r="687">
      <c r="A687" s="109"/>
      <c r="D687" s="109"/>
      <c r="E687" s="197" t="str">
        <f t="shared" si="1"/>
        <v/>
      </c>
    </row>
    <row r="688">
      <c r="A688" s="109"/>
      <c r="D688" s="109"/>
      <c r="E688" s="197" t="str">
        <f t="shared" si="1"/>
        <v/>
      </c>
    </row>
    <row r="689">
      <c r="A689" s="109"/>
      <c r="D689" s="109"/>
      <c r="E689" s="197" t="str">
        <f t="shared" si="1"/>
        <v/>
      </c>
    </row>
    <row r="690">
      <c r="A690" s="109"/>
      <c r="D690" s="109"/>
      <c r="E690" s="197" t="str">
        <f t="shared" si="1"/>
        <v/>
      </c>
    </row>
    <row r="691">
      <c r="A691" s="109"/>
      <c r="D691" s="109"/>
      <c r="E691" s="197" t="str">
        <f t="shared" si="1"/>
        <v/>
      </c>
    </row>
    <row r="692">
      <c r="A692" s="109"/>
      <c r="D692" s="109"/>
      <c r="E692" s="197" t="str">
        <f t="shared" si="1"/>
        <v/>
      </c>
    </row>
    <row r="693">
      <c r="A693" s="109"/>
      <c r="D693" s="109"/>
      <c r="E693" s="197" t="str">
        <f t="shared" si="1"/>
        <v/>
      </c>
    </row>
    <row r="694">
      <c r="A694" s="109"/>
      <c r="D694" s="109"/>
      <c r="E694" s="197" t="str">
        <f t="shared" si="1"/>
        <v/>
      </c>
    </row>
    <row r="695">
      <c r="A695" s="109"/>
      <c r="D695" s="109"/>
      <c r="E695" s="197" t="str">
        <f t="shared" si="1"/>
        <v/>
      </c>
    </row>
    <row r="696">
      <c r="A696" s="109"/>
      <c r="D696" s="109"/>
      <c r="E696" s="197" t="str">
        <f t="shared" si="1"/>
        <v/>
      </c>
    </row>
    <row r="697">
      <c r="A697" s="109"/>
      <c r="D697" s="109"/>
      <c r="E697" s="197" t="str">
        <f t="shared" si="1"/>
        <v/>
      </c>
    </row>
    <row r="698">
      <c r="A698" s="109"/>
      <c r="D698" s="109"/>
      <c r="E698" s="197" t="str">
        <f t="shared" si="1"/>
        <v/>
      </c>
    </row>
    <row r="699">
      <c r="A699" s="109"/>
      <c r="D699" s="109"/>
      <c r="E699" s="197" t="str">
        <f t="shared" si="1"/>
        <v/>
      </c>
    </row>
    <row r="700">
      <c r="A700" s="109"/>
      <c r="D700" s="109"/>
      <c r="E700" s="197" t="str">
        <f t="shared" si="1"/>
        <v/>
      </c>
    </row>
    <row r="701">
      <c r="A701" s="109"/>
      <c r="D701" s="109"/>
      <c r="E701" s="197" t="str">
        <f t="shared" si="1"/>
        <v/>
      </c>
    </row>
    <row r="702">
      <c r="A702" s="109"/>
      <c r="D702" s="109"/>
      <c r="E702" s="197" t="str">
        <f t="shared" si="1"/>
        <v/>
      </c>
    </row>
    <row r="703">
      <c r="A703" s="109"/>
      <c r="D703" s="109"/>
      <c r="E703" s="197" t="str">
        <f t="shared" si="1"/>
        <v/>
      </c>
    </row>
    <row r="704">
      <c r="A704" s="109"/>
      <c r="D704" s="109"/>
      <c r="E704" s="197" t="str">
        <f t="shared" si="1"/>
        <v/>
      </c>
    </row>
    <row r="705">
      <c r="A705" s="109"/>
      <c r="D705" s="109"/>
      <c r="E705" s="197" t="str">
        <f t="shared" si="1"/>
        <v/>
      </c>
    </row>
    <row r="706">
      <c r="A706" s="109"/>
      <c r="D706" s="109"/>
      <c r="E706" s="197" t="str">
        <f t="shared" si="1"/>
        <v/>
      </c>
    </row>
    <row r="707">
      <c r="A707" s="109"/>
      <c r="D707" s="109"/>
      <c r="E707" s="197" t="str">
        <f t="shared" si="1"/>
        <v/>
      </c>
    </row>
    <row r="708">
      <c r="A708" s="109"/>
      <c r="D708" s="109"/>
      <c r="E708" s="197" t="str">
        <f t="shared" si="1"/>
        <v/>
      </c>
    </row>
    <row r="709">
      <c r="A709" s="109"/>
      <c r="D709" s="109"/>
      <c r="E709" s="197" t="str">
        <f t="shared" si="1"/>
        <v/>
      </c>
    </row>
    <row r="710">
      <c r="A710" s="109"/>
      <c r="D710" s="109"/>
      <c r="E710" s="197" t="str">
        <f t="shared" si="1"/>
        <v/>
      </c>
    </row>
    <row r="711">
      <c r="A711" s="109"/>
      <c r="D711" s="109"/>
      <c r="E711" s="197" t="str">
        <f t="shared" si="1"/>
        <v/>
      </c>
    </row>
    <row r="712">
      <c r="A712" s="109"/>
      <c r="D712" s="109"/>
      <c r="E712" s="197" t="str">
        <f t="shared" si="1"/>
        <v/>
      </c>
    </row>
    <row r="713">
      <c r="A713" s="109"/>
      <c r="D713" s="109"/>
      <c r="E713" s="197" t="str">
        <f t="shared" si="1"/>
        <v/>
      </c>
    </row>
    <row r="714">
      <c r="A714" s="109"/>
      <c r="D714" s="109"/>
      <c r="E714" s="197" t="str">
        <f t="shared" si="1"/>
        <v/>
      </c>
    </row>
    <row r="715">
      <c r="A715" s="109"/>
      <c r="D715" s="109"/>
      <c r="E715" s="197" t="str">
        <f t="shared" si="1"/>
        <v/>
      </c>
    </row>
    <row r="716">
      <c r="A716" s="109"/>
      <c r="D716" s="109"/>
      <c r="E716" s="197" t="str">
        <f t="shared" si="1"/>
        <v/>
      </c>
    </row>
    <row r="717">
      <c r="A717" s="109"/>
      <c r="D717" s="109"/>
      <c r="E717" s="197" t="str">
        <f t="shared" si="1"/>
        <v/>
      </c>
    </row>
    <row r="718">
      <c r="A718" s="109"/>
      <c r="D718" s="109"/>
      <c r="E718" s="197" t="str">
        <f t="shared" si="1"/>
        <v/>
      </c>
    </row>
    <row r="719">
      <c r="A719" s="109"/>
      <c r="D719" s="109"/>
      <c r="E719" s="197" t="str">
        <f t="shared" si="1"/>
        <v/>
      </c>
    </row>
    <row r="720">
      <c r="A720" s="109"/>
      <c r="D720" s="109"/>
      <c r="E720" s="197" t="str">
        <f t="shared" si="1"/>
        <v/>
      </c>
    </row>
    <row r="721">
      <c r="A721" s="109"/>
      <c r="D721" s="109"/>
      <c r="E721" s="197" t="str">
        <f t="shared" si="1"/>
        <v/>
      </c>
    </row>
    <row r="722">
      <c r="A722" s="109"/>
      <c r="D722" s="109"/>
      <c r="E722" s="197" t="str">
        <f t="shared" si="1"/>
        <v/>
      </c>
    </row>
    <row r="723">
      <c r="A723" s="109"/>
      <c r="D723" s="109"/>
      <c r="E723" s="197" t="str">
        <f t="shared" si="1"/>
        <v/>
      </c>
    </row>
    <row r="724">
      <c r="A724" s="109"/>
      <c r="D724" s="109"/>
      <c r="E724" s="197" t="str">
        <f t="shared" si="1"/>
        <v/>
      </c>
    </row>
    <row r="725">
      <c r="A725" s="109"/>
      <c r="D725" s="109"/>
      <c r="E725" s="197" t="str">
        <f t="shared" si="1"/>
        <v/>
      </c>
    </row>
    <row r="726">
      <c r="A726" s="109"/>
      <c r="D726" s="109"/>
      <c r="E726" s="197" t="str">
        <f t="shared" si="1"/>
        <v/>
      </c>
    </row>
    <row r="727">
      <c r="A727" s="109"/>
      <c r="D727" s="109"/>
      <c r="E727" s="197" t="str">
        <f t="shared" si="1"/>
        <v/>
      </c>
    </row>
    <row r="728">
      <c r="A728" s="109"/>
      <c r="D728" s="109"/>
      <c r="E728" s="197" t="str">
        <f t="shared" si="1"/>
        <v/>
      </c>
    </row>
    <row r="729">
      <c r="A729" s="109"/>
      <c r="D729" s="109"/>
      <c r="E729" s="197" t="str">
        <f t="shared" si="1"/>
        <v/>
      </c>
    </row>
    <row r="730">
      <c r="A730" s="109"/>
      <c r="D730" s="109"/>
      <c r="E730" s="197" t="str">
        <f t="shared" si="1"/>
        <v/>
      </c>
    </row>
    <row r="731">
      <c r="A731" s="109"/>
      <c r="D731" s="109"/>
      <c r="E731" s="197" t="str">
        <f t="shared" si="1"/>
        <v/>
      </c>
    </row>
    <row r="732">
      <c r="A732" s="109"/>
      <c r="D732" s="109"/>
      <c r="E732" s="197" t="str">
        <f t="shared" si="1"/>
        <v/>
      </c>
    </row>
    <row r="733">
      <c r="A733" s="109"/>
      <c r="D733" s="109"/>
      <c r="E733" s="197" t="str">
        <f t="shared" si="1"/>
        <v/>
      </c>
    </row>
    <row r="734">
      <c r="A734" s="109"/>
      <c r="D734" s="109"/>
      <c r="E734" s="197" t="str">
        <f t="shared" si="1"/>
        <v/>
      </c>
    </row>
    <row r="735">
      <c r="A735" s="109"/>
      <c r="D735" s="109"/>
      <c r="E735" s="197" t="str">
        <f t="shared" si="1"/>
        <v/>
      </c>
    </row>
    <row r="736">
      <c r="A736" s="109"/>
      <c r="D736" s="109"/>
      <c r="E736" s="197" t="str">
        <f t="shared" si="1"/>
        <v/>
      </c>
    </row>
    <row r="737">
      <c r="A737" s="109"/>
      <c r="D737" s="109"/>
      <c r="E737" s="197" t="str">
        <f t="shared" si="1"/>
        <v/>
      </c>
    </row>
    <row r="738">
      <c r="A738" s="109"/>
      <c r="D738" s="109"/>
      <c r="E738" s="197" t="str">
        <f t="shared" si="1"/>
        <v/>
      </c>
    </row>
    <row r="739">
      <c r="A739" s="109"/>
      <c r="D739" s="109"/>
      <c r="E739" s="197" t="str">
        <f t="shared" si="1"/>
        <v/>
      </c>
    </row>
    <row r="740">
      <c r="A740" s="109"/>
      <c r="D740" s="109"/>
      <c r="E740" s="197" t="str">
        <f t="shared" si="1"/>
        <v/>
      </c>
    </row>
    <row r="741">
      <c r="A741" s="109"/>
      <c r="D741" s="109"/>
      <c r="E741" s="197" t="str">
        <f t="shared" si="1"/>
        <v/>
      </c>
    </row>
    <row r="742">
      <c r="A742" s="109"/>
      <c r="D742" s="109"/>
      <c r="E742" s="197" t="str">
        <f t="shared" si="1"/>
        <v/>
      </c>
    </row>
    <row r="743">
      <c r="A743" s="109"/>
      <c r="D743" s="109"/>
      <c r="E743" s="197" t="str">
        <f t="shared" si="1"/>
        <v/>
      </c>
    </row>
    <row r="744">
      <c r="A744" s="109"/>
      <c r="D744" s="109"/>
      <c r="E744" s="197" t="str">
        <f t="shared" si="1"/>
        <v/>
      </c>
    </row>
    <row r="745">
      <c r="A745" s="109"/>
      <c r="D745" s="109"/>
      <c r="E745" s="197" t="str">
        <f t="shared" si="1"/>
        <v/>
      </c>
    </row>
    <row r="746">
      <c r="A746" s="109"/>
      <c r="D746" s="109"/>
      <c r="E746" s="197" t="str">
        <f t="shared" si="1"/>
        <v/>
      </c>
    </row>
    <row r="747">
      <c r="A747" s="109"/>
      <c r="D747" s="109"/>
      <c r="E747" s="197" t="str">
        <f t="shared" si="1"/>
        <v/>
      </c>
    </row>
    <row r="748">
      <c r="A748" s="109"/>
      <c r="D748" s="109"/>
      <c r="E748" s="197" t="str">
        <f t="shared" si="1"/>
        <v/>
      </c>
    </row>
    <row r="749">
      <c r="A749" s="109"/>
      <c r="D749" s="109"/>
      <c r="E749" s="197" t="str">
        <f t="shared" si="1"/>
        <v/>
      </c>
    </row>
    <row r="750">
      <c r="A750" s="109"/>
      <c r="D750" s="109"/>
      <c r="E750" s="197" t="str">
        <f t="shared" si="1"/>
        <v/>
      </c>
    </row>
    <row r="751">
      <c r="A751" s="109"/>
      <c r="D751" s="109"/>
      <c r="E751" s="197" t="str">
        <f t="shared" si="1"/>
        <v/>
      </c>
    </row>
    <row r="752">
      <c r="A752" s="109"/>
      <c r="D752" s="109"/>
      <c r="E752" s="197" t="str">
        <f t="shared" si="1"/>
        <v/>
      </c>
    </row>
    <row r="753">
      <c r="A753" s="109"/>
      <c r="D753" s="109"/>
      <c r="E753" s="197" t="str">
        <f t="shared" si="1"/>
        <v/>
      </c>
    </row>
    <row r="754">
      <c r="A754" s="109"/>
      <c r="D754" s="109"/>
      <c r="E754" s="197" t="str">
        <f t="shared" si="1"/>
        <v/>
      </c>
    </row>
    <row r="755">
      <c r="A755" s="109"/>
      <c r="D755" s="109"/>
      <c r="E755" s="197" t="str">
        <f t="shared" si="1"/>
        <v/>
      </c>
    </row>
    <row r="756">
      <c r="A756" s="109"/>
      <c r="D756" s="109"/>
      <c r="E756" s="197" t="str">
        <f t="shared" si="1"/>
        <v/>
      </c>
    </row>
    <row r="757">
      <c r="A757" s="109"/>
      <c r="D757" s="109"/>
      <c r="E757" s="197" t="str">
        <f t="shared" si="1"/>
        <v/>
      </c>
    </row>
    <row r="758">
      <c r="A758" s="109"/>
      <c r="D758" s="109"/>
      <c r="E758" s="197" t="str">
        <f t="shared" si="1"/>
        <v/>
      </c>
    </row>
    <row r="759">
      <c r="A759" s="109"/>
      <c r="D759" s="109"/>
      <c r="E759" s="197" t="str">
        <f t="shared" si="1"/>
        <v/>
      </c>
    </row>
    <row r="760">
      <c r="A760" s="109"/>
      <c r="D760" s="109"/>
      <c r="E760" s="197" t="str">
        <f t="shared" si="1"/>
        <v/>
      </c>
    </row>
    <row r="761">
      <c r="A761" s="109"/>
      <c r="D761" s="109"/>
      <c r="E761" s="197" t="str">
        <f t="shared" si="1"/>
        <v/>
      </c>
    </row>
    <row r="762">
      <c r="A762" s="109"/>
      <c r="D762" s="109"/>
      <c r="E762" s="197" t="str">
        <f t="shared" si="1"/>
        <v/>
      </c>
    </row>
    <row r="763">
      <c r="A763" s="109"/>
      <c r="D763" s="109"/>
      <c r="E763" s="197" t="str">
        <f t="shared" si="1"/>
        <v/>
      </c>
    </row>
    <row r="764">
      <c r="A764" s="109"/>
      <c r="D764" s="109"/>
      <c r="E764" s="197" t="str">
        <f t="shared" si="1"/>
        <v/>
      </c>
    </row>
    <row r="765">
      <c r="A765" s="109"/>
      <c r="D765" s="109"/>
      <c r="E765" s="197" t="str">
        <f t="shared" si="1"/>
        <v/>
      </c>
    </row>
    <row r="766">
      <c r="A766" s="109"/>
      <c r="D766" s="109"/>
      <c r="E766" s="197" t="str">
        <f t="shared" si="1"/>
        <v/>
      </c>
    </row>
    <row r="767">
      <c r="A767" s="109"/>
      <c r="D767" s="109"/>
      <c r="E767" s="197" t="str">
        <f t="shared" si="1"/>
        <v/>
      </c>
    </row>
    <row r="768">
      <c r="A768" s="109"/>
      <c r="D768" s="109"/>
      <c r="E768" s="197" t="str">
        <f t="shared" si="1"/>
        <v/>
      </c>
    </row>
    <row r="769">
      <c r="A769" s="109"/>
      <c r="D769" s="109"/>
      <c r="E769" s="197" t="str">
        <f t="shared" si="1"/>
        <v/>
      </c>
    </row>
    <row r="770">
      <c r="A770" s="109"/>
      <c r="D770" s="109"/>
      <c r="E770" s="197" t="str">
        <f t="shared" si="1"/>
        <v/>
      </c>
    </row>
    <row r="771">
      <c r="A771" s="109"/>
      <c r="D771" s="109"/>
      <c r="E771" s="197" t="str">
        <f t="shared" si="1"/>
        <v/>
      </c>
    </row>
    <row r="772">
      <c r="A772" s="109"/>
      <c r="D772" s="109"/>
      <c r="E772" s="197" t="str">
        <f t="shared" si="1"/>
        <v/>
      </c>
    </row>
    <row r="773">
      <c r="A773" s="109"/>
      <c r="D773" s="109"/>
      <c r="E773" s="197" t="str">
        <f t="shared" si="1"/>
        <v/>
      </c>
    </row>
    <row r="774">
      <c r="A774" s="109"/>
      <c r="D774" s="109"/>
      <c r="E774" s="197" t="str">
        <f t="shared" si="1"/>
        <v/>
      </c>
    </row>
    <row r="775">
      <c r="A775" s="109"/>
      <c r="D775" s="109"/>
      <c r="E775" s="197" t="str">
        <f t="shared" si="1"/>
        <v/>
      </c>
    </row>
    <row r="776">
      <c r="A776" s="109"/>
      <c r="D776" s="109"/>
      <c r="E776" s="197" t="str">
        <f t="shared" si="1"/>
        <v/>
      </c>
    </row>
    <row r="777">
      <c r="A777" s="109"/>
      <c r="D777" s="109"/>
      <c r="E777" s="197" t="str">
        <f t="shared" si="1"/>
        <v/>
      </c>
    </row>
    <row r="778">
      <c r="A778" s="109"/>
      <c r="D778" s="109"/>
      <c r="E778" s="197" t="str">
        <f t="shared" si="1"/>
        <v/>
      </c>
    </row>
    <row r="779">
      <c r="A779" s="109"/>
      <c r="D779" s="109"/>
      <c r="E779" s="197" t="str">
        <f t="shared" si="1"/>
        <v/>
      </c>
    </row>
    <row r="780">
      <c r="A780" s="109"/>
      <c r="D780" s="109"/>
      <c r="E780" s="197" t="str">
        <f t="shared" si="1"/>
        <v/>
      </c>
    </row>
    <row r="781">
      <c r="A781" s="109"/>
      <c r="D781" s="109"/>
      <c r="E781" s="197" t="str">
        <f t="shared" si="1"/>
        <v/>
      </c>
    </row>
    <row r="782">
      <c r="A782" s="109"/>
      <c r="D782" s="109"/>
      <c r="E782" s="197" t="str">
        <f t="shared" si="1"/>
        <v/>
      </c>
    </row>
    <row r="783">
      <c r="A783" s="109"/>
      <c r="D783" s="109"/>
      <c r="E783" s="197" t="str">
        <f t="shared" si="1"/>
        <v/>
      </c>
    </row>
    <row r="784">
      <c r="A784" s="109"/>
      <c r="D784" s="109"/>
      <c r="E784" s="197" t="str">
        <f t="shared" si="1"/>
        <v/>
      </c>
    </row>
    <row r="785">
      <c r="A785" s="109"/>
      <c r="D785" s="109"/>
      <c r="E785" s="197" t="str">
        <f t="shared" si="1"/>
        <v/>
      </c>
    </row>
    <row r="786">
      <c r="A786" s="109"/>
      <c r="D786" s="109"/>
      <c r="E786" s="197" t="str">
        <f t="shared" si="1"/>
        <v/>
      </c>
    </row>
    <row r="787">
      <c r="A787" s="109"/>
      <c r="D787" s="109"/>
      <c r="E787" s="197" t="str">
        <f t="shared" si="1"/>
        <v/>
      </c>
    </row>
    <row r="788">
      <c r="A788" s="109"/>
      <c r="D788" s="109"/>
      <c r="E788" s="197" t="str">
        <f t="shared" si="1"/>
        <v/>
      </c>
    </row>
    <row r="789">
      <c r="A789" s="109"/>
      <c r="D789" s="109"/>
      <c r="E789" s="197" t="str">
        <f t="shared" si="1"/>
        <v/>
      </c>
    </row>
    <row r="790">
      <c r="A790" s="109"/>
      <c r="D790" s="109"/>
      <c r="E790" s="197" t="str">
        <f t="shared" si="1"/>
        <v/>
      </c>
    </row>
    <row r="791">
      <c r="A791" s="109"/>
      <c r="D791" s="109"/>
      <c r="E791" s="197" t="str">
        <f t="shared" si="1"/>
        <v/>
      </c>
    </row>
    <row r="792">
      <c r="A792" s="109"/>
      <c r="D792" s="109"/>
      <c r="E792" s="197" t="str">
        <f t="shared" si="1"/>
        <v/>
      </c>
    </row>
    <row r="793">
      <c r="A793" s="109"/>
      <c r="D793" s="109"/>
      <c r="E793" s="197" t="str">
        <f t="shared" si="1"/>
        <v/>
      </c>
    </row>
    <row r="794">
      <c r="A794" s="109"/>
      <c r="D794" s="109"/>
      <c r="E794" s="197" t="str">
        <f t="shared" si="1"/>
        <v/>
      </c>
    </row>
    <row r="795">
      <c r="A795" s="109"/>
      <c r="D795" s="109"/>
      <c r="E795" s="197" t="str">
        <f t="shared" si="1"/>
        <v/>
      </c>
    </row>
    <row r="796">
      <c r="A796" s="109"/>
      <c r="D796" s="109"/>
      <c r="E796" s="197" t="str">
        <f t="shared" si="1"/>
        <v/>
      </c>
    </row>
    <row r="797">
      <c r="A797" s="109"/>
      <c r="D797" s="109"/>
      <c r="E797" s="197" t="str">
        <f t="shared" si="1"/>
        <v/>
      </c>
    </row>
    <row r="798">
      <c r="A798" s="109"/>
      <c r="D798" s="109"/>
      <c r="E798" s="197" t="str">
        <f t="shared" si="1"/>
        <v/>
      </c>
    </row>
    <row r="799">
      <c r="A799" s="109"/>
      <c r="D799" s="109"/>
      <c r="E799" s="197" t="str">
        <f t="shared" si="1"/>
        <v/>
      </c>
    </row>
    <row r="800">
      <c r="A800" s="109"/>
      <c r="D800" s="109"/>
      <c r="E800" s="197" t="str">
        <f t="shared" si="1"/>
        <v/>
      </c>
    </row>
    <row r="801">
      <c r="A801" s="109"/>
      <c r="D801" s="109"/>
      <c r="E801" s="197" t="str">
        <f t="shared" si="1"/>
        <v/>
      </c>
    </row>
    <row r="802">
      <c r="A802" s="109"/>
      <c r="D802" s="109"/>
      <c r="E802" s="197" t="str">
        <f t="shared" si="1"/>
        <v/>
      </c>
    </row>
    <row r="803">
      <c r="A803" s="109"/>
      <c r="D803" s="109"/>
      <c r="E803" s="197" t="str">
        <f t="shared" si="1"/>
        <v/>
      </c>
    </row>
    <row r="804">
      <c r="A804" s="109"/>
      <c r="D804" s="109"/>
      <c r="E804" s="197" t="str">
        <f t="shared" si="1"/>
        <v/>
      </c>
    </row>
    <row r="805">
      <c r="A805" s="109"/>
      <c r="D805" s="109"/>
      <c r="E805" s="197" t="str">
        <f t="shared" si="1"/>
        <v/>
      </c>
    </row>
    <row r="806">
      <c r="A806" s="109"/>
      <c r="D806" s="109"/>
      <c r="E806" s="197" t="str">
        <f t="shared" si="1"/>
        <v/>
      </c>
    </row>
    <row r="807">
      <c r="A807" s="109"/>
      <c r="D807" s="109"/>
      <c r="E807" s="197" t="str">
        <f t="shared" si="1"/>
        <v/>
      </c>
    </row>
    <row r="808">
      <c r="A808" s="109"/>
      <c r="D808" s="109"/>
      <c r="E808" s="197" t="str">
        <f t="shared" si="1"/>
        <v/>
      </c>
    </row>
    <row r="809">
      <c r="A809" s="109"/>
      <c r="D809" s="109"/>
      <c r="E809" s="197" t="str">
        <f t="shared" si="1"/>
        <v/>
      </c>
    </row>
    <row r="810">
      <c r="A810" s="109"/>
      <c r="D810" s="109"/>
      <c r="E810" s="197" t="str">
        <f t="shared" si="1"/>
        <v/>
      </c>
    </row>
    <row r="811">
      <c r="A811" s="109"/>
      <c r="D811" s="109"/>
      <c r="E811" s="197" t="str">
        <f t="shared" si="1"/>
        <v/>
      </c>
    </row>
    <row r="812">
      <c r="A812" s="109"/>
      <c r="D812" s="109"/>
      <c r="E812" s="197" t="str">
        <f t="shared" si="1"/>
        <v/>
      </c>
    </row>
    <row r="813">
      <c r="A813" s="109"/>
      <c r="D813" s="109"/>
      <c r="E813" s="197" t="str">
        <f t="shared" si="1"/>
        <v/>
      </c>
    </row>
    <row r="814">
      <c r="A814" s="109"/>
      <c r="D814" s="109"/>
      <c r="E814" s="197" t="str">
        <f t="shared" si="1"/>
        <v/>
      </c>
    </row>
    <row r="815">
      <c r="A815" s="109"/>
      <c r="D815" s="109"/>
      <c r="E815" s="197" t="str">
        <f t="shared" si="1"/>
        <v/>
      </c>
    </row>
    <row r="816">
      <c r="A816" s="109"/>
      <c r="D816" s="109"/>
      <c r="E816" s="197" t="str">
        <f t="shared" si="1"/>
        <v/>
      </c>
    </row>
    <row r="817">
      <c r="A817" s="109"/>
      <c r="D817" s="109"/>
      <c r="E817" s="197" t="str">
        <f t="shared" si="1"/>
        <v/>
      </c>
    </row>
    <row r="818">
      <c r="A818" s="109"/>
      <c r="D818" s="109"/>
      <c r="E818" s="197" t="str">
        <f t="shared" si="1"/>
        <v/>
      </c>
    </row>
    <row r="819">
      <c r="A819" s="109"/>
      <c r="D819" s="109"/>
      <c r="E819" s="197" t="str">
        <f t="shared" si="1"/>
        <v/>
      </c>
    </row>
    <row r="820">
      <c r="A820" s="109"/>
      <c r="D820" s="109"/>
      <c r="E820" s="197" t="str">
        <f t="shared" si="1"/>
        <v/>
      </c>
    </row>
    <row r="821">
      <c r="A821" s="109"/>
      <c r="D821" s="109"/>
      <c r="E821" s="197" t="str">
        <f t="shared" si="1"/>
        <v/>
      </c>
    </row>
    <row r="822">
      <c r="A822" s="109"/>
      <c r="D822" s="109"/>
      <c r="E822" s="197" t="str">
        <f t="shared" si="1"/>
        <v/>
      </c>
    </row>
    <row r="823">
      <c r="A823" s="109"/>
      <c r="D823" s="109"/>
      <c r="E823" s="197" t="str">
        <f t="shared" si="1"/>
        <v/>
      </c>
    </row>
    <row r="824">
      <c r="A824" s="109"/>
      <c r="D824" s="109"/>
      <c r="E824" s="197" t="str">
        <f t="shared" si="1"/>
        <v/>
      </c>
    </row>
    <row r="825">
      <c r="A825" s="109"/>
      <c r="D825" s="109"/>
      <c r="E825" s="197" t="str">
        <f t="shared" si="1"/>
        <v/>
      </c>
    </row>
    <row r="826">
      <c r="A826" s="109"/>
      <c r="D826" s="109"/>
      <c r="E826" s="197" t="str">
        <f t="shared" si="1"/>
        <v/>
      </c>
    </row>
    <row r="827">
      <c r="A827" s="109"/>
      <c r="D827" s="109"/>
      <c r="E827" s="197" t="str">
        <f t="shared" si="1"/>
        <v/>
      </c>
    </row>
    <row r="828">
      <c r="A828" s="109"/>
      <c r="D828" s="109"/>
      <c r="E828" s="197" t="str">
        <f t="shared" si="1"/>
        <v/>
      </c>
    </row>
    <row r="829">
      <c r="A829" s="109"/>
      <c r="D829" s="109"/>
      <c r="E829" s="197" t="str">
        <f t="shared" si="1"/>
        <v/>
      </c>
    </row>
    <row r="830">
      <c r="A830" s="109"/>
      <c r="D830" s="109"/>
      <c r="E830" s="197" t="str">
        <f t="shared" si="1"/>
        <v/>
      </c>
    </row>
    <row r="831">
      <c r="A831" s="109"/>
      <c r="D831" s="109"/>
      <c r="E831" s="197" t="str">
        <f t="shared" si="1"/>
        <v/>
      </c>
    </row>
    <row r="832">
      <c r="A832" s="109"/>
      <c r="D832" s="109"/>
      <c r="E832" s="197" t="str">
        <f t="shared" si="1"/>
        <v/>
      </c>
    </row>
    <row r="833">
      <c r="A833" s="109"/>
      <c r="D833" s="109"/>
      <c r="E833" s="197" t="str">
        <f t="shared" si="1"/>
        <v/>
      </c>
    </row>
    <row r="834">
      <c r="A834" s="109"/>
      <c r="D834" s="109"/>
      <c r="E834" s="197" t="str">
        <f t="shared" si="1"/>
        <v/>
      </c>
    </row>
    <row r="835">
      <c r="A835" s="109"/>
      <c r="D835" s="109"/>
      <c r="E835" s="197" t="str">
        <f t="shared" si="1"/>
        <v/>
      </c>
    </row>
    <row r="836">
      <c r="A836" s="109"/>
      <c r="D836" s="109"/>
      <c r="E836" s="197" t="str">
        <f t="shared" si="1"/>
        <v/>
      </c>
    </row>
    <row r="837">
      <c r="A837" s="109"/>
      <c r="D837" s="109"/>
      <c r="E837" s="197" t="str">
        <f t="shared" si="1"/>
        <v/>
      </c>
    </row>
    <row r="838">
      <c r="A838" s="109"/>
      <c r="D838" s="109"/>
      <c r="E838" s="197" t="str">
        <f t="shared" si="1"/>
        <v/>
      </c>
    </row>
    <row r="839">
      <c r="A839" s="109"/>
      <c r="D839" s="109"/>
      <c r="E839" s="197" t="str">
        <f t="shared" si="1"/>
        <v/>
      </c>
    </row>
    <row r="840">
      <c r="A840" s="109"/>
      <c r="D840" s="109"/>
      <c r="E840" s="197" t="str">
        <f t="shared" si="1"/>
        <v/>
      </c>
    </row>
    <row r="841">
      <c r="A841" s="109"/>
      <c r="D841" s="109"/>
      <c r="E841" s="197" t="str">
        <f t="shared" si="1"/>
        <v/>
      </c>
    </row>
    <row r="842">
      <c r="A842" s="109"/>
      <c r="D842" s="109"/>
      <c r="E842" s="197" t="str">
        <f t="shared" si="1"/>
        <v/>
      </c>
    </row>
    <row r="843">
      <c r="A843" s="109"/>
      <c r="D843" s="109"/>
      <c r="E843" s="197" t="str">
        <f t="shared" si="1"/>
        <v/>
      </c>
    </row>
    <row r="844">
      <c r="A844" s="109"/>
      <c r="D844" s="109"/>
      <c r="E844" s="197" t="str">
        <f t="shared" si="1"/>
        <v/>
      </c>
    </row>
    <row r="845">
      <c r="A845" s="109"/>
      <c r="D845" s="109"/>
      <c r="E845" s="197" t="str">
        <f t="shared" si="1"/>
        <v/>
      </c>
    </row>
    <row r="846">
      <c r="A846" s="109"/>
      <c r="D846" s="109"/>
      <c r="E846" s="197" t="str">
        <f t="shared" si="1"/>
        <v/>
      </c>
    </row>
    <row r="847">
      <c r="A847" s="109"/>
      <c r="D847" s="109"/>
      <c r="E847" s="197" t="str">
        <f t="shared" si="1"/>
        <v/>
      </c>
    </row>
    <row r="848">
      <c r="A848" s="109"/>
      <c r="D848" s="109"/>
      <c r="E848" s="197" t="str">
        <f t="shared" si="1"/>
        <v/>
      </c>
    </row>
    <row r="849">
      <c r="A849" s="109"/>
      <c r="D849" s="109"/>
      <c r="E849" s="197" t="str">
        <f t="shared" si="1"/>
        <v/>
      </c>
    </row>
    <row r="850">
      <c r="A850" s="109"/>
      <c r="D850" s="109"/>
      <c r="E850" s="197" t="str">
        <f t="shared" si="1"/>
        <v/>
      </c>
    </row>
    <row r="851">
      <c r="A851" s="109"/>
      <c r="D851" s="109"/>
      <c r="E851" s="197" t="str">
        <f t="shared" si="1"/>
        <v/>
      </c>
    </row>
    <row r="852">
      <c r="A852" s="109"/>
      <c r="D852" s="109"/>
      <c r="E852" s="197" t="str">
        <f t="shared" si="1"/>
        <v/>
      </c>
    </row>
    <row r="853">
      <c r="A853" s="109"/>
      <c r="D853" s="109"/>
      <c r="E853" s="197" t="str">
        <f t="shared" si="1"/>
        <v/>
      </c>
    </row>
    <row r="854">
      <c r="A854" s="109"/>
      <c r="D854" s="109"/>
      <c r="E854" s="197" t="str">
        <f t="shared" si="1"/>
        <v/>
      </c>
    </row>
    <row r="855">
      <c r="A855" s="109"/>
      <c r="D855" s="109"/>
      <c r="E855" s="197" t="str">
        <f t="shared" si="1"/>
        <v/>
      </c>
    </row>
    <row r="856">
      <c r="A856" s="109"/>
      <c r="D856" s="109"/>
      <c r="E856" s="197" t="str">
        <f t="shared" si="1"/>
        <v/>
      </c>
    </row>
    <row r="857">
      <c r="A857" s="109"/>
      <c r="D857" s="109"/>
      <c r="E857" s="197" t="str">
        <f t="shared" si="1"/>
        <v/>
      </c>
    </row>
    <row r="858">
      <c r="A858" s="109"/>
      <c r="D858" s="109"/>
      <c r="E858" s="197" t="str">
        <f t="shared" si="1"/>
        <v/>
      </c>
    </row>
    <row r="859">
      <c r="A859" s="109"/>
      <c r="D859" s="109"/>
      <c r="E859" s="197" t="str">
        <f t="shared" si="1"/>
        <v/>
      </c>
    </row>
    <row r="860">
      <c r="A860" s="109"/>
      <c r="D860" s="109"/>
      <c r="E860" s="197" t="str">
        <f t="shared" si="1"/>
        <v/>
      </c>
    </row>
    <row r="861">
      <c r="A861" s="109"/>
      <c r="D861" s="109"/>
      <c r="E861" s="197" t="str">
        <f t="shared" si="1"/>
        <v/>
      </c>
    </row>
    <row r="862">
      <c r="A862" s="109"/>
      <c r="D862" s="109"/>
      <c r="E862" s="197" t="str">
        <f t="shared" si="1"/>
        <v/>
      </c>
    </row>
    <row r="863">
      <c r="A863" s="109"/>
      <c r="D863" s="109"/>
      <c r="E863" s="197" t="str">
        <f t="shared" si="1"/>
        <v/>
      </c>
    </row>
    <row r="864">
      <c r="A864" s="109"/>
      <c r="D864" s="109"/>
      <c r="E864" s="197" t="str">
        <f t="shared" si="1"/>
        <v/>
      </c>
    </row>
    <row r="865">
      <c r="A865" s="109"/>
      <c r="D865" s="109"/>
      <c r="E865" s="197" t="str">
        <f t="shared" si="1"/>
        <v/>
      </c>
    </row>
    <row r="866">
      <c r="A866" s="109"/>
      <c r="D866" s="109"/>
      <c r="E866" s="197" t="str">
        <f t="shared" si="1"/>
        <v/>
      </c>
    </row>
    <row r="867">
      <c r="A867" s="109"/>
      <c r="D867" s="109"/>
      <c r="E867" s="197" t="str">
        <f t="shared" si="1"/>
        <v/>
      </c>
    </row>
    <row r="868">
      <c r="A868" s="109"/>
      <c r="D868" s="109"/>
      <c r="E868" s="197" t="str">
        <f t="shared" si="1"/>
        <v/>
      </c>
    </row>
    <row r="869">
      <c r="A869" s="109"/>
      <c r="D869" s="109"/>
      <c r="E869" s="197" t="str">
        <f t="shared" si="1"/>
        <v/>
      </c>
    </row>
    <row r="870">
      <c r="A870" s="109"/>
      <c r="D870" s="109"/>
      <c r="E870" s="197" t="str">
        <f t="shared" si="1"/>
        <v/>
      </c>
    </row>
    <row r="871">
      <c r="A871" s="109"/>
      <c r="D871" s="109"/>
      <c r="E871" s="197" t="str">
        <f t="shared" si="1"/>
        <v/>
      </c>
    </row>
    <row r="872">
      <c r="A872" s="109"/>
      <c r="D872" s="109"/>
      <c r="E872" s="197" t="str">
        <f t="shared" si="1"/>
        <v/>
      </c>
    </row>
    <row r="873">
      <c r="A873" s="109"/>
      <c r="D873" s="109"/>
      <c r="E873" s="197" t="str">
        <f t="shared" si="1"/>
        <v/>
      </c>
    </row>
    <row r="874">
      <c r="A874" s="109"/>
      <c r="D874" s="109"/>
      <c r="E874" s="197" t="str">
        <f t="shared" si="1"/>
        <v/>
      </c>
    </row>
    <row r="875">
      <c r="A875" s="109"/>
      <c r="D875" s="109"/>
      <c r="E875" s="197" t="str">
        <f t="shared" si="1"/>
        <v/>
      </c>
    </row>
    <row r="876">
      <c r="A876" s="109"/>
      <c r="D876" s="109"/>
      <c r="E876" s="197" t="str">
        <f t="shared" si="1"/>
        <v/>
      </c>
    </row>
    <row r="877">
      <c r="A877" s="109"/>
      <c r="D877" s="109"/>
      <c r="E877" s="197" t="str">
        <f t="shared" si="1"/>
        <v/>
      </c>
    </row>
    <row r="878">
      <c r="A878" s="109"/>
      <c r="D878" s="109"/>
      <c r="E878" s="197" t="str">
        <f t="shared" si="1"/>
        <v/>
      </c>
    </row>
    <row r="879">
      <c r="A879" s="109"/>
      <c r="D879" s="109"/>
      <c r="E879" s="197" t="str">
        <f t="shared" si="1"/>
        <v/>
      </c>
    </row>
    <row r="880">
      <c r="A880" s="109"/>
      <c r="D880" s="109"/>
      <c r="E880" s="197" t="str">
        <f t="shared" si="1"/>
        <v/>
      </c>
    </row>
    <row r="881">
      <c r="A881" s="109"/>
      <c r="D881" s="109"/>
      <c r="E881" s="197" t="str">
        <f t="shared" si="1"/>
        <v/>
      </c>
    </row>
    <row r="882">
      <c r="A882" s="109"/>
      <c r="D882" s="109"/>
      <c r="E882" s="197" t="str">
        <f t="shared" si="1"/>
        <v/>
      </c>
    </row>
    <row r="883">
      <c r="A883" s="109"/>
      <c r="D883" s="109"/>
      <c r="E883" s="197" t="str">
        <f t="shared" si="1"/>
        <v/>
      </c>
    </row>
    <row r="884">
      <c r="A884" s="109"/>
      <c r="D884" s="109"/>
      <c r="E884" s="197" t="str">
        <f t="shared" si="1"/>
        <v/>
      </c>
    </row>
    <row r="885">
      <c r="A885" s="109"/>
      <c r="D885" s="109"/>
      <c r="E885" s="197" t="str">
        <f t="shared" si="1"/>
        <v/>
      </c>
    </row>
    <row r="886">
      <c r="A886" s="109"/>
      <c r="D886" s="109"/>
      <c r="E886" s="197" t="str">
        <f t="shared" si="1"/>
        <v/>
      </c>
    </row>
    <row r="887">
      <c r="A887" s="109"/>
      <c r="D887" s="109"/>
      <c r="E887" s="197" t="str">
        <f t="shared" si="1"/>
        <v/>
      </c>
    </row>
    <row r="888">
      <c r="A888" s="109"/>
      <c r="D888" s="109"/>
      <c r="E888" s="197" t="str">
        <f t="shared" si="1"/>
        <v/>
      </c>
    </row>
    <row r="889">
      <c r="A889" s="109"/>
      <c r="D889" s="109"/>
      <c r="E889" s="197" t="str">
        <f t="shared" si="1"/>
        <v/>
      </c>
    </row>
    <row r="890">
      <c r="A890" s="109"/>
      <c r="D890" s="109"/>
      <c r="E890" s="197" t="str">
        <f t="shared" si="1"/>
        <v/>
      </c>
    </row>
    <row r="891">
      <c r="A891" s="109"/>
      <c r="D891" s="109"/>
      <c r="E891" s="197" t="str">
        <f t="shared" si="1"/>
        <v/>
      </c>
    </row>
    <row r="892">
      <c r="A892" s="109"/>
      <c r="D892" s="109"/>
      <c r="E892" s="197" t="str">
        <f t="shared" si="1"/>
        <v/>
      </c>
    </row>
    <row r="893">
      <c r="A893" s="109"/>
      <c r="D893" s="109"/>
      <c r="E893" s="197" t="str">
        <f t="shared" si="1"/>
        <v/>
      </c>
    </row>
    <row r="894">
      <c r="A894" s="109"/>
      <c r="D894" s="109"/>
      <c r="E894" s="197" t="str">
        <f t="shared" si="1"/>
        <v/>
      </c>
    </row>
    <row r="895">
      <c r="A895" s="109"/>
      <c r="D895" s="109"/>
      <c r="E895" s="197" t="str">
        <f t="shared" si="1"/>
        <v/>
      </c>
    </row>
    <row r="896">
      <c r="A896" s="109"/>
      <c r="D896" s="109"/>
      <c r="E896" s="197" t="str">
        <f t="shared" si="1"/>
        <v/>
      </c>
    </row>
    <row r="897">
      <c r="A897" s="109"/>
      <c r="D897" s="109"/>
      <c r="E897" s="197" t="str">
        <f t="shared" si="1"/>
        <v/>
      </c>
    </row>
    <row r="898">
      <c r="A898" s="109"/>
      <c r="D898" s="109"/>
      <c r="E898" s="197" t="str">
        <f t="shared" si="1"/>
        <v/>
      </c>
    </row>
    <row r="899">
      <c r="A899" s="109"/>
      <c r="D899" s="109"/>
      <c r="E899" s="197" t="str">
        <f t="shared" si="1"/>
        <v/>
      </c>
    </row>
    <row r="900">
      <c r="A900" s="109"/>
      <c r="D900" s="109"/>
      <c r="E900" s="197" t="str">
        <f t="shared" si="1"/>
        <v/>
      </c>
    </row>
    <row r="901">
      <c r="A901" s="109"/>
      <c r="D901" s="109"/>
      <c r="E901" s="197" t="str">
        <f t="shared" si="1"/>
        <v/>
      </c>
    </row>
    <row r="902">
      <c r="A902" s="109"/>
      <c r="D902" s="109"/>
      <c r="E902" s="197" t="str">
        <f t="shared" si="1"/>
        <v/>
      </c>
    </row>
    <row r="903">
      <c r="A903" s="109"/>
      <c r="D903" s="109"/>
      <c r="E903" s="197" t="str">
        <f t="shared" si="1"/>
        <v/>
      </c>
    </row>
    <row r="904">
      <c r="A904" s="109"/>
      <c r="D904" s="109"/>
      <c r="E904" s="197" t="str">
        <f t="shared" si="1"/>
        <v/>
      </c>
    </row>
    <row r="905">
      <c r="A905" s="109"/>
      <c r="D905" s="109"/>
      <c r="E905" s="197" t="str">
        <f t="shared" si="1"/>
        <v/>
      </c>
    </row>
    <row r="906">
      <c r="A906" s="109"/>
      <c r="D906" s="109"/>
      <c r="E906" s="197" t="str">
        <f t="shared" si="1"/>
        <v/>
      </c>
    </row>
    <row r="907">
      <c r="A907" s="109"/>
      <c r="D907" s="109"/>
      <c r="E907" s="197" t="str">
        <f t="shared" si="1"/>
        <v/>
      </c>
    </row>
    <row r="908">
      <c r="A908" s="109"/>
      <c r="D908" s="109"/>
      <c r="E908" s="197" t="str">
        <f t="shared" si="1"/>
        <v/>
      </c>
    </row>
    <row r="909">
      <c r="A909" s="109"/>
      <c r="D909" s="109"/>
      <c r="E909" s="197" t="str">
        <f t="shared" si="1"/>
        <v/>
      </c>
    </row>
    <row r="910">
      <c r="A910" s="109"/>
      <c r="D910" s="109"/>
      <c r="E910" s="197" t="str">
        <f t="shared" si="1"/>
        <v/>
      </c>
    </row>
    <row r="911">
      <c r="A911" s="109"/>
      <c r="D911" s="109"/>
      <c r="E911" s="197" t="str">
        <f t="shared" si="1"/>
        <v/>
      </c>
    </row>
    <row r="912">
      <c r="A912" s="109"/>
      <c r="D912" s="109"/>
      <c r="E912" s="197" t="str">
        <f t="shared" si="1"/>
        <v/>
      </c>
    </row>
    <row r="913">
      <c r="A913" s="109"/>
      <c r="D913" s="109"/>
      <c r="E913" s="197" t="str">
        <f t="shared" si="1"/>
        <v/>
      </c>
    </row>
    <row r="914">
      <c r="A914" s="109"/>
      <c r="D914" s="109"/>
      <c r="E914" s="197" t="str">
        <f t="shared" si="1"/>
        <v/>
      </c>
    </row>
    <row r="915">
      <c r="A915" s="109"/>
      <c r="D915" s="109"/>
      <c r="E915" s="197" t="str">
        <f t="shared" si="1"/>
        <v/>
      </c>
    </row>
    <row r="916">
      <c r="A916" s="109"/>
      <c r="D916" s="109"/>
      <c r="E916" s="197" t="str">
        <f t="shared" si="1"/>
        <v/>
      </c>
    </row>
    <row r="917">
      <c r="A917" s="109"/>
      <c r="D917" s="109"/>
      <c r="E917" s="197" t="str">
        <f t="shared" si="1"/>
        <v/>
      </c>
    </row>
    <row r="918">
      <c r="A918" s="109"/>
      <c r="D918" s="109"/>
      <c r="E918" s="197" t="str">
        <f t="shared" si="1"/>
        <v/>
      </c>
    </row>
    <row r="919">
      <c r="A919" s="109"/>
      <c r="D919" s="109"/>
      <c r="E919" s="197" t="str">
        <f t="shared" si="1"/>
        <v/>
      </c>
    </row>
    <row r="920">
      <c r="A920" s="109"/>
      <c r="D920" s="109"/>
      <c r="E920" s="197" t="str">
        <f t="shared" si="1"/>
        <v/>
      </c>
    </row>
    <row r="921">
      <c r="A921" s="109"/>
      <c r="D921" s="109"/>
      <c r="E921" s="197" t="str">
        <f t="shared" si="1"/>
        <v/>
      </c>
    </row>
    <row r="922">
      <c r="A922" s="109"/>
      <c r="D922" s="109"/>
      <c r="E922" s="197" t="str">
        <f t="shared" si="1"/>
        <v/>
      </c>
    </row>
    <row r="923">
      <c r="A923" s="109"/>
      <c r="D923" s="109"/>
      <c r="E923" s="197" t="str">
        <f t="shared" si="1"/>
        <v/>
      </c>
    </row>
    <row r="924">
      <c r="A924" s="109"/>
      <c r="D924" s="109"/>
      <c r="E924" s="197" t="str">
        <f t="shared" si="1"/>
        <v/>
      </c>
    </row>
    <row r="925">
      <c r="A925" s="109"/>
      <c r="D925" s="109"/>
      <c r="E925" s="197" t="str">
        <f t="shared" si="1"/>
        <v/>
      </c>
    </row>
    <row r="926">
      <c r="A926" s="109"/>
      <c r="D926" s="109"/>
      <c r="E926" s="197" t="str">
        <f t="shared" si="1"/>
        <v/>
      </c>
    </row>
    <row r="927">
      <c r="A927" s="109"/>
      <c r="D927" s="109"/>
      <c r="E927" s="197" t="str">
        <f t="shared" si="1"/>
        <v/>
      </c>
    </row>
    <row r="928">
      <c r="A928" s="109"/>
      <c r="D928" s="109"/>
      <c r="E928" s="197" t="str">
        <f t="shared" si="1"/>
        <v/>
      </c>
    </row>
    <row r="929">
      <c r="A929" s="109"/>
      <c r="D929" s="109"/>
      <c r="E929" s="197" t="str">
        <f t="shared" si="1"/>
        <v/>
      </c>
    </row>
    <row r="930">
      <c r="A930" s="109"/>
      <c r="D930" s="109"/>
      <c r="E930" s="197" t="str">
        <f t="shared" si="1"/>
        <v/>
      </c>
    </row>
    <row r="931">
      <c r="A931" s="109"/>
      <c r="D931" s="109"/>
      <c r="E931" s="197" t="str">
        <f t="shared" si="1"/>
        <v/>
      </c>
    </row>
    <row r="932">
      <c r="A932" s="109"/>
      <c r="D932" s="109"/>
      <c r="E932" s="197" t="str">
        <f t="shared" si="1"/>
        <v/>
      </c>
    </row>
    <row r="933">
      <c r="A933" s="109"/>
      <c r="D933" s="109"/>
      <c r="E933" s="197" t="str">
        <f t="shared" si="1"/>
        <v/>
      </c>
    </row>
    <row r="934">
      <c r="A934" s="109"/>
      <c r="D934" s="109"/>
      <c r="E934" s="197" t="str">
        <f t="shared" si="1"/>
        <v/>
      </c>
    </row>
    <row r="935">
      <c r="A935" s="109"/>
      <c r="D935" s="109"/>
      <c r="E935" s="197" t="str">
        <f t="shared" si="1"/>
        <v/>
      </c>
    </row>
    <row r="936">
      <c r="A936" s="109"/>
      <c r="D936" s="109"/>
      <c r="E936" s="197" t="str">
        <f t="shared" si="1"/>
        <v/>
      </c>
    </row>
    <row r="937">
      <c r="A937" s="109"/>
      <c r="D937" s="109"/>
      <c r="E937" s="197" t="str">
        <f t="shared" si="1"/>
        <v/>
      </c>
    </row>
    <row r="938">
      <c r="A938" s="109"/>
      <c r="D938" s="109"/>
      <c r="E938" s="197" t="str">
        <f t="shared" si="1"/>
        <v/>
      </c>
    </row>
    <row r="939">
      <c r="A939" s="109"/>
      <c r="D939" s="109"/>
      <c r="E939" s="197" t="str">
        <f t="shared" si="1"/>
        <v/>
      </c>
    </row>
    <row r="940">
      <c r="A940" s="109"/>
      <c r="D940" s="109"/>
      <c r="E940" s="197" t="str">
        <f t="shared" si="1"/>
        <v/>
      </c>
    </row>
    <row r="941">
      <c r="A941" s="109"/>
      <c r="D941" s="109"/>
      <c r="E941" s="197" t="str">
        <f t="shared" si="1"/>
        <v/>
      </c>
    </row>
    <row r="942">
      <c r="A942" s="109"/>
      <c r="D942" s="109"/>
      <c r="E942" s="197" t="str">
        <f t="shared" si="1"/>
        <v/>
      </c>
    </row>
    <row r="943">
      <c r="A943" s="109"/>
      <c r="D943" s="109"/>
      <c r="E943" s="197" t="str">
        <f t="shared" si="1"/>
        <v/>
      </c>
    </row>
    <row r="944">
      <c r="A944" s="109"/>
      <c r="D944" s="109"/>
      <c r="E944" s="197" t="str">
        <f t="shared" si="1"/>
        <v/>
      </c>
    </row>
    <row r="945">
      <c r="A945" s="109"/>
      <c r="D945" s="109"/>
      <c r="E945" s="197" t="str">
        <f t="shared" si="1"/>
        <v/>
      </c>
    </row>
    <row r="946">
      <c r="A946" s="109"/>
      <c r="D946" s="109"/>
      <c r="E946" s="197" t="str">
        <f t="shared" si="1"/>
        <v/>
      </c>
    </row>
    <row r="947">
      <c r="A947" s="109"/>
      <c r="D947" s="109"/>
      <c r="E947" s="197" t="str">
        <f t="shared" si="1"/>
        <v/>
      </c>
    </row>
    <row r="948">
      <c r="A948" s="109"/>
      <c r="D948" s="109"/>
      <c r="E948" s="197" t="str">
        <f t="shared" si="1"/>
        <v/>
      </c>
    </row>
    <row r="949">
      <c r="A949" s="109"/>
      <c r="D949" s="109"/>
      <c r="E949" s="197" t="str">
        <f t="shared" si="1"/>
        <v/>
      </c>
    </row>
    <row r="950">
      <c r="A950" s="109"/>
      <c r="D950" s="109"/>
      <c r="E950" s="197" t="str">
        <f t="shared" si="1"/>
        <v/>
      </c>
    </row>
    <row r="951">
      <c r="A951" s="109"/>
      <c r="D951" s="109"/>
      <c r="E951" s="197" t="str">
        <f t="shared" si="1"/>
        <v/>
      </c>
    </row>
    <row r="952">
      <c r="A952" s="109"/>
      <c r="D952" s="109"/>
      <c r="E952" s="197" t="str">
        <f t="shared" si="1"/>
        <v/>
      </c>
    </row>
    <row r="953">
      <c r="A953" s="109"/>
      <c r="D953" s="109"/>
      <c r="E953" s="197" t="str">
        <f t="shared" si="1"/>
        <v/>
      </c>
    </row>
    <row r="954">
      <c r="A954" s="109"/>
      <c r="D954" s="109"/>
      <c r="E954" s="197" t="str">
        <f t="shared" si="1"/>
        <v/>
      </c>
    </row>
    <row r="955">
      <c r="A955" s="109"/>
      <c r="D955" s="109"/>
      <c r="E955" s="197" t="str">
        <f t="shared" si="1"/>
        <v/>
      </c>
    </row>
    <row r="956">
      <c r="A956" s="109"/>
      <c r="D956" s="109"/>
      <c r="E956" s="197" t="str">
        <f t="shared" si="1"/>
        <v/>
      </c>
    </row>
    <row r="957">
      <c r="A957" s="109"/>
      <c r="D957" s="109"/>
      <c r="E957" s="197" t="str">
        <f t="shared" si="1"/>
        <v/>
      </c>
    </row>
    <row r="958">
      <c r="A958" s="109"/>
      <c r="D958" s="109"/>
      <c r="E958" s="197" t="str">
        <f t="shared" si="1"/>
        <v/>
      </c>
    </row>
    <row r="959">
      <c r="A959" s="109"/>
      <c r="D959" s="109"/>
      <c r="E959" s="197" t="str">
        <f t="shared" si="1"/>
        <v/>
      </c>
    </row>
    <row r="960">
      <c r="A960" s="109"/>
      <c r="D960" s="109"/>
      <c r="E960" s="197" t="str">
        <f t="shared" si="1"/>
        <v/>
      </c>
    </row>
    <row r="961">
      <c r="A961" s="109"/>
      <c r="D961" s="109"/>
      <c r="E961" s="197" t="str">
        <f t="shared" si="1"/>
        <v/>
      </c>
    </row>
    <row r="962">
      <c r="A962" s="109"/>
      <c r="D962" s="109"/>
      <c r="E962" s="197" t="str">
        <f t="shared" si="1"/>
        <v/>
      </c>
    </row>
    <row r="963">
      <c r="A963" s="109"/>
      <c r="D963" s="109"/>
      <c r="E963" s="197" t="str">
        <f t="shared" si="1"/>
        <v/>
      </c>
    </row>
    <row r="964">
      <c r="A964" s="109"/>
      <c r="D964" s="109"/>
      <c r="E964" s="197" t="str">
        <f t="shared" si="1"/>
        <v/>
      </c>
    </row>
    <row r="965">
      <c r="A965" s="109"/>
      <c r="D965" s="109"/>
      <c r="E965" s="197" t="str">
        <f t="shared" si="1"/>
        <v/>
      </c>
    </row>
    <row r="966">
      <c r="A966" s="109"/>
      <c r="D966" s="109"/>
      <c r="E966" s="197" t="str">
        <f t="shared" si="1"/>
        <v/>
      </c>
    </row>
    <row r="967">
      <c r="A967" s="109"/>
      <c r="D967" s="109"/>
      <c r="E967" s="197" t="str">
        <f t="shared" si="1"/>
        <v/>
      </c>
    </row>
    <row r="968">
      <c r="A968" s="109"/>
      <c r="D968" s="109"/>
      <c r="E968" s="197" t="str">
        <f t="shared" si="1"/>
        <v/>
      </c>
    </row>
    <row r="969">
      <c r="A969" s="109"/>
      <c r="D969" s="109"/>
      <c r="E969" s="197" t="str">
        <f t="shared" si="1"/>
        <v/>
      </c>
    </row>
    <row r="970">
      <c r="A970" s="109"/>
      <c r="D970" s="109"/>
      <c r="E970" s="197" t="str">
        <f t="shared" si="1"/>
        <v/>
      </c>
    </row>
    <row r="971">
      <c r="A971" s="109"/>
      <c r="D971" s="109"/>
      <c r="E971" s="197" t="str">
        <f t="shared" si="1"/>
        <v/>
      </c>
    </row>
    <row r="972">
      <c r="A972" s="109"/>
      <c r="D972" s="109"/>
      <c r="E972" s="197" t="str">
        <f t="shared" si="1"/>
        <v/>
      </c>
    </row>
    <row r="973">
      <c r="A973" s="109"/>
      <c r="D973" s="109"/>
      <c r="E973" s="197" t="str">
        <f t="shared" si="1"/>
        <v/>
      </c>
    </row>
    <row r="974">
      <c r="A974" s="109"/>
      <c r="D974" s="109"/>
      <c r="E974" s="197" t="str">
        <f t="shared" si="1"/>
        <v/>
      </c>
    </row>
    <row r="975">
      <c r="A975" s="109"/>
      <c r="D975" s="109"/>
      <c r="E975" s="197" t="str">
        <f t="shared" si="1"/>
        <v/>
      </c>
    </row>
    <row r="976">
      <c r="A976" s="109"/>
      <c r="D976" s="109"/>
      <c r="E976" s="197" t="str">
        <f t="shared" si="1"/>
        <v/>
      </c>
    </row>
    <row r="977">
      <c r="A977" s="109"/>
      <c r="D977" s="109"/>
      <c r="E977" s="197" t="str">
        <f t="shared" si="1"/>
        <v/>
      </c>
    </row>
    <row r="978">
      <c r="A978" s="109"/>
      <c r="D978" s="109"/>
      <c r="E978" s="197" t="str">
        <f t="shared" si="1"/>
        <v/>
      </c>
    </row>
    <row r="979">
      <c r="A979" s="109"/>
      <c r="D979" s="109"/>
      <c r="E979" s="197" t="str">
        <f t="shared" si="1"/>
        <v/>
      </c>
    </row>
    <row r="980">
      <c r="A980" s="109"/>
      <c r="D980" s="109"/>
      <c r="E980" s="197" t="str">
        <f t="shared" si="1"/>
        <v/>
      </c>
    </row>
    <row r="981">
      <c r="A981" s="109"/>
      <c r="D981" s="109"/>
      <c r="E981" s="197" t="str">
        <f t="shared" si="1"/>
        <v/>
      </c>
    </row>
    <row r="982">
      <c r="A982" s="109"/>
      <c r="D982" s="109"/>
      <c r="E982" s="197" t="str">
        <f t="shared" si="1"/>
        <v/>
      </c>
    </row>
    <row r="983">
      <c r="A983" s="109"/>
      <c r="D983" s="109"/>
      <c r="E983" s="197" t="str">
        <f t="shared" si="1"/>
        <v/>
      </c>
    </row>
    <row r="984">
      <c r="A984" s="109"/>
      <c r="D984" s="109"/>
      <c r="E984" s="197" t="str">
        <f t="shared" si="1"/>
        <v/>
      </c>
    </row>
    <row r="985">
      <c r="A985" s="109"/>
      <c r="D985" s="109"/>
      <c r="E985" s="197" t="str">
        <f t="shared" si="1"/>
        <v/>
      </c>
    </row>
    <row r="986">
      <c r="A986" s="109"/>
      <c r="D986" s="109"/>
      <c r="E986" s="197" t="str">
        <f t="shared" si="1"/>
        <v/>
      </c>
    </row>
    <row r="987">
      <c r="A987" s="109"/>
      <c r="D987" s="109"/>
      <c r="E987" s="197" t="str">
        <f t="shared" si="1"/>
        <v/>
      </c>
    </row>
    <row r="988">
      <c r="A988" s="109"/>
      <c r="D988" s="109"/>
      <c r="E988" s="197" t="str">
        <f t="shared" si="1"/>
        <v/>
      </c>
    </row>
    <row r="989">
      <c r="A989" s="109"/>
      <c r="D989" s="109"/>
      <c r="E989" s="197" t="str">
        <f t="shared" si="1"/>
        <v/>
      </c>
    </row>
    <row r="990">
      <c r="A990" s="109"/>
      <c r="D990" s="109"/>
      <c r="E990" s="197" t="str">
        <f t="shared" si="1"/>
        <v/>
      </c>
    </row>
    <row r="991">
      <c r="A991" s="109"/>
      <c r="D991" s="109"/>
      <c r="E991" s="197" t="str">
        <f t="shared" si="1"/>
        <v/>
      </c>
    </row>
    <row r="992">
      <c r="A992" s="109"/>
      <c r="D992" s="109"/>
      <c r="E992" s="197" t="str">
        <f t="shared" si="1"/>
        <v/>
      </c>
    </row>
    <row r="993">
      <c r="A993" s="109"/>
      <c r="D993" s="109"/>
      <c r="E993" s="197" t="str">
        <f t="shared" si="1"/>
        <v/>
      </c>
    </row>
    <row r="994">
      <c r="A994" s="109"/>
      <c r="D994" s="109"/>
      <c r="E994" s="197" t="str">
        <f t="shared" si="1"/>
        <v/>
      </c>
    </row>
    <row r="995">
      <c r="A995" s="109"/>
      <c r="D995" s="109"/>
      <c r="E995" s="197" t="str">
        <f t="shared" si="1"/>
        <v/>
      </c>
    </row>
    <row r="996">
      <c r="A996" s="109"/>
      <c r="D996" s="109"/>
      <c r="E996" s="197" t="str">
        <f t="shared" si="1"/>
        <v/>
      </c>
    </row>
    <row r="997">
      <c r="A997" s="109"/>
      <c r="D997" s="109"/>
      <c r="E997" s="197" t="str">
        <f t="shared" si="1"/>
        <v/>
      </c>
    </row>
    <row r="998">
      <c r="A998" s="109"/>
      <c r="D998" s="109"/>
      <c r="E998" s="197" t="str">
        <f t="shared" si="1"/>
        <v/>
      </c>
    </row>
    <row r="999">
      <c r="A999" s="109"/>
      <c r="D999" s="109"/>
      <c r="E999" s="197" t="str">
        <f t="shared" si="1"/>
        <v/>
      </c>
    </row>
    <row r="1000">
      <c r="A1000" s="109"/>
      <c r="D1000" s="109"/>
      <c r="E1000" s="197" t="str">
        <f t="shared" si="1"/>
        <v/>
      </c>
    </row>
  </sheetData>
  <drawing r:id="rId1"/>
</worksheet>
</file>