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slicerCaches/slicerCache1.xml" ContentType="application/vnd.ms-excel.slicerCache+xml"/>
  <Override PartName="/xl/pivotCache/pivotCacheDefinition2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C:\Users\maras\Downloads\"/>
    </mc:Choice>
  </mc:AlternateContent>
  <xr:revisionPtr revIDLastSave="0" documentId="13_ncr:10000001_{A78F83D8-4BCE-478C-B14D-9AF6C93ABF83}" xr6:coauthVersionLast="47" xr6:coauthVersionMax="47" xr10:uidLastSave="{00000000-0000-0000-0000-000000000000}"/>
  <bookViews>
    <workbookView xWindow="-5730" yWindow="5663" windowWidth="21795" windowHeight="13694" firstSheet="1" activeTab="4" xr2:uid="{08E1C1C3-0FEA-43AD-84A9-6EC05EB3F75A}"/>
  </bookViews>
  <sheets>
    <sheet name="sales_data" sheetId="4" r:id="rId1"/>
    <sheet name="Cost Per Unit" sheetId="9" r:id="rId2"/>
    <sheet name="Descriptive Satistics" sheetId="5" r:id="rId3"/>
    <sheet name="Form Fields" sheetId="8" r:id="rId4"/>
    <sheet name="Form" sheetId="6" r:id="rId5"/>
    <sheet name="KPIs" sheetId="12" r:id="rId6"/>
    <sheet name="Sales" sheetId="13" r:id="rId7"/>
  </sheets>
  <definedNames>
    <definedName name="_xlcn.WorksheetConnection_sales_data.xlsxTable11" hidden="1">Table1[]</definedName>
    <definedName name="_xlcn.WorksheetConnection_sales_data.xlsxTable41" hidden="1">Table4[]</definedName>
    <definedName name="Slicer_Status">#N/A</definedName>
    <definedName name="Timeline_Order_Date">#N/A</definedName>
  </definedNames>
  <calcPr calcId="191029" iterate="1"/>
  <pivotCaches>
    <pivotCache cacheId="149" r:id="rId8"/>
    <pivotCache cacheId="1119" r:id="rId9"/>
    <pivotCache cacheId="1120" r:id="rId10"/>
    <pivotCache cacheId="1121" r:id="rId11"/>
    <pivotCache cacheId="1122" r:id="rId12"/>
    <pivotCache cacheId="1123" r:id="rId13"/>
    <pivotCache cacheId="1124" r:id="rId14"/>
    <pivotCache cacheId="1125" r:id="rId15"/>
    <pivotCache cacheId="1126" r:id="rId16"/>
    <pivotCache cacheId="1127" r:id="rId17"/>
    <pivotCache cacheId="1128" r:id="rId18"/>
    <pivotCache cacheId="1129" r:id="rId19"/>
    <pivotCache cacheId="1130" r:id="rId20"/>
    <pivotCache cacheId="1131" r:id="rId21"/>
    <pivotCache cacheId="1132" r:id="rId22"/>
    <pivotCache cacheId="1133" r:id="rId23"/>
    <pivotCache cacheId="1134" r:id="rId24"/>
    <pivotCache cacheId="1135" r:id="rId25"/>
    <pivotCache cacheId="1183" r:id="rId26"/>
    <pivotCache cacheId="1208" r:id="rId27"/>
    <pivotCache cacheId="1215" r:id="rId28"/>
    <pivotCache cacheId="1219" r:id="rId29"/>
    <pivotCache cacheId="1226" r:id="rId30"/>
    <pivotCache cacheId="1255" r:id="rId31"/>
    <pivotCache cacheId="1286" r:id="rId32"/>
  </pivotCaches>
  <fileRecoveryPr repairLoad="1"/>
  <extLst>
    <ext xmlns:x14="http://schemas.microsoft.com/office/spreadsheetml/2009/9/main" uri="{876F7934-8845-4945-9796-88D515C7AA90}">
      <x14:pivotCaches>
        <pivotCache cacheId="363" r:id="rId33"/>
      </x14:pivotCaches>
    </ext>
    <ext xmlns:x14="http://schemas.microsoft.com/office/spreadsheetml/2009/9/main" uri="{BBE1A952-AA13-448e-AADC-164F8A28A991}">
      <x14:slicerCaches>
        <x14:slicerCache r:id="rId3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9" r:id="rId35"/>
      </x15:timelineCachePivotCaches>
    </ext>
    <ext xmlns:x15="http://schemas.microsoft.com/office/spreadsheetml/2010/11/main" uri="{D0CA8CA8-9F24-4464-BF8E-62219DCF47F9}">
      <x15:timelineCacheRefs>
        <x15:timelineCacheRef r:id="rId3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sales_data.xlsx!Table4"/>
          <x15:modelTable id="Table1" name="Table1" connection="WorksheetConnection_sales_data.xlsx!Table1"/>
        </x15:modelTables>
        <x15:modelRelationships>
          <x15:modelRelationship fromTable="Table1" fromColumn="Product Name" toTable="Table4" toColumn="Product Name"/>
        </x15:modelRelationships>
        <x15:extLst>
          <ext xmlns:x16="http://schemas.microsoft.com/office/spreadsheetml/2014/11/main" uri="{9835A34E-60A6-4A7C-AAB8-D5F71C897F49}">
            <x16:modelTimeGroupings>
              <x16:modelTimeGrouping tableName="Table1"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12" l="1"/>
  <c r="B25" i="12"/>
  <c r="B23" i="12"/>
  <c r="G82" i="5"/>
  <c r="R566" i="4"/>
  <c r="Q566" i="4"/>
  <c r="P566" i="4"/>
  <c r="O566" i="4"/>
  <c r="N566" i="4"/>
  <c r="M566" i="4"/>
  <c r="L566" i="4"/>
  <c r="K566" i="4"/>
  <c r="R565" i="4"/>
  <c r="Q565" i="4"/>
  <c r="P565" i="4"/>
  <c r="O565" i="4"/>
  <c r="N565" i="4"/>
  <c r="M565" i="4"/>
  <c r="L565" i="4"/>
  <c r="K565" i="4"/>
  <c r="R564" i="4"/>
  <c r="Q564" i="4"/>
  <c r="P564" i="4"/>
  <c r="O564" i="4"/>
  <c r="N564" i="4"/>
  <c r="M564" i="4"/>
  <c r="L564" i="4"/>
  <c r="K564" i="4"/>
  <c r="R563" i="4"/>
  <c r="Q563" i="4"/>
  <c r="P563" i="4"/>
  <c r="O563" i="4"/>
  <c r="N563" i="4"/>
  <c r="M563" i="4"/>
  <c r="L563" i="4"/>
  <c r="K563" i="4"/>
  <c r="R562" i="4"/>
  <c r="Q562" i="4"/>
  <c r="P562" i="4"/>
  <c r="O562" i="4"/>
  <c r="N562" i="4"/>
  <c r="M562" i="4"/>
  <c r="L562" i="4"/>
  <c r="K562" i="4"/>
  <c r="R561" i="4"/>
  <c r="Q561" i="4"/>
  <c r="P561" i="4"/>
  <c r="O561" i="4"/>
  <c r="N561" i="4"/>
  <c r="M561" i="4"/>
  <c r="L561" i="4"/>
  <c r="K561" i="4"/>
  <c r="R560" i="4"/>
  <c r="Q560" i="4"/>
  <c r="P560" i="4"/>
  <c r="O560" i="4"/>
  <c r="N560" i="4"/>
  <c r="M560" i="4"/>
  <c r="L560" i="4"/>
  <c r="K560" i="4"/>
  <c r="R559" i="4"/>
  <c r="Q559" i="4"/>
  <c r="P559" i="4"/>
  <c r="O559" i="4"/>
  <c r="N559" i="4"/>
  <c r="M559" i="4"/>
  <c r="L559" i="4"/>
  <c r="K559" i="4"/>
  <c r="R558" i="4"/>
  <c r="Q558" i="4"/>
  <c r="P558" i="4"/>
  <c r="O558" i="4"/>
  <c r="N558" i="4"/>
  <c r="M558" i="4"/>
  <c r="L558" i="4"/>
  <c r="K558" i="4"/>
  <c r="R557" i="4"/>
  <c r="Q557" i="4"/>
  <c r="P557" i="4"/>
  <c r="O557" i="4"/>
  <c r="N557" i="4"/>
  <c r="M557" i="4"/>
  <c r="L557" i="4"/>
  <c r="K557" i="4"/>
  <c r="R556" i="4"/>
  <c r="Q556" i="4"/>
  <c r="P556" i="4"/>
  <c r="O556" i="4"/>
  <c r="N556" i="4"/>
  <c r="M556" i="4"/>
  <c r="L556" i="4"/>
  <c r="K556" i="4"/>
  <c r="R555" i="4"/>
  <c r="Q555" i="4"/>
  <c r="P555" i="4"/>
  <c r="O555" i="4"/>
  <c r="N555" i="4"/>
  <c r="M555" i="4"/>
  <c r="L555" i="4"/>
  <c r="K555" i="4"/>
  <c r="R554" i="4"/>
  <c r="Q554" i="4"/>
  <c r="P554" i="4"/>
  <c r="O554" i="4"/>
  <c r="N554" i="4"/>
  <c r="M554" i="4"/>
  <c r="L554" i="4"/>
  <c r="K554" i="4"/>
  <c r="R553" i="4"/>
  <c r="Q553" i="4"/>
  <c r="P553" i="4"/>
  <c r="O553" i="4"/>
  <c r="N553" i="4"/>
  <c r="M553" i="4"/>
  <c r="L553" i="4"/>
  <c r="K553" i="4"/>
  <c r="R552" i="4"/>
  <c r="Q552" i="4"/>
  <c r="P552" i="4"/>
  <c r="O552" i="4"/>
  <c r="N552" i="4"/>
  <c r="M552" i="4"/>
  <c r="L552" i="4"/>
  <c r="K552" i="4"/>
  <c r="R551" i="4"/>
  <c r="Q551" i="4"/>
  <c r="P551" i="4"/>
  <c r="O551" i="4"/>
  <c r="N551" i="4"/>
  <c r="M551" i="4"/>
  <c r="L551" i="4"/>
  <c r="K551" i="4"/>
  <c r="R550" i="4"/>
  <c r="Q550" i="4"/>
  <c r="P550" i="4"/>
  <c r="O550" i="4"/>
  <c r="N550" i="4"/>
  <c r="M550" i="4"/>
  <c r="L550" i="4"/>
  <c r="K550" i="4"/>
  <c r="R549" i="4"/>
  <c r="Q549" i="4"/>
  <c r="P549" i="4"/>
  <c r="O549" i="4"/>
  <c r="N549" i="4"/>
  <c r="M549" i="4"/>
  <c r="L549" i="4"/>
  <c r="K549" i="4"/>
  <c r="R548" i="4"/>
  <c r="Q548" i="4"/>
  <c r="P548" i="4"/>
  <c r="O548" i="4"/>
  <c r="N548" i="4"/>
  <c r="M548" i="4"/>
  <c r="L548" i="4"/>
  <c r="K548" i="4"/>
  <c r="R547" i="4"/>
  <c r="Q547" i="4"/>
  <c r="P547" i="4"/>
  <c r="O547" i="4"/>
  <c r="N547" i="4"/>
  <c r="M547" i="4"/>
  <c r="L547" i="4"/>
  <c r="K547" i="4"/>
  <c r="R546" i="4"/>
  <c r="Q546" i="4"/>
  <c r="P546" i="4"/>
  <c r="O546" i="4"/>
  <c r="N546" i="4"/>
  <c r="M546" i="4"/>
  <c r="L546" i="4"/>
  <c r="K546" i="4"/>
  <c r="R545" i="4"/>
  <c r="Q545" i="4"/>
  <c r="P545" i="4"/>
  <c r="O545" i="4"/>
  <c r="N545" i="4"/>
  <c r="M545" i="4"/>
  <c r="L545" i="4"/>
  <c r="K545" i="4"/>
  <c r="R544" i="4"/>
  <c r="Q544" i="4"/>
  <c r="P544" i="4"/>
  <c r="O544" i="4"/>
  <c r="N544" i="4"/>
  <c r="M544" i="4"/>
  <c r="L544" i="4"/>
  <c r="K544" i="4"/>
  <c r="R543" i="4"/>
  <c r="Q543" i="4"/>
  <c r="P543" i="4"/>
  <c r="O543" i="4"/>
  <c r="N543" i="4"/>
  <c r="M543" i="4"/>
  <c r="L543" i="4"/>
  <c r="K543" i="4"/>
  <c r="R542" i="4"/>
  <c r="Q542" i="4"/>
  <c r="P542" i="4"/>
  <c r="O542" i="4"/>
  <c r="N542" i="4"/>
  <c r="M542" i="4"/>
  <c r="L542" i="4"/>
  <c r="K542" i="4"/>
  <c r="R541" i="4"/>
  <c r="Q541" i="4"/>
  <c r="P541" i="4"/>
  <c r="O541" i="4"/>
  <c r="N541" i="4"/>
  <c r="M541" i="4"/>
  <c r="L541" i="4"/>
  <c r="K541" i="4"/>
  <c r="R540" i="4"/>
  <c r="Q540" i="4"/>
  <c r="P540" i="4"/>
  <c r="O540" i="4"/>
  <c r="N540" i="4"/>
  <c r="M540" i="4"/>
  <c r="L540" i="4"/>
  <c r="K540" i="4"/>
  <c r="R539" i="4"/>
  <c r="Q539" i="4"/>
  <c r="P539" i="4"/>
  <c r="O539" i="4"/>
  <c r="N539" i="4"/>
  <c r="M539" i="4"/>
  <c r="L539" i="4"/>
  <c r="K539" i="4"/>
  <c r="R538" i="4"/>
  <c r="Q538" i="4"/>
  <c r="P538" i="4"/>
  <c r="O538" i="4"/>
  <c r="N538" i="4"/>
  <c r="M538" i="4"/>
  <c r="L538" i="4"/>
  <c r="K538" i="4"/>
  <c r="R537" i="4"/>
  <c r="Q537" i="4"/>
  <c r="P537" i="4"/>
  <c r="O537" i="4"/>
  <c r="N537" i="4"/>
  <c r="M537" i="4"/>
  <c r="L537" i="4"/>
  <c r="K537" i="4"/>
  <c r="R536" i="4"/>
  <c r="Q536" i="4"/>
  <c r="P536" i="4"/>
  <c r="O536" i="4"/>
  <c r="N536" i="4"/>
  <c r="M536" i="4"/>
  <c r="L536" i="4"/>
  <c r="K536" i="4"/>
  <c r="R535" i="4"/>
  <c r="Q535" i="4"/>
  <c r="P535" i="4"/>
  <c r="O535" i="4"/>
  <c r="N535" i="4"/>
  <c r="M535" i="4"/>
  <c r="L535" i="4"/>
  <c r="K535" i="4"/>
  <c r="R534" i="4"/>
  <c r="Q534" i="4"/>
  <c r="P534" i="4"/>
  <c r="O534" i="4"/>
  <c r="N534" i="4"/>
  <c r="M534" i="4"/>
  <c r="L534" i="4"/>
  <c r="K534" i="4"/>
  <c r="R533" i="4"/>
  <c r="Q533" i="4"/>
  <c r="P533" i="4"/>
  <c r="O533" i="4"/>
  <c r="N533" i="4"/>
  <c r="M533" i="4"/>
  <c r="L533" i="4"/>
  <c r="K533" i="4"/>
  <c r="R532" i="4"/>
  <c r="Q532" i="4"/>
  <c r="P532" i="4"/>
  <c r="O532" i="4"/>
  <c r="N532" i="4"/>
  <c r="M532" i="4"/>
  <c r="L532" i="4"/>
  <c r="K532" i="4"/>
  <c r="R531" i="4"/>
  <c r="Q531" i="4"/>
  <c r="P531" i="4"/>
  <c r="O531" i="4"/>
  <c r="N531" i="4"/>
  <c r="M531" i="4"/>
  <c r="L531" i="4"/>
  <c r="K531" i="4"/>
  <c r="R530" i="4"/>
  <c r="Q530" i="4"/>
  <c r="P530" i="4"/>
  <c r="O530" i="4"/>
  <c r="N530" i="4"/>
  <c r="M530" i="4"/>
  <c r="L530" i="4"/>
  <c r="K530" i="4"/>
  <c r="R529" i="4"/>
  <c r="Q529" i="4"/>
  <c r="P529" i="4"/>
  <c r="O529" i="4"/>
  <c r="N529" i="4"/>
  <c r="M529" i="4"/>
  <c r="L529" i="4"/>
  <c r="K529" i="4"/>
  <c r="R528" i="4"/>
  <c r="Q528" i="4"/>
  <c r="P528" i="4"/>
  <c r="O528" i="4"/>
  <c r="N528" i="4"/>
  <c r="M528" i="4"/>
  <c r="L528" i="4"/>
  <c r="K528" i="4"/>
  <c r="R527" i="4"/>
  <c r="Q527" i="4"/>
  <c r="P527" i="4"/>
  <c r="O527" i="4"/>
  <c r="N527" i="4"/>
  <c r="M527" i="4"/>
  <c r="L527" i="4"/>
  <c r="K527" i="4"/>
  <c r="R526" i="4"/>
  <c r="Q526" i="4"/>
  <c r="P526" i="4"/>
  <c r="O526" i="4"/>
  <c r="N526" i="4"/>
  <c r="M526" i="4"/>
  <c r="L526" i="4"/>
  <c r="K526" i="4"/>
  <c r="R525" i="4"/>
  <c r="Q525" i="4"/>
  <c r="P525" i="4"/>
  <c r="O525" i="4"/>
  <c r="N525" i="4"/>
  <c r="M525" i="4"/>
  <c r="L525" i="4"/>
  <c r="K525" i="4"/>
  <c r="R524" i="4"/>
  <c r="Q524" i="4"/>
  <c r="P524" i="4"/>
  <c r="O524" i="4"/>
  <c r="N524" i="4"/>
  <c r="M524" i="4"/>
  <c r="L524" i="4"/>
  <c r="K524" i="4"/>
  <c r="R523" i="4"/>
  <c r="Q523" i="4"/>
  <c r="P523" i="4"/>
  <c r="O523" i="4"/>
  <c r="N523" i="4"/>
  <c r="M523" i="4"/>
  <c r="L523" i="4"/>
  <c r="K523" i="4"/>
  <c r="R522" i="4"/>
  <c r="Q522" i="4"/>
  <c r="P522" i="4"/>
  <c r="O522" i="4"/>
  <c r="N522" i="4"/>
  <c r="M522" i="4"/>
  <c r="L522" i="4"/>
  <c r="K522" i="4"/>
  <c r="R521" i="4"/>
  <c r="Q521" i="4"/>
  <c r="P521" i="4"/>
  <c r="O521" i="4"/>
  <c r="N521" i="4"/>
  <c r="M521" i="4"/>
  <c r="L521" i="4"/>
  <c r="K521" i="4"/>
  <c r="R520" i="4"/>
  <c r="Q520" i="4"/>
  <c r="P520" i="4"/>
  <c r="O520" i="4"/>
  <c r="N520" i="4"/>
  <c r="M520" i="4"/>
  <c r="L520" i="4"/>
  <c r="K520" i="4"/>
  <c r="R519" i="4"/>
  <c r="Q519" i="4"/>
  <c r="P519" i="4"/>
  <c r="O519" i="4"/>
  <c r="N519" i="4"/>
  <c r="M519" i="4"/>
  <c r="L519" i="4"/>
  <c r="K519" i="4"/>
  <c r="R518" i="4"/>
  <c r="Q518" i="4"/>
  <c r="P518" i="4"/>
  <c r="O518" i="4"/>
  <c r="N518" i="4"/>
  <c r="M518" i="4"/>
  <c r="L518" i="4"/>
  <c r="K518" i="4"/>
  <c r="R517" i="4"/>
  <c r="Q517" i="4"/>
  <c r="P517" i="4"/>
  <c r="O517" i="4"/>
  <c r="N517" i="4"/>
  <c r="M517" i="4"/>
  <c r="L517" i="4"/>
  <c r="K517" i="4"/>
  <c r="R516" i="4"/>
  <c r="Q516" i="4"/>
  <c r="P516" i="4"/>
  <c r="O516" i="4"/>
  <c r="N516" i="4"/>
  <c r="M516" i="4"/>
  <c r="L516" i="4"/>
  <c r="K516" i="4"/>
  <c r="R515" i="4"/>
  <c r="Q515" i="4"/>
  <c r="P515" i="4"/>
  <c r="O515" i="4"/>
  <c r="N515" i="4"/>
  <c r="M515" i="4"/>
  <c r="L515" i="4"/>
  <c r="K515" i="4"/>
  <c r="R514" i="4"/>
  <c r="Q514" i="4"/>
  <c r="P514" i="4"/>
  <c r="O514" i="4"/>
  <c r="N514" i="4"/>
  <c r="M514" i="4"/>
  <c r="L514" i="4"/>
  <c r="K514" i="4"/>
  <c r="R513" i="4"/>
  <c r="Q513" i="4"/>
  <c r="P513" i="4"/>
  <c r="O513" i="4"/>
  <c r="N513" i="4"/>
  <c r="M513" i="4"/>
  <c r="L513" i="4"/>
  <c r="K513" i="4"/>
  <c r="R512" i="4"/>
  <c r="Q512" i="4"/>
  <c r="P512" i="4"/>
  <c r="O512" i="4"/>
  <c r="N512" i="4"/>
  <c r="M512" i="4"/>
  <c r="L512" i="4"/>
  <c r="K512" i="4"/>
  <c r="R511" i="4"/>
  <c r="Q511" i="4"/>
  <c r="P511" i="4"/>
  <c r="O511" i="4"/>
  <c r="N511" i="4"/>
  <c r="M511" i="4"/>
  <c r="L511" i="4"/>
  <c r="K511" i="4"/>
  <c r="R510" i="4"/>
  <c r="Q510" i="4"/>
  <c r="P510" i="4"/>
  <c r="O510" i="4"/>
  <c r="N510" i="4"/>
  <c r="M510" i="4"/>
  <c r="L510" i="4"/>
  <c r="K510" i="4"/>
  <c r="R509" i="4"/>
  <c r="Q509" i="4"/>
  <c r="P509" i="4"/>
  <c r="O509" i="4"/>
  <c r="N509" i="4"/>
  <c r="M509" i="4"/>
  <c r="L509" i="4"/>
  <c r="K509" i="4"/>
  <c r="R508" i="4"/>
  <c r="Q508" i="4"/>
  <c r="P508" i="4"/>
  <c r="O508" i="4"/>
  <c r="N508" i="4"/>
  <c r="M508" i="4"/>
  <c r="L508" i="4"/>
  <c r="K508" i="4"/>
  <c r="R507" i="4"/>
  <c r="Q507" i="4"/>
  <c r="P507" i="4"/>
  <c r="O507" i="4"/>
  <c r="N507" i="4"/>
  <c r="M507" i="4"/>
  <c r="L507" i="4"/>
  <c r="K507" i="4"/>
  <c r="R506" i="4"/>
  <c r="Q506" i="4"/>
  <c r="P506" i="4"/>
  <c r="O506" i="4"/>
  <c r="N506" i="4"/>
  <c r="M506" i="4"/>
  <c r="L506" i="4"/>
  <c r="K506" i="4"/>
  <c r="R505" i="4"/>
  <c r="Q505" i="4"/>
  <c r="P505" i="4"/>
  <c r="O505" i="4"/>
  <c r="N505" i="4"/>
  <c r="M505" i="4"/>
  <c r="L505" i="4"/>
  <c r="K505" i="4"/>
  <c r="R504" i="4"/>
  <c r="Q504" i="4"/>
  <c r="P504" i="4"/>
  <c r="O504" i="4"/>
  <c r="N504" i="4"/>
  <c r="M504" i="4"/>
  <c r="L504" i="4"/>
  <c r="K504" i="4"/>
  <c r="R503" i="4"/>
  <c r="Q503" i="4"/>
  <c r="P503" i="4"/>
  <c r="O503" i="4"/>
  <c r="N503" i="4"/>
  <c r="M503" i="4"/>
  <c r="L503" i="4"/>
  <c r="K503" i="4"/>
  <c r="R502" i="4"/>
  <c r="Q502" i="4"/>
  <c r="P502" i="4"/>
  <c r="O502" i="4"/>
  <c r="N502" i="4"/>
  <c r="M502" i="4"/>
  <c r="L502" i="4"/>
  <c r="K502" i="4"/>
  <c r="R501" i="4"/>
  <c r="Q501" i="4"/>
  <c r="P501" i="4"/>
  <c r="O501" i="4"/>
  <c r="N501" i="4"/>
  <c r="M501" i="4"/>
  <c r="L501" i="4"/>
  <c r="K501" i="4"/>
  <c r="R500" i="4"/>
  <c r="Q500" i="4"/>
  <c r="P500" i="4"/>
  <c r="O500" i="4"/>
  <c r="N500" i="4"/>
  <c r="M500" i="4"/>
  <c r="L500" i="4"/>
  <c r="K500" i="4"/>
  <c r="R499" i="4"/>
  <c r="Q499" i="4"/>
  <c r="P499" i="4"/>
  <c r="O499" i="4"/>
  <c r="N499" i="4"/>
  <c r="M499" i="4"/>
  <c r="L499" i="4"/>
  <c r="K499" i="4"/>
  <c r="R498" i="4"/>
  <c r="Q498" i="4"/>
  <c r="P498" i="4"/>
  <c r="O498" i="4"/>
  <c r="N498" i="4"/>
  <c r="M498" i="4"/>
  <c r="L498" i="4"/>
  <c r="K498" i="4"/>
  <c r="R497" i="4"/>
  <c r="Q497" i="4"/>
  <c r="P497" i="4"/>
  <c r="O497" i="4"/>
  <c r="N497" i="4"/>
  <c r="M497" i="4"/>
  <c r="L497" i="4"/>
  <c r="K497" i="4"/>
  <c r="R496" i="4"/>
  <c r="Q496" i="4"/>
  <c r="P496" i="4"/>
  <c r="O496" i="4"/>
  <c r="N496" i="4"/>
  <c r="M496" i="4"/>
  <c r="L496" i="4"/>
  <c r="K496" i="4"/>
  <c r="R495" i="4"/>
  <c r="Q495" i="4"/>
  <c r="P495" i="4"/>
  <c r="O495" i="4"/>
  <c r="N495" i="4"/>
  <c r="M495" i="4"/>
  <c r="L495" i="4"/>
  <c r="K495" i="4"/>
  <c r="R494" i="4"/>
  <c r="Q494" i="4"/>
  <c r="P494" i="4"/>
  <c r="O494" i="4"/>
  <c r="N494" i="4"/>
  <c r="M494" i="4"/>
  <c r="L494" i="4"/>
  <c r="K494" i="4"/>
  <c r="R493" i="4"/>
  <c r="Q493" i="4"/>
  <c r="P493" i="4"/>
  <c r="O493" i="4"/>
  <c r="N493" i="4"/>
  <c r="M493" i="4"/>
  <c r="L493" i="4"/>
  <c r="K493" i="4"/>
  <c r="R492" i="4"/>
  <c r="Q492" i="4"/>
  <c r="P492" i="4"/>
  <c r="O492" i="4"/>
  <c r="N492" i="4"/>
  <c r="M492" i="4"/>
  <c r="L492" i="4"/>
  <c r="K492" i="4"/>
  <c r="R491" i="4"/>
  <c r="Q491" i="4"/>
  <c r="P491" i="4"/>
  <c r="O491" i="4"/>
  <c r="N491" i="4"/>
  <c r="M491" i="4"/>
  <c r="L491" i="4"/>
  <c r="K491" i="4"/>
  <c r="R490" i="4"/>
  <c r="Q490" i="4"/>
  <c r="P490" i="4"/>
  <c r="O490" i="4"/>
  <c r="N490" i="4"/>
  <c r="M490" i="4"/>
  <c r="L490" i="4"/>
  <c r="K490" i="4"/>
  <c r="R489" i="4"/>
  <c r="Q489" i="4"/>
  <c r="P489" i="4"/>
  <c r="O489" i="4"/>
  <c r="N489" i="4"/>
  <c r="M489" i="4"/>
  <c r="L489" i="4"/>
  <c r="K489" i="4"/>
  <c r="R488" i="4"/>
  <c r="Q488" i="4"/>
  <c r="P488" i="4"/>
  <c r="O488" i="4"/>
  <c r="N488" i="4"/>
  <c r="M488" i="4"/>
  <c r="L488" i="4"/>
  <c r="K488" i="4"/>
  <c r="R487" i="4"/>
  <c r="Q487" i="4"/>
  <c r="P487" i="4"/>
  <c r="O487" i="4"/>
  <c r="N487" i="4"/>
  <c r="M487" i="4"/>
  <c r="L487" i="4"/>
  <c r="K487" i="4"/>
  <c r="R486" i="4"/>
  <c r="Q486" i="4"/>
  <c r="P486" i="4"/>
  <c r="O486" i="4"/>
  <c r="N486" i="4"/>
  <c r="M486" i="4"/>
  <c r="L486" i="4"/>
  <c r="K486" i="4"/>
  <c r="R485" i="4"/>
  <c r="Q485" i="4"/>
  <c r="P485" i="4"/>
  <c r="O485" i="4"/>
  <c r="N485" i="4"/>
  <c r="M485" i="4"/>
  <c r="L485" i="4"/>
  <c r="K485" i="4"/>
  <c r="R484" i="4"/>
  <c r="Q484" i="4"/>
  <c r="P484" i="4"/>
  <c r="O484" i="4"/>
  <c r="N484" i="4"/>
  <c r="M484" i="4"/>
  <c r="L484" i="4"/>
  <c r="K484" i="4"/>
  <c r="R483" i="4"/>
  <c r="Q483" i="4"/>
  <c r="P483" i="4"/>
  <c r="O483" i="4"/>
  <c r="N483" i="4"/>
  <c r="M483" i="4"/>
  <c r="L483" i="4"/>
  <c r="K483" i="4"/>
  <c r="R482" i="4"/>
  <c r="Q482" i="4"/>
  <c r="P482" i="4"/>
  <c r="O482" i="4"/>
  <c r="N482" i="4"/>
  <c r="M482" i="4"/>
  <c r="L482" i="4"/>
  <c r="K482" i="4"/>
  <c r="R481" i="4"/>
  <c r="Q481" i="4"/>
  <c r="P481" i="4"/>
  <c r="O481" i="4"/>
  <c r="N481" i="4"/>
  <c r="M481" i="4"/>
  <c r="L481" i="4"/>
  <c r="K481" i="4"/>
  <c r="R480" i="4"/>
  <c r="Q480" i="4"/>
  <c r="P480" i="4"/>
  <c r="O480" i="4"/>
  <c r="N480" i="4"/>
  <c r="M480" i="4"/>
  <c r="L480" i="4"/>
  <c r="K480" i="4"/>
  <c r="R479" i="4"/>
  <c r="Q479" i="4"/>
  <c r="P479" i="4"/>
  <c r="O479" i="4"/>
  <c r="N479" i="4"/>
  <c r="M479" i="4"/>
  <c r="L479" i="4"/>
  <c r="K479" i="4"/>
  <c r="R478" i="4"/>
  <c r="Q478" i="4"/>
  <c r="P478" i="4"/>
  <c r="O478" i="4"/>
  <c r="N478" i="4"/>
  <c r="M478" i="4"/>
  <c r="L478" i="4"/>
  <c r="K478" i="4"/>
  <c r="R477" i="4"/>
  <c r="Q477" i="4"/>
  <c r="P477" i="4"/>
  <c r="O477" i="4"/>
  <c r="N477" i="4"/>
  <c r="M477" i="4"/>
  <c r="L477" i="4"/>
  <c r="K477" i="4"/>
  <c r="R476" i="4"/>
  <c r="Q476" i="4"/>
  <c r="P476" i="4"/>
  <c r="O476" i="4"/>
  <c r="N476" i="4"/>
  <c r="M476" i="4"/>
  <c r="L476" i="4"/>
  <c r="K476" i="4"/>
  <c r="R475" i="4"/>
  <c r="Q475" i="4"/>
  <c r="P475" i="4"/>
  <c r="O475" i="4"/>
  <c r="N475" i="4"/>
  <c r="M475" i="4"/>
  <c r="L475" i="4"/>
  <c r="K475" i="4"/>
  <c r="R474" i="4"/>
  <c r="Q474" i="4"/>
  <c r="P474" i="4"/>
  <c r="O474" i="4"/>
  <c r="N474" i="4"/>
  <c r="M474" i="4"/>
  <c r="L474" i="4"/>
  <c r="K474" i="4"/>
  <c r="R473" i="4"/>
  <c r="Q473" i="4"/>
  <c r="P473" i="4"/>
  <c r="O473" i="4"/>
  <c r="N473" i="4"/>
  <c r="M473" i="4"/>
  <c r="L473" i="4"/>
  <c r="K473" i="4"/>
  <c r="R472" i="4"/>
  <c r="Q472" i="4"/>
  <c r="P472" i="4"/>
  <c r="O472" i="4"/>
  <c r="N472" i="4"/>
  <c r="M472" i="4"/>
  <c r="L472" i="4"/>
  <c r="K472" i="4"/>
  <c r="R471" i="4"/>
  <c r="Q471" i="4"/>
  <c r="P471" i="4"/>
  <c r="O471" i="4"/>
  <c r="N471" i="4"/>
  <c r="M471" i="4"/>
  <c r="L471" i="4"/>
  <c r="K471" i="4"/>
  <c r="R470" i="4"/>
  <c r="Q470" i="4"/>
  <c r="P470" i="4"/>
  <c r="O470" i="4"/>
  <c r="N470" i="4"/>
  <c r="M470" i="4"/>
  <c r="L470" i="4"/>
  <c r="K470" i="4"/>
  <c r="R469" i="4"/>
  <c r="Q469" i="4"/>
  <c r="P469" i="4"/>
  <c r="O469" i="4"/>
  <c r="N469" i="4"/>
  <c r="M469" i="4"/>
  <c r="L469" i="4"/>
  <c r="K469" i="4"/>
  <c r="R468" i="4"/>
  <c r="Q468" i="4"/>
  <c r="P468" i="4"/>
  <c r="O468" i="4"/>
  <c r="N468" i="4"/>
  <c r="M468" i="4"/>
  <c r="L468" i="4"/>
  <c r="K468" i="4"/>
  <c r="R467" i="4"/>
  <c r="Q467" i="4"/>
  <c r="P467" i="4"/>
  <c r="O467" i="4"/>
  <c r="N467" i="4"/>
  <c r="M467" i="4"/>
  <c r="L467" i="4"/>
  <c r="K467" i="4"/>
  <c r="R466" i="4"/>
  <c r="Q466" i="4"/>
  <c r="P466" i="4"/>
  <c r="O466" i="4"/>
  <c r="N466" i="4"/>
  <c r="M466" i="4"/>
  <c r="L466" i="4"/>
  <c r="K466" i="4"/>
  <c r="R465" i="4"/>
  <c r="Q465" i="4"/>
  <c r="P465" i="4"/>
  <c r="O465" i="4"/>
  <c r="N465" i="4"/>
  <c r="M465" i="4"/>
  <c r="L465" i="4"/>
  <c r="K465" i="4"/>
  <c r="R464" i="4"/>
  <c r="Q464" i="4"/>
  <c r="P464" i="4"/>
  <c r="O464" i="4"/>
  <c r="N464" i="4"/>
  <c r="M464" i="4"/>
  <c r="L464" i="4"/>
  <c r="K464" i="4"/>
  <c r="R463" i="4"/>
  <c r="Q463" i="4"/>
  <c r="P463" i="4"/>
  <c r="O463" i="4"/>
  <c r="N463" i="4"/>
  <c r="M463" i="4"/>
  <c r="L463" i="4"/>
  <c r="K463" i="4"/>
  <c r="R462" i="4"/>
  <c r="Q462" i="4"/>
  <c r="P462" i="4"/>
  <c r="O462" i="4"/>
  <c r="N462" i="4"/>
  <c r="M462" i="4"/>
  <c r="L462" i="4"/>
  <c r="K462" i="4"/>
  <c r="R461" i="4"/>
  <c r="Q461" i="4"/>
  <c r="P461" i="4"/>
  <c r="O461" i="4"/>
  <c r="N461" i="4"/>
  <c r="M461" i="4"/>
  <c r="L461" i="4"/>
  <c r="K461" i="4"/>
  <c r="R460" i="4"/>
  <c r="Q460" i="4"/>
  <c r="P460" i="4"/>
  <c r="O460" i="4"/>
  <c r="N460" i="4"/>
  <c r="M460" i="4"/>
  <c r="L460" i="4"/>
  <c r="K460" i="4"/>
  <c r="R459" i="4"/>
  <c r="Q459" i="4"/>
  <c r="P459" i="4"/>
  <c r="O459" i="4"/>
  <c r="N459" i="4"/>
  <c r="M459" i="4"/>
  <c r="L459" i="4"/>
  <c r="K459" i="4"/>
  <c r="R458" i="4"/>
  <c r="Q458" i="4"/>
  <c r="P458" i="4"/>
  <c r="O458" i="4"/>
  <c r="N458" i="4"/>
  <c r="M458" i="4"/>
  <c r="L458" i="4"/>
  <c r="K458" i="4"/>
  <c r="R457" i="4"/>
  <c r="Q457" i="4"/>
  <c r="P457" i="4"/>
  <c r="O457" i="4"/>
  <c r="N457" i="4"/>
  <c r="M457" i="4"/>
  <c r="L457" i="4"/>
  <c r="K457" i="4"/>
  <c r="R456" i="4"/>
  <c r="Q456" i="4"/>
  <c r="P456" i="4"/>
  <c r="O456" i="4"/>
  <c r="N456" i="4"/>
  <c r="M456" i="4"/>
  <c r="L456" i="4"/>
  <c r="K456" i="4"/>
  <c r="R455" i="4"/>
  <c r="Q455" i="4"/>
  <c r="P455" i="4"/>
  <c r="O455" i="4"/>
  <c r="N455" i="4"/>
  <c r="M455" i="4"/>
  <c r="L455" i="4"/>
  <c r="K455" i="4"/>
  <c r="R454" i="4"/>
  <c r="Q454" i="4"/>
  <c r="P454" i="4"/>
  <c r="O454" i="4"/>
  <c r="N454" i="4"/>
  <c r="M454" i="4"/>
  <c r="L454" i="4"/>
  <c r="K454" i="4"/>
  <c r="R453" i="4"/>
  <c r="Q453" i="4"/>
  <c r="P453" i="4"/>
  <c r="O453" i="4"/>
  <c r="N453" i="4"/>
  <c r="M453" i="4"/>
  <c r="L453" i="4"/>
  <c r="K453" i="4"/>
  <c r="R452" i="4"/>
  <c r="Q452" i="4"/>
  <c r="P452" i="4"/>
  <c r="O452" i="4"/>
  <c r="N452" i="4"/>
  <c r="M452" i="4"/>
  <c r="L452" i="4"/>
  <c r="K452" i="4"/>
  <c r="R451" i="4"/>
  <c r="Q451" i="4"/>
  <c r="P451" i="4"/>
  <c r="O451" i="4"/>
  <c r="N451" i="4"/>
  <c r="M451" i="4"/>
  <c r="L451" i="4"/>
  <c r="K451" i="4"/>
  <c r="R450" i="4"/>
  <c r="Q450" i="4"/>
  <c r="P450" i="4"/>
  <c r="O450" i="4"/>
  <c r="N450" i="4"/>
  <c r="M450" i="4"/>
  <c r="L450" i="4"/>
  <c r="K450" i="4"/>
  <c r="R449" i="4"/>
  <c r="Q449" i="4"/>
  <c r="P449" i="4"/>
  <c r="O449" i="4"/>
  <c r="N449" i="4"/>
  <c r="M449" i="4"/>
  <c r="L449" i="4"/>
  <c r="K449" i="4"/>
  <c r="R448" i="4"/>
  <c r="Q448" i="4"/>
  <c r="P448" i="4"/>
  <c r="O448" i="4"/>
  <c r="N448" i="4"/>
  <c r="M448" i="4"/>
  <c r="L448" i="4"/>
  <c r="K448" i="4"/>
  <c r="R447" i="4"/>
  <c r="Q447" i="4"/>
  <c r="P447" i="4"/>
  <c r="O447" i="4"/>
  <c r="N447" i="4"/>
  <c r="M447" i="4"/>
  <c r="L447" i="4"/>
  <c r="K447" i="4"/>
  <c r="R446" i="4"/>
  <c r="Q446" i="4"/>
  <c r="P446" i="4"/>
  <c r="O446" i="4"/>
  <c r="N446" i="4"/>
  <c r="M446" i="4"/>
  <c r="L446" i="4"/>
  <c r="K446" i="4"/>
  <c r="R445" i="4"/>
  <c r="Q445" i="4"/>
  <c r="P445" i="4"/>
  <c r="O445" i="4"/>
  <c r="N445" i="4"/>
  <c r="M445" i="4"/>
  <c r="L445" i="4"/>
  <c r="K445" i="4"/>
  <c r="R444" i="4"/>
  <c r="Q444" i="4"/>
  <c r="P444" i="4"/>
  <c r="O444" i="4"/>
  <c r="N444" i="4"/>
  <c r="M444" i="4"/>
  <c r="L444" i="4"/>
  <c r="K444" i="4"/>
  <c r="R443" i="4"/>
  <c r="Q443" i="4"/>
  <c r="P443" i="4"/>
  <c r="O443" i="4"/>
  <c r="N443" i="4"/>
  <c r="M443" i="4"/>
  <c r="L443" i="4"/>
  <c r="K443" i="4"/>
  <c r="R442" i="4"/>
  <c r="Q442" i="4"/>
  <c r="P442" i="4"/>
  <c r="O442" i="4"/>
  <c r="N442" i="4"/>
  <c r="M442" i="4"/>
  <c r="L442" i="4"/>
  <c r="K442" i="4"/>
  <c r="R441" i="4"/>
  <c r="Q441" i="4"/>
  <c r="P441" i="4"/>
  <c r="O441" i="4"/>
  <c r="N441" i="4"/>
  <c r="M441" i="4"/>
  <c r="L441" i="4"/>
  <c r="K441" i="4"/>
  <c r="R440" i="4"/>
  <c r="Q440" i="4"/>
  <c r="P440" i="4"/>
  <c r="O440" i="4"/>
  <c r="N440" i="4"/>
  <c r="M440" i="4"/>
  <c r="L440" i="4"/>
  <c r="K440" i="4"/>
  <c r="R439" i="4"/>
  <c r="Q439" i="4"/>
  <c r="P439" i="4"/>
  <c r="O439" i="4"/>
  <c r="N439" i="4"/>
  <c r="M439" i="4"/>
  <c r="L439" i="4"/>
  <c r="K439" i="4"/>
  <c r="R438" i="4"/>
  <c r="Q438" i="4"/>
  <c r="P438" i="4"/>
  <c r="O438" i="4"/>
  <c r="N438" i="4"/>
  <c r="M438" i="4"/>
  <c r="L438" i="4"/>
  <c r="K438" i="4"/>
  <c r="R437" i="4"/>
  <c r="Q437" i="4"/>
  <c r="P437" i="4"/>
  <c r="O437" i="4"/>
  <c r="N437" i="4"/>
  <c r="M437" i="4"/>
  <c r="L437" i="4"/>
  <c r="K437" i="4"/>
  <c r="R436" i="4"/>
  <c r="Q436" i="4"/>
  <c r="P436" i="4"/>
  <c r="O436" i="4"/>
  <c r="N436" i="4"/>
  <c r="M436" i="4"/>
  <c r="L436" i="4"/>
  <c r="K436" i="4"/>
  <c r="R435" i="4"/>
  <c r="Q435" i="4"/>
  <c r="P435" i="4"/>
  <c r="O435" i="4"/>
  <c r="N435" i="4"/>
  <c r="M435" i="4"/>
  <c r="L435" i="4"/>
  <c r="K435" i="4"/>
  <c r="R434" i="4"/>
  <c r="Q434" i="4"/>
  <c r="P434" i="4"/>
  <c r="O434" i="4"/>
  <c r="N434" i="4"/>
  <c r="M434" i="4"/>
  <c r="L434" i="4"/>
  <c r="K434" i="4"/>
  <c r="R433" i="4"/>
  <c r="Q433" i="4"/>
  <c r="P433" i="4"/>
  <c r="O433" i="4"/>
  <c r="N433" i="4"/>
  <c r="M433" i="4"/>
  <c r="L433" i="4"/>
  <c r="K433" i="4"/>
  <c r="R432" i="4"/>
  <c r="Q432" i="4"/>
  <c r="P432" i="4"/>
  <c r="O432" i="4"/>
  <c r="N432" i="4"/>
  <c r="M432" i="4"/>
  <c r="L432" i="4"/>
  <c r="K432" i="4"/>
  <c r="R431" i="4"/>
  <c r="Q431" i="4"/>
  <c r="P431" i="4"/>
  <c r="O431" i="4"/>
  <c r="N431" i="4"/>
  <c r="M431" i="4"/>
  <c r="L431" i="4"/>
  <c r="K431" i="4"/>
  <c r="R430" i="4"/>
  <c r="Q430" i="4"/>
  <c r="P430" i="4"/>
  <c r="O430" i="4"/>
  <c r="N430" i="4"/>
  <c r="M430" i="4"/>
  <c r="L430" i="4"/>
  <c r="K430" i="4"/>
  <c r="R429" i="4"/>
  <c r="Q429" i="4"/>
  <c r="P429" i="4"/>
  <c r="O429" i="4"/>
  <c r="N429" i="4"/>
  <c r="M429" i="4"/>
  <c r="L429" i="4"/>
  <c r="K429" i="4"/>
  <c r="R428" i="4"/>
  <c r="Q428" i="4"/>
  <c r="P428" i="4"/>
  <c r="O428" i="4"/>
  <c r="N428" i="4"/>
  <c r="M428" i="4"/>
  <c r="L428" i="4"/>
  <c r="K428" i="4"/>
  <c r="R427" i="4"/>
  <c r="Q427" i="4"/>
  <c r="P427" i="4"/>
  <c r="O427" i="4"/>
  <c r="N427" i="4"/>
  <c r="M427" i="4"/>
  <c r="L427" i="4"/>
  <c r="K427" i="4"/>
  <c r="R426" i="4"/>
  <c r="Q426" i="4"/>
  <c r="P426" i="4"/>
  <c r="O426" i="4"/>
  <c r="N426" i="4"/>
  <c r="M426" i="4"/>
  <c r="L426" i="4"/>
  <c r="K426" i="4"/>
  <c r="R425" i="4"/>
  <c r="Q425" i="4"/>
  <c r="P425" i="4"/>
  <c r="O425" i="4"/>
  <c r="N425" i="4"/>
  <c r="M425" i="4"/>
  <c r="L425" i="4"/>
  <c r="K425" i="4"/>
  <c r="R424" i="4"/>
  <c r="Q424" i="4"/>
  <c r="P424" i="4"/>
  <c r="O424" i="4"/>
  <c r="N424" i="4"/>
  <c r="M424" i="4"/>
  <c r="L424" i="4"/>
  <c r="K424" i="4"/>
  <c r="R423" i="4"/>
  <c r="Q423" i="4"/>
  <c r="P423" i="4"/>
  <c r="O423" i="4"/>
  <c r="N423" i="4"/>
  <c r="M423" i="4"/>
  <c r="L423" i="4"/>
  <c r="K423" i="4"/>
  <c r="R422" i="4"/>
  <c r="Q422" i="4"/>
  <c r="P422" i="4"/>
  <c r="O422" i="4"/>
  <c r="N422" i="4"/>
  <c r="M422" i="4"/>
  <c r="L422" i="4"/>
  <c r="K422" i="4"/>
  <c r="R421" i="4"/>
  <c r="Q421" i="4"/>
  <c r="P421" i="4"/>
  <c r="O421" i="4"/>
  <c r="N421" i="4"/>
  <c r="M421" i="4"/>
  <c r="L421" i="4"/>
  <c r="K421" i="4"/>
  <c r="R420" i="4"/>
  <c r="Q420" i="4"/>
  <c r="P420" i="4"/>
  <c r="O420" i="4"/>
  <c r="N420" i="4"/>
  <c r="M420" i="4"/>
  <c r="L420" i="4"/>
  <c r="K420" i="4"/>
  <c r="R419" i="4"/>
  <c r="Q419" i="4"/>
  <c r="P419" i="4"/>
  <c r="O419" i="4"/>
  <c r="N419" i="4"/>
  <c r="M419" i="4"/>
  <c r="L419" i="4"/>
  <c r="K419" i="4"/>
  <c r="R418" i="4"/>
  <c r="Q418" i="4"/>
  <c r="P418" i="4"/>
  <c r="O418" i="4"/>
  <c r="N418" i="4"/>
  <c r="M418" i="4"/>
  <c r="L418" i="4"/>
  <c r="K418" i="4"/>
  <c r="R417" i="4"/>
  <c r="Q417" i="4"/>
  <c r="P417" i="4"/>
  <c r="O417" i="4"/>
  <c r="N417" i="4"/>
  <c r="M417" i="4"/>
  <c r="L417" i="4"/>
  <c r="K417" i="4"/>
  <c r="R416" i="4"/>
  <c r="Q416" i="4"/>
  <c r="P416" i="4"/>
  <c r="O416" i="4"/>
  <c r="N416" i="4"/>
  <c r="M416" i="4"/>
  <c r="L416" i="4"/>
  <c r="K416" i="4"/>
  <c r="R415" i="4"/>
  <c r="Q415" i="4"/>
  <c r="P415" i="4"/>
  <c r="O415" i="4"/>
  <c r="N415" i="4"/>
  <c r="M415" i="4"/>
  <c r="L415" i="4"/>
  <c r="K415" i="4"/>
  <c r="R414" i="4"/>
  <c r="Q414" i="4"/>
  <c r="P414" i="4"/>
  <c r="O414" i="4"/>
  <c r="N414" i="4"/>
  <c r="M414" i="4"/>
  <c r="L414" i="4"/>
  <c r="K414" i="4"/>
  <c r="R413" i="4"/>
  <c r="Q413" i="4"/>
  <c r="P413" i="4"/>
  <c r="O413" i="4"/>
  <c r="N413" i="4"/>
  <c r="M413" i="4"/>
  <c r="L413" i="4"/>
  <c r="K413" i="4"/>
  <c r="R412" i="4"/>
  <c r="Q412" i="4"/>
  <c r="P412" i="4"/>
  <c r="O412" i="4"/>
  <c r="N412" i="4"/>
  <c r="M412" i="4"/>
  <c r="L412" i="4"/>
  <c r="K412" i="4"/>
  <c r="R411" i="4"/>
  <c r="Q411" i="4"/>
  <c r="P411" i="4"/>
  <c r="O411" i="4"/>
  <c r="N411" i="4"/>
  <c r="M411" i="4"/>
  <c r="L411" i="4"/>
  <c r="K411" i="4"/>
  <c r="R410" i="4"/>
  <c r="Q410" i="4"/>
  <c r="P410" i="4"/>
  <c r="O410" i="4"/>
  <c r="N410" i="4"/>
  <c r="M410" i="4"/>
  <c r="L410" i="4"/>
  <c r="K410" i="4"/>
  <c r="R409" i="4"/>
  <c r="Q409" i="4"/>
  <c r="P409" i="4"/>
  <c r="O409" i="4"/>
  <c r="N409" i="4"/>
  <c r="M409" i="4"/>
  <c r="L409" i="4"/>
  <c r="K409" i="4"/>
  <c r="R408" i="4"/>
  <c r="Q408" i="4"/>
  <c r="P408" i="4"/>
  <c r="O408" i="4"/>
  <c r="N408" i="4"/>
  <c r="M408" i="4"/>
  <c r="L408" i="4"/>
  <c r="K408" i="4"/>
  <c r="R407" i="4"/>
  <c r="Q407" i="4"/>
  <c r="P407" i="4"/>
  <c r="O407" i="4"/>
  <c r="N407" i="4"/>
  <c r="M407" i="4"/>
  <c r="L407" i="4"/>
  <c r="K407" i="4"/>
  <c r="R406" i="4"/>
  <c r="Q406" i="4"/>
  <c r="P406" i="4"/>
  <c r="O406" i="4"/>
  <c r="N406" i="4"/>
  <c r="M406" i="4"/>
  <c r="L406" i="4"/>
  <c r="K406" i="4"/>
  <c r="R405" i="4"/>
  <c r="Q405" i="4"/>
  <c r="P405" i="4"/>
  <c r="O405" i="4"/>
  <c r="N405" i="4"/>
  <c r="M405" i="4"/>
  <c r="L405" i="4"/>
  <c r="K405" i="4"/>
  <c r="R404" i="4"/>
  <c r="Q404" i="4"/>
  <c r="P404" i="4"/>
  <c r="O404" i="4"/>
  <c r="N404" i="4"/>
  <c r="M404" i="4"/>
  <c r="L404" i="4"/>
  <c r="K404" i="4"/>
  <c r="R403" i="4"/>
  <c r="Q403" i="4"/>
  <c r="P403" i="4"/>
  <c r="O403" i="4"/>
  <c r="N403" i="4"/>
  <c r="M403" i="4"/>
  <c r="L403" i="4"/>
  <c r="K403" i="4"/>
  <c r="R402" i="4"/>
  <c r="Q402" i="4"/>
  <c r="P402" i="4"/>
  <c r="O402" i="4"/>
  <c r="N402" i="4"/>
  <c r="M402" i="4"/>
  <c r="L402" i="4"/>
  <c r="K402" i="4"/>
  <c r="R401" i="4"/>
  <c r="Q401" i="4"/>
  <c r="P401" i="4"/>
  <c r="O401" i="4"/>
  <c r="N401" i="4"/>
  <c r="M401" i="4"/>
  <c r="L401" i="4"/>
  <c r="K401" i="4"/>
  <c r="R400" i="4"/>
  <c r="Q400" i="4"/>
  <c r="P400" i="4"/>
  <c r="O400" i="4"/>
  <c r="N400" i="4"/>
  <c r="M400" i="4"/>
  <c r="L400" i="4"/>
  <c r="K400" i="4"/>
  <c r="R399" i="4"/>
  <c r="Q399" i="4"/>
  <c r="P399" i="4"/>
  <c r="O399" i="4"/>
  <c r="N399" i="4"/>
  <c r="M399" i="4"/>
  <c r="L399" i="4"/>
  <c r="K399" i="4"/>
  <c r="R398" i="4"/>
  <c r="Q398" i="4"/>
  <c r="P398" i="4"/>
  <c r="O398" i="4"/>
  <c r="N398" i="4"/>
  <c r="M398" i="4"/>
  <c r="L398" i="4"/>
  <c r="K398" i="4"/>
  <c r="R397" i="4"/>
  <c r="Q397" i="4"/>
  <c r="P397" i="4"/>
  <c r="O397" i="4"/>
  <c r="N397" i="4"/>
  <c r="M397" i="4"/>
  <c r="L397" i="4"/>
  <c r="K397" i="4"/>
  <c r="R396" i="4"/>
  <c r="Q396" i="4"/>
  <c r="P396" i="4"/>
  <c r="O396" i="4"/>
  <c r="N396" i="4"/>
  <c r="M396" i="4"/>
  <c r="L396" i="4"/>
  <c r="K396" i="4"/>
  <c r="R395" i="4"/>
  <c r="Q395" i="4"/>
  <c r="P395" i="4"/>
  <c r="O395" i="4"/>
  <c r="N395" i="4"/>
  <c r="M395" i="4"/>
  <c r="L395" i="4"/>
  <c r="K395" i="4"/>
  <c r="R394" i="4"/>
  <c r="Q394" i="4"/>
  <c r="P394" i="4"/>
  <c r="O394" i="4"/>
  <c r="N394" i="4"/>
  <c r="M394" i="4"/>
  <c r="L394" i="4"/>
  <c r="K394" i="4"/>
  <c r="R393" i="4"/>
  <c r="Q393" i="4"/>
  <c r="P393" i="4"/>
  <c r="O393" i="4"/>
  <c r="N393" i="4"/>
  <c r="M393" i="4"/>
  <c r="L393" i="4"/>
  <c r="K393" i="4"/>
  <c r="R392" i="4"/>
  <c r="Q392" i="4"/>
  <c r="P392" i="4"/>
  <c r="O392" i="4"/>
  <c r="N392" i="4"/>
  <c r="M392" i="4"/>
  <c r="L392" i="4"/>
  <c r="K392" i="4"/>
  <c r="R391" i="4"/>
  <c r="Q391" i="4"/>
  <c r="P391" i="4"/>
  <c r="O391" i="4"/>
  <c r="N391" i="4"/>
  <c r="M391" i="4"/>
  <c r="L391" i="4"/>
  <c r="K391" i="4"/>
  <c r="R390" i="4"/>
  <c r="Q390" i="4"/>
  <c r="P390" i="4"/>
  <c r="O390" i="4"/>
  <c r="N390" i="4"/>
  <c r="M390" i="4"/>
  <c r="L390" i="4"/>
  <c r="K390" i="4"/>
  <c r="R389" i="4"/>
  <c r="Q389" i="4"/>
  <c r="P389" i="4"/>
  <c r="O389" i="4"/>
  <c r="N389" i="4"/>
  <c r="M389" i="4"/>
  <c r="L389" i="4"/>
  <c r="K389" i="4"/>
  <c r="R388" i="4"/>
  <c r="Q388" i="4"/>
  <c r="P388" i="4"/>
  <c r="O388" i="4"/>
  <c r="N388" i="4"/>
  <c r="M388" i="4"/>
  <c r="L388" i="4"/>
  <c r="K388" i="4"/>
  <c r="R387" i="4"/>
  <c r="Q387" i="4"/>
  <c r="P387" i="4"/>
  <c r="O387" i="4"/>
  <c r="N387" i="4"/>
  <c r="M387" i="4"/>
  <c r="L387" i="4"/>
  <c r="K387" i="4"/>
  <c r="R386" i="4"/>
  <c r="Q386" i="4"/>
  <c r="P386" i="4"/>
  <c r="O386" i="4"/>
  <c r="N386" i="4"/>
  <c r="M386" i="4"/>
  <c r="L386" i="4"/>
  <c r="K386" i="4"/>
  <c r="R385" i="4"/>
  <c r="Q385" i="4"/>
  <c r="P385" i="4"/>
  <c r="O385" i="4"/>
  <c r="N385" i="4"/>
  <c r="M385" i="4"/>
  <c r="L385" i="4"/>
  <c r="K385" i="4"/>
  <c r="R384" i="4"/>
  <c r="Q384" i="4"/>
  <c r="P384" i="4"/>
  <c r="O384" i="4"/>
  <c r="N384" i="4"/>
  <c r="M384" i="4"/>
  <c r="L384" i="4"/>
  <c r="K384" i="4"/>
  <c r="R383" i="4"/>
  <c r="Q383" i="4"/>
  <c r="P383" i="4"/>
  <c r="O383" i="4"/>
  <c r="N383" i="4"/>
  <c r="M383" i="4"/>
  <c r="L383" i="4"/>
  <c r="K383" i="4"/>
  <c r="R382" i="4"/>
  <c r="Q382" i="4"/>
  <c r="P382" i="4"/>
  <c r="O382" i="4"/>
  <c r="N382" i="4"/>
  <c r="M382" i="4"/>
  <c r="L382" i="4"/>
  <c r="K382" i="4"/>
  <c r="R381" i="4"/>
  <c r="Q381" i="4"/>
  <c r="P381" i="4"/>
  <c r="O381" i="4"/>
  <c r="N381" i="4"/>
  <c r="M381" i="4"/>
  <c r="L381" i="4"/>
  <c r="K381" i="4"/>
  <c r="R380" i="4"/>
  <c r="Q380" i="4"/>
  <c r="P380" i="4"/>
  <c r="O380" i="4"/>
  <c r="N380" i="4"/>
  <c r="M380" i="4"/>
  <c r="L380" i="4"/>
  <c r="K380" i="4"/>
  <c r="R379" i="4"/>
  <c r="Q379" i="4"/>
  <c r="P379" i="4"/>
  <c r="O379" i="4"/>
  <c r="N379" i="4"/>
  <c r="M379" i="4"/>
  <c r="L379" i="4"/>
  <c r="K379" i="4"/>
  <c r="R378" i="4"/>
  <c r="Q378" i="4"/>
  <c r="P378" i="4"/>
  <c r="O378" i="4"/>
  <c r="N378" i="4"/>
  <c r="M378" i="4"/>
  <c r="L378" i="4"/>
  <c r="K378" i="4"/>
  <c r="R377" i="4"/>
  <c r="Q377" i="4"/>
  <c r="P377" i="4"/>
  <c r="O377" i="4"/>
  <c r="N377" i="4"/>
  <c r="M377" i="4"/>
  <c r="L377" i="4"/>
  <c r="K377" i="4"/>
  <c r="R376" i="4"/>
  <c r="Q376" i="4"/>
  <c r="P376" i="4"/>
  <c r="O376" i="4"/>
  <c r="N376" i="4"/>
  <c r="M376" i="4"/>
  <c r="L376" i="4"/>
  <c r="K376" i="4"/>
  <c r="R375" i="4"/>
  <c r="Q375" i="4"/>
  <c r="P375" i="4"/>
  <c r="O375" i="4"/>
  <c r="N375" i="4"/>
  <c r="M375" i="4"/>
  <c r="L375" i="4"/>
  <c r="K375" i="4"/>
  <c r="R374" i="4"/>
  <c r="Q374" i="4"/>
  <c r="P374" i="4"/>
  <c r="O374" i="4"/>
  <c r="N374" i="4"/>
  <c r="M374" i="4"/>
  <c r="L374" i="4"/>
  <c r="K374" i="4"/>
  <c r="R373" i="4"/>
  <c r="Q373" i="4"/>
  <c r="P373" i="4"/>
  <c r="O373" i="4"/>
  <c r="N373" i="4"/>
  <c r="M373" i="4"/>
  <c r="L373" i="4"/>
  <c r="K373" i="4"/>
  <c r="R372" i="4"/>
  <c r="Q372" i="4"/>
  <c r="P372" i="4"/>
  <c r="O372" i="4"/>
  <c r="N372" i="4"/>
  <c r="M372" i="4"/>
  <c r="L372" i="4"/>
  <c r="K372" i="4"/>
  <c r="R371" i="4"/>
  <c r="Q371" i="4"/>
  <c r="P371" i="4"/>
  <c r="O371" i="4"/>
  <c r="N371" i="4"/>
  <c r="M371" i="4"/>
  <c r="L371" i="4"/>
  <c r="K371" i="4"/>
  <c r="R370" i="4"/>
  <c r="Q370" i="4"/>
  <c r="P370" i="4"/>
  <c r="O370" i="4"/>
  <c r="N370" i="4"/>
  <c r="M370" i="4"/>
  <c r="L370" i="4"/>
  <c r="K370" i="4"/>
  <c r="R369" i="4"/>
  <c r="Q369" i="4"/>
  <c r="P369" i="4"/>
  <c r="O369" i="4"/>
  <c r="N369" i="4"/>
  <c r="M369" i="4"/>
  <c r="L369" i="4"/>
  <c r="K369" i="4"/>
  <c r="R368" i="4"/>
  <c r="Q368" i="4"/>
  <c r="P368" i="4"/>
  <c r="O368" i="4"/>
  <c r="N368" i="4"/>
  <c r="M368" i="4"/>
  <c r="L368" i="4"/>
  <c r="K368" i="4"/>
  <c r="R367" i="4"/>
  <c r="Q367" i="4"/>
  <c r="P367" i="4"/>
  <c r="O367" i="4"/>
  <c r="N367" i="4"/>
  <c r="M367" i="4"/>
  <c r="L367" i="4"/>
  <c r="K367" i="4"/>
  <c r="R366" i="4"/>
  <c r="Q366" i="4"/>
  <c r="P366" i="4"/>
  <c r="O366" i="4"/>
  <c r="N366" i="4"/>
  <c r="M366" i="4"/>
  <c r="L366" i="4"/>
  <c r="K366" i="4"/>
  <c r="R365" i="4"/>
  <c r="Q365" i="4"/>
  <c r="P365" i="4"/>
  <c r="O365" i="4"/>
  <c r="N365" i="4"/>
  <c r="M365" i="4"/>
  <c r="L365" i="4"/>
  <c r="K365" i="4"/>
  <c r="R364" i="4"/>
  <c r="Q364" i="4"/>
  <c r="P364" i="4"/>
  <c r="O364" i="4"/>
  <c r="N364" i="4"/>
  <c r="M364" i="4"/>
  <c r="L364" i="4"/>
  <c r="K364" i="4"/>
  <c r="R363" i="4"/>
  <c r="Q363" i="4"/>
  <c r="P363" i="4"/>
  <c r="O363" i="4"/>
  <c r="N363" i="4"/>
  <c r="M363" i="4"/>
  <c r="L363" i="4"/>
  <c r="K363" i="4"/>
  <c r="R362" i="4"/>
  <c r="Q362" i="4"/>
  <c r="P362" i="4"/>
  <c r="O362" i="4"/>
  <c r="N362" i="4"/>
  <c r="M362" i="4"/>
  <c r="L362" i="4"/>
  <c r="K362" i="4"/>
  <c r="R361" i="4"/>
  <c r="Q361" i="4"/>
  <c r="P361" i="4"/>
  <c r="O361" i="4"/>
  <c r="N361" i="4"/>
  <c r="M361" i="4"/>
  <c r="L361" i="4"/>
  <c r="K361" i="4"/>
  <c r="R360" i="4"/>
  <c r="Q360" i="4"/>
  <c r="P360" i="4"/>
  <c r="O360" i="4"/>
  <c r="N360" i="4"/>
  <c r="M360" i="4"/>
  <c r="L360" i="4"/>
  <c r="K360" i="4"/>
  <c r="R359" i="4"/>
  <c r="Q359" i="4"/>
  <c r="P359" i="4"/>
  <c r="O359" i="4"/>
  <c r="N359" i="4"/>
  <c r="M359" i="4"/>
  <c r="L359" i="4"/>
  <c r="K359" i="4"/>
  <c r="R358" i="4"/>
  <c r="Q358" i="4"/>
  <c r="P358" i="4"/>
  <c r="O358" i="4"/>
  <c r="N358" i="4"/>
  <c r="M358" i="4"/>
  <c r="L358" i="4"/>
  <c r="K358" i="4"/>
  <c r="R357" i="4"/>
  <c r="Q357" i="4"/>
  <c r="P357" i="4"/>
  <c r="O357" i="4"/>
  <c r="N357" i="4"/>
  <c r="M357" i="4"/>
  <c r="L357" i="4"/>
  <c r="K357" i="4"/>
  <c r="R356" i="4"/>
  <c r="Q356" i="4"/>
  <c r="P356" i="4"/>
  <c r="O356" i="4"/>
  <c r="N356" i="4"/>
  <c r="M356" i="4"/>
  <c r="L356" i="4"/>
  <c r="K356" i="4"/>
  <c r="R355" i="4"/>
  <c r="Q355" i="4"/>
  <c r="P355" i="4"/>
  <c r="O355" i="4"/>
  <c r="N355" i="4"/>
  <c r="M355" i="4"/>
  <c r="L355" i="4"/>
  <c r="K355" i="4"/>
  <c r="R354" i="4"/>
  <c r="Q354" i="4"/>
  <c r="P354" i="4"/>
  <c r="O354" i="4"/>
  <c r="N354" i="4"/>
  <c r="M354" i="4"/>
  <c r="L354" i="4"/>
  <c r="K354" i="4"/>
  <c r="R353" i="4"/>
  <c r="Q353" i="4"/>
  <c r="P353" i="4"/>
  <c r="O353" i="4"/>
  <c r="N353" i="4"/>
  <c r="M353" i="4"/>
  <c r="L353" i="4"/>
  <c r="K353" i="4"/>
  <c r="R352" i="4"/>
  <c r="Q352" i="4"/>
  <c r="P352" i="4"/>
  <c r="O352" i="4"/>
  <c r="N352" i="4"/>
  <c r="M352" i="4"/>
  <c r="L352" i="4"/>
  <c r="K352" i="4"/>
  <c r="R351" i="4"/>
  <c r="Q351" i="4"/>
  <c r="P351" i="4"/>
  <c r="O351" i="4"/>
  <c r="N351" i="4"/>
  <c r="M351" i="4"/>
  <c r="L351" i="4"/>
  <c r="K351" i="4"/>
  <c r="R350" i="4"/>
  <c r="Q350" i="4"/>
  <c r="P350" i="4"/>
  <c r="O350" i="4"/>
  <c r="N350" i="4"/>
  <c r="M350" i="4"/>
  <c r="L350" i="4"/>
  <c r="K350" i="4"/>
  <c r="R349" i="4"/>
  <c r="Q349" i="4"/>
  <c r="P349" i="4"/>
  <c r="O349" i="4"/>
  <c r="N349" i="4"/>
  <c r="M349" i="4"/>
  <c r="L349" i="4"/>
  <c r="K349" i="4"/>
  <c r="R348" i="4"/>
  <c r="Q348" i="4"/>
  <c r="P348" i="4"/>
  <c r="O348" i="4"/>
  <c r="N348" i="4"/>
  <c r="M348" i="4"/>
  <c r="L348" i="4"/>
  <c r="K348" i="4"/>
  <c r="R347" i="4"/>
  <c r="Q347" i="4"/>
  <c r="P347" i="4"/>
  <c r="O347" i="4"/>
  <c r="N347" i="4"/>
  <c r="M347" i="4"/>
  <c r="L347" i="4"/>
  <c r="K347" i="4"/>
  <c r="R346" i="4"/>
  <c r="Q346" i="4"/>
  <c r="P346" i="4"/>
  <c r="O346" i="4"/>
  <c r="N346" i="4"/>
  <c r="M346" i="4"/>
  <c r="L346" i="4"/>
  <c r="K346" i="4"/>
  <c r="R345" i="4"/>
  <c r="Q345" i="4"/>
  <c r="P345" i="4"/>
  <c r="O345" i="4"/>
  <c r="N345" i="4"/>
  <c r="M345" i="4"/>
  <c r="L345" i="4"/>
  <c r="K345" i="4"/>
  <c r="R344" i="4"/>
  <c r="Q344" i="4"/>
  <c r="P344" i="4"/>
  <c r="O344" i="4"/>
  <c r="N344" i="4"/>
  <c r="M344" i="4"/>
  <c r="L344" i="4"/>
  <c r="K344" i="4"/>
  <c r="R343" i="4"/>
  <c r="Q343" i="4"/>
  <c r="P343" i="4"/>
  <c r="O343" i="4"/>
  <c r="N343" i="4"/>
  <c r="M343" i="4"/>
  <c r="L343" i="4"/>
  <c r="K343" i="4"/>
  <c r="R342" i="4"/>
  <c r="Q342" i="4"/>
  <c r="P342" i="4"/>
  <c r="O342" i="4"/>
  <c r="N342" i="4"/>
  <c r="M342" i="4"/>
  <c r="L342" i="4"/>
  <c r="K342" i="4"/>
  <c r="R341" i="4"/>
  <c r="Q341" i="4"/>
  <c r="P341" i="4"/>
  <c r="O341" i="4"/>
  <c r="N341" i="4"/>
  <c r="M341" i="4"/>
  <c r="L341" i="4"/>
  <c r="K341" i="4"/>
  <c r="R340" i="4"/>
  <c r="Q340" i="4"/>
  <c r="P340" i="4"/>
  <c r="O340" i="4"/>
  <c r="N340" i="4"/>
  <c r="M340" i="4"/>
  <c r="L340" i="4"/>
  <c r="K340" i="4"/>
  <c r="R339" i="4"/>
  <c r="Q339" i="4"/>
  <c r="P339" i="4"/>
  <c r="O339" i="4"/>
  <c r="N339" i="4"/>
  <c r="M339" i="4"/>
  <c r="L339" i="4"/>
  <c r="K339" i="4"/>
  <c r="R338" i="4"/>
  <c r="Q338" i="4"/>
  <c r="P338" i="4"/>
  <c r="O338" i="4"/>
  <c r="N338" i="4"/>
  <c r="M338" i="4"/>
  <c r="L338" i="4"/>
  <c r="K338" i="4"/>
  <c r="R337" i="4"/>
  <c r="Q337" i="4"/>
  <c r="P337" i="4"/>
  <c r="O337" i="4"/>
  <c r="N337" i="4"/>
  <c r="M337" i="4"/>
  <c r="L337" i="4"/>
  <c r="K337" i="4"/>
  <c r="R336" i="4"/>
  <c r="Q336" i="4"/>
  <c r="P336" i="4"/>
  <c r="O336" i="4"/>
  <c r="N336" i="4"/>
  <c r="M336" i="4"/>
  <c r="L336" i="4"/>
  <c r="K336" i="4"/>
  <c r="R335" i="4"/>
  <c r="Q335" i="4"/>
  <c r="P335" i="4"/>
  <c r="O335" i="4"/>
  <c r="N335" i="4"/>
  <c r="M335" i="4"/>
  <c r="L335" i="4"/>
  <c r="K335" i="4"/>
  <c r="R334" i="4"/>
  <c r="Q334" i="4"/>
  <c r="P334" i="4"/>
  <c r="O334" i="4"/>
  <c r="N334" i="4"/>
  <c r="M334" i="4"/>
  <c r="L334" i="4"/>
  <c r="K334" i="4"/>
  <c r="R333" i="4"/>
  <c r="Q333" i="4"/>
  <c r="P333" i="4"/>
  <c r="O333" i="4"/>
  <c r="N333" i="4"/>
  <c r="M333" i="4"/>
  <c r="L333" i="4"/>
  <c r="K333" i="4"/>
  <c r="R332" i="4"/>
  <c r="Q332" i="4"/>
  <c r="P332" i="4"/>
  <c r="O332" i="4"/>
  <c r="N332" i="4"/>
  <c r="M332" i="4"/>
  <c r="L332" i="4"/>
  <c r="K332" i="4"/>
  <c r="R331" i="4"/>
  <c r="Q331" i="4"/>
  <c r="P331" i="4"/>
  <c r="O331" i="4"/>
  <c r="N331" i="4"/>
  <c r="M331" i="4"/>
  <c r="L331" i="4"/>
  <c r="K331" i="4"/>
  <c r="R330" i="4"/>
  <c r="Q330" i="4"/>
  <c r="P330" i="4"/>
  <c r="O330" i="4"/>
  <c r="N330" i="4"/>
  <c r="M330" i="4"/>
  <c r="L330" i="4"/>
  <c r="K330" i="4"/>
  <c r="R329" i="4"/>
  <c r="Q329" i="4"/>
  <c r="P329" i="4"/>
  <c r="O329" i="4"/>
  <c r="N329" i="4"/>
  <c r="M329" i="4"/>
  <c r="L329" i="4"/>
  <c r="K329" i="4"/>
  <c r="R328" i="4"/>
  <c r="Q328" i="4"/>
  <c r="P328" i="4"/>
  <c r="O328" i="4"/>
  <c r="N328" i="4"/>
  <c r="M328" i="4"/>
  <c r="L328" i="4"/>
  <c r="K328" i="4"/>
  <c r="R327" i="4"/>
  <c r="Q327" i="4"/>
  <c r="P327" i="4"/>
  <c r="O327" i="4"/>
  <c r="N327" i="4"/>
  <c r="M327" i="4"/>
  <c r="L327" i="4"/>
  <c r="K327" i="4"/>
  <c r="R326" i="4"/>
  <c r="Q326" i="4"/>
  <c r="P326" i="4"/>
  <c r="O326" i="4"/>
  <c r="N326" i="4"/>
  <c r="M326" i="4"/>
  <c r="L326" i="4"/>
  <c r="K326" i="4"/>
  <c r="R325" i="4"/>
  <c r="Q325" i="4"/>
  <c r="P325" i="4"/>
  <c r="O325" i="4"/>
  <c r="N325" i="4"/>
  <c r="M325" i="4"/>
  <c r="L325" i="4"/>
  <c r="K325" i="4"/>
  <c r="R324" i="4"/>
  <c r="Q324" i="4"/>
  <c r="P324" i="4"/>
  <c r="O324" i="4"/>
  <c r="N324" i="4"/>
  <c r="M324" i="4"/>
  <c r="L324" i="4"/>
  <c r="K324" i="4"/>
  <c r="R323" i="4"/>
  <c r="Q323" i="4"/>
  <c r="P323" i="4"/>
  <c r="O323" i="4"/>
  <c r="N323" i="4"/>
  <c r="M323" i="4"/>
  <c r="L323" i="4"/>
  <c r="K323" i="4"/>
  <c r="R322" i="4"/>
  <c r="Q322" i="4"/>
  <c r="P322" i="4"/>
  <c r="O322" i="4"/>
  <c r="N322" i="4"/>
  <c r="M322" i="4"/>
  <c r="L322" i="4"/>
  <c r="K322" i="4"/>
  <c r="R321" i="4"/>
  <c r="Q321" i="4"/>
  <c r="P321" i="4"/>
  <c r="O321" i="4"/>
  <c r="N321" i="4"/>
  <c r="M321" i="4"/>
  <c r="L321" i="4"/>
  <c r="K321" i="4"/>
  <c r="R320" i="4"/>
  <c r="Q320" i="4"/>
  <c r="P320" i="4"/>
  <c r="O320" i="4"/>
  <c r="N320" i="4"/>
  <c r="M320" i="4"/>
  <c r="L320" i="4"/>
  <c r="K320" i="4"/>
  <c r="R319" i="4"/>
  <c r="Q319" i="4"/>
  <c r="P319" i="4"/>
  <c r="O319" i="4"/>
  <c r="N319" i="4"/>
  <c r="M319" i="4"/>
  <c r="L319" i="4"/>
  <c r="K319" i="4"/>
  <c r="R318" i="4"/>
  <c r="Q318" i="4"/>
  <c r="P318" i="4"/>
  <c r="O318" i="4"/>
  <c r="N318" i="4"/>
  <c r="M318" i="4"/>
  <c r="L318" i="4"/>
  <c r="K318" i="4"/>
  <c r="R317" i="4"/>
  <c r="Q317" i="4"/>
  <c r="P317" i="4"/>
  <c r="O317" i="4"/>
  <c r="N317" i="4"/>
  <c r="M317" i="4"/>
  <c r="L317" i="4"/>
  <c r="K317" i="4"/>
  <c r="R316" i="4"/>
  <c r="Q316" i="4"/>
  <c r="P316" i="4"/>
  <c r="O316" i="4"/>
  <c r="N316" i="4"/>
  <c r="M316" i="4"/>
  <c r="L316" i="4"/>
  <c r="K316" i="4"/>
  <c r="R315" i="4"/>
  <c r="Q315" i="4"/>
  <c r="P315" i="4"/>
  <c r="O315" i="4"/>
  <c r="N315" i="4"/>
  <c r="M315" i="4"/>
  <c r="L315" i="4"/>
  <c r="K315" i="4"/>
  <c r="R314" i="4"/>
  <c r="Q314" i="4"/>
  <c r="P314" i="4"/>
  <c r="O314" i="4"/>
  <c r="N314" i="4"/>
  <c r="M314" i="4"/>
  <c r="L314" i="4"/>
  <c r="K314" i="4"/>
  <c r="R313" i="4"/>
  <c r="Q313" i="4"/>
  <c r="P313" i="4"/>
  <c r="O313" i="4"/>
  <c r="N313" i="4"/>
  <c r="M313" i="4"/>
  <c r="L313" i="4"/>
  <c r="K313" i="4"/>
  <c r="R312" i="4"/>
  <c r="Q312" i="4"/>
  <c r="P312" i="4"/>
  <c r="O312" i="4"/>
  <c r="N312" i="4"/>
  <c r="M312" i="4"/>
  <c r="L312" i="4"/>
  <c r="K312" i="4"/>
  <c r="R311" i="4"/>
  <c r="Q311" i="4"/>
  <c r="P311" i="4"/>
  <c r="O311" i="4"/>
  <c r="N311" i="4"/>
  <c r="M311" i="4"/>
  <c r="L311" i="4"/>
  <c r="K311" i="4"/>
  <c r="R310" i="4"/>
  <c r="Q310" i="4"/>
  <c r="P310" i="4"/>
  <c r="O310" i="4"/>
  <c r="N310" i="4"/>
  <c r="M310" i="4"/>
  <c r="L310" i="4"/>
  <c r="K310" i="4"/>
  <c r="R309" i="4"/>
  <c r="Q309" i="4"/>
  <c r="P309" i="4"/>
  <c r="O309" i="4"/>
  <c r="N309" i="4"/>
  <c r="M309" i="4"/>
  <c r="L309" i="4"/>
  <c r="K309" i="4"/>
  <c r="R308" i="4"/>
  <c r="Q308" i="4"/>
  <c r="P308" i="4"/>
  <c r="O308" i="4"/>
  <c r="N308" i="4"/>
  <c r="M308" i="4"/>
  <c r="L308" i="4"/>
  <c r="K308" i="4"/>
  <c r="R307" i="4"/>
  <c r="Q307" i="4"/>
  <c r="P307" i="4"/>
  <c r="O307" i="4"/>
  <c r="N307" i="4"/>
  <c r="M307" i="4"/>
  <c r="L307" i="4"/>
  <c r="K307" i="4"/>
  <c r="R306" i="4"/>
  <c r="Q306" i="4"/>
  <c r="P306" i="4"/>
  <c r="O306" i="4"/>
  <c r="N306" i="4"/>
  <c r="M306" i="4"/>
  <c r="L306" i="4"/>
  <c r="K306" i="4"/>
  <c r="R305" i="4"/>
  <c r="Q305" i="4"/>
  <c r="P305" i="4"/>
  <c r="O305" i="4"/>
  <c r="N305" i="4"/>
  <c r="M305" i="4"/>
  <c r="L305" i="4"/>
  <c r="K305" i="4"/>
  <c r="R304" i="4"/>
  <c r="Q304" i="4"/>
  <c r="P304" i="4"/>
  <c r="O304" i="4"/>
  <c r="N304" i="4"/>
  <c r="M304" i="4"/>
  <c r="L304" i="4"/>
  <c r="K304" i="4"/>
  <c r="R303" i="4"/>
  <c r="Q303" i="4"/>
  <c r="P303" i="4"/>
  <c r="O303" i="4"/>
  <c r="N303" i="4"/>
  <c r="M303" i="4"/>
  <c r="L303" i="4"/>
  <c r="K303" i="4"/>
  <c r="R302" i="4"/>
  <c r="Q302" i="4"/>
  <c r="P302" i="4"/>
  <c r="O302" i="4"/>
  <c r="N302" i="4"/>
  <c r="M302" i="4"/>
  <c r="L302" i="4"/>
  <c r="K302" i="4"/>
  <c r="R301" i="4"/>
  <c r="Q301" i="4"/>
  <c r="P301" i="4"/>
  <c r="O301" i="4"/>
  <c r="N301" i="4"/>
  <c r="M301" i="4"/>
  <c r="L301" i="4"/>
  <c r="K301" i="4"/>
  <c r="R300" i="4"/>
  <c r="Q300" i="4"/>
  <c r="P300" i="4"/>
  <c r="O300" i="4"/>
  <c r="N300" i="4"/>
  <c r="M300" i="4"/>
  <c r="L300" i="4"/>
  <c r="K300" i="4"/>
  <c r="R299" i="4"/>
  <c r="Q299" i="4"/>
  <c r="P299" i="4"/>
  <c r="O299" i="4"/>
  <c r="N299" i="4"/>
  <c r="M299" i="4"/>
  <c r="L299" i="4"/>
  <c r="K299" i="4"/>
  <c r="R298" i="4"/>
  <c r="Q298" i="4"/>
  <c r="P298" i="4"/>
  <c r="O298" i="4"/>
  <c r="N298" i="4"/>
  <c r="M298" i="4"/>
  <c r="L298" i="4"/>
  <c r="K298" i="4"/>
  <c r="R297" i="4"/>
  <c r="Q297" i="4"/>
  <c r="P297" i="4"/>
  <c r="O297" i="4"/>
  <c r="N297" i="4"/>
  <c r="M297" i="4"/>
  <c r="L297" i="4"/>
  <c r="K297" i="4"/>
  <c r="R296" i="4"/>
  <c r="Q296" i="4"/>
  <c r="P296" i="4"/>
  <c r="O296" i="4"/>
  <c r="N296" i="4"/>
  <c r="M296" i="4"/>
  <c r="L296" i="4"/>
  <c r="K296" i="4"/>
  <c r="R295" i="4"/>
  <c r="Q295" i="4"/>
  <c r="P295" i="4"/>
  <c r="O295" i="4"/>
  <c r="N295" i="4"/>
  <c r="M295" i="4"/>
  <c r="L295" i="4"/>
  <c r="K295" i="4"/>
  <c r="R294" i="4"/>
  <c r="Q294" i="4"/>
  <c r="P294" i="4"/>
  <c r="O294" i="4"/>
  <c r="N294" i="4"/>
  <c r="M294" i="4"/>
  <c r="L294" i="4"/>
  <c r="K294" i="4"/>
  <c r="R293" i="4"/>
  <c r="Q293" i="4"/>
  <c r="P293" i="4"/>
  <c r="O293" i="4"/>
  <c r="N293" i="4"/>
  <c r="M293" i="4"/>
  <c r="L293" i="4"/>
  <c r="K293" i="4"/>
  <c r="R292" i="4"/>
  <c r="Q292" i="4"/>
  <c r="P292" i="4"/>
  <c r="O292" i="4"/>
  <c r="N292" i="4"/>
  <c r="M292" i="4"/>
  <c r="L292" i="4"/>
  <c r="K292" i="4"/>
  <c r="R291" i="4"/>
  <c r="Q291" i="4"/>
  <c r="P291" i="4"/>
  <c r="O291" i="4"/>
  <c r="N291" i="4"/>
  <c r="M291" i="4"/>
  <c r="L291" i="4"/>
  <c r="K291" i="4"/>
  <c r="R290" i="4"/>
  <c r="Q290" i="4"/>
  <c r="P290" i="4"/>
  <c r="O290" i="4"/>
  <c r="N290" i="4"/>
  <c r="M290" i="4"/>
  <c r="L290" i="4"/>
  <c r="K290" i="4"/>
  <c r="R289" i="4"/>
  <c r="Q289" i="4"/>
  <c r="P289" i="4"/>
  <c r="O289" i="4"/>
  <c r="N289" i="4"/>
  <c r="M289" i="4"/>
  <c r="L289" i="4"/>
  <c r="K289" i="4"/>
  <c r="R288" i="4"/>
  <c r="Q288" i="4"/>
  <c r="P288" i="4"/>
  <c r="O288" i="4"/>
  <c r="N288" i="4"/>
  <c r="M288" i="4"/>
  <c r="L288" i="4"/>
  <c r="K288" i="4"/>
  <c r="R287" i="4"/>
  <c r="Q287" i="4"/>
  <c r="P287" i="4"/>
  <c r="O287" i="4"/>
  <c r="N287" i="4"/>
  <c r="M287" i="4"/>
  <c r="L287" i="4"/>
  <c r="K287" i="4"/>
  <c r="R286" i="4"/>
  <c r="Q286" i="4"/>
  <c r="P286" i="4"/>
  <c r="O286" i="4"/>
  <c r="N286" i="4"/>
  <c r="M286" i="4"/>
  <c r="L286" i="4"/>
  <c r="K286" i="4"/>
  <c r="R285" i="4"/>
  <c r="Q285" i="4"/>
  <c r="P285" i="4"/>
  <c r="O285" i="4"/>
  <c r="N285" i="4"/>
  <c r="M285" i="4"/>
  <c r="L285" i="4"/>
  <c r="K285" i="4"/>
  <c r="R284" i="4"/>
  <c r="Q284" i="4"/>
  <c r="P284" i="4"/>
  <c r="O284" i="4"/>
  <c r="N284" i="4"/>
  <c r="M284" i="4"/>
  <c r="L284" i="4"/>
  <c r="K284" i="4"/>
  <c r="R283" i="4"/>
  <c r="Q283" i="4"/>
  <c r="P283" i="4"/>
  <c r="O283" i="4"/>
  <c r="N283" i="4"/>
  <c r="M283" i="4"/>
  <c r="L283" i="4"/>
  <c r="K283" i="4"/>
  <c r="R282" i="4"/>
  <c r="Q282" i="4"/>
  <c r="P282" i="4"/>
  <c r="O282" i="4"/>
  <c r="N282" i="4"/>
  <c r="M282" i="4"/>
  <c r="L282" i="4"/>
  <c r="K282" i="4"/>
  <c r="R281" i="4"/>
  <c r="Q281" i="4"/>
  <c r="P281" i="4"/>
  <c r="O281" i="4"/>
  <c r="N281" i="4"/>
  <c r="M281" i="4"/>
  <c r="L281" i="4"/>
  <c r="K281" i="4"/>
  <c r="R280" i="4"/>
  <c r="Q280" i="4"/>
  <c r="P280" i="4"/>
  <c r="O280" i="4"/>
  <c r="N280" i="4"/>
  <c r="M280" i="4"/>
  <c r="L280" i="4"/>
  <c r="K280" i="4"/>
  <c r="R279" i="4"/>
  <c r="Q279" i="4"/>
  <c r="P279" i="4"/>
  <c r="O279" i="4"/>
  <c r="N279" i="4"/>
  <c r="M279" i="4"/>
  <c r="L279" i="4"/>
  <c r="K279" i="4"/>
  <c r="R278" i="4"/>
  <c r="Q278" i="4"/>
  <c r="P278" i="4"/>
  <c r="O278" i="4"/>
  <c r="N278" i="4"/>
  <c r="M278" i="4"/>
  <c r="L278" i="4"/>
  <c r="K278" i="4"/>
  <c r="R277" i="4"/>
  <c r="Q277" i="4"/>
  <c r="P277" i="4"/>
  <c r="O277" i="4"/>
  <c r="N277" i="4"/>
  <c r="M277" i="4"/>
  <c r="L277" i="4"/>
  <c r="K277" i="4"/>
  <c r="R276" i="4"/>
  <c r="Q276" i="4"/>
  <c r="P276" i="4"/>
  <c r="O276" i="4"/>
  <c r="N276" i="4"/>
  <c r="M276" i="4"/>
  <c r="L276" i="4"/>
  <c r="K276" i="4"/>
  <c r="R275" i="4"/>
  <c r="Q275" i="4"/>
  <c r="P275" i="4"/>
  <c r="O275" i="4"/>
  <c r="N275" i="4"/>
  <c r="M275" i="4"/>
  <c r="L275" i="4"/>
  <c r="K275" i="4"/>
  <c r="R274" i="4"/>
  <c r="Q274" i="4"/>
  <c r="P274" i="4"/>
  <c r="O274" i="4"/>
  <c r="N274" i="4"/>
  <c r="M274" i="4"/>
  <c r="L274" i="4"/>
  <c r="K274" i="4"/>
  <c r="R273" i="4"/>
  <c r="Q273" i="4"/>
  <c r="P273" i="4"/>
  <c r="O273" i="4"/>
  <c r="N273" i="4"/>
  <c r="M273" i="4"/>
  <c r="L273" i="4"/>
  <c r="K273" i="4"/>
  <c r="R272" i="4"/>
  <c r="Q272" i="4"/>
  <c r="P272" i="4"/>
  <c r="O272" i="4"/>
  <c r="N272" i="4"/>
  <c r="M272" i="4"/>
  <c r="L272" i="4"/>
  <c r="K272" i="4"/>
  <c r="R271" i="4"/>
  <c r="Q271" i="4"/>
  <c r="P271" i="4"/>
  <c r="O271" i="4"/>
  <c r="N271" i="4"/>
  <c r="M271" i="4"/>
  <c r="L271" i="4"/>
  <c r="K271" i="4"/>
  <c r="R270" i="4"/>
  <c r="Q270" i="4"/>
  <c r="P270" i="4"/>
  <c r="O270" i="4"/>
  <c r="N270" i="4"/>
  <c r="M270" i="4"/>
  <c r="L270" i="4"/>
  <c r="K270" i="4"/>
  <c r="R269" i="4"/>
  <c r="Q269" i="4"/>
  <c r="P269" i="4"/>
  <c r="O269" i="4"/>
  <c r="N269" i="4"/>
  <c r="M269" i="4"/>
  <c r="L269" i="4"/>
  <c r="K269" i="4"/>
  <c r="R268" i="4"/>
  <c r="Q268" i="4"/>
  <c r="P268" i="4"/>
  <c r="O268" i="4"/>
  <c r="N268" i="4"/>
  <c r="M268" i="4"/>
  <c r="L268" i="4"/>
  <c r="K268" i="4"/>
  <c r="R267" i="4"/>
  <c r="Q267" i="4"/>
  <c r="P267" i="4"/>
  <c r="O267" i="4"/>
  <c r="N267" i="4"/>
  <c r="M267" i="4"/>
  <c r="L267" i="4"/>
  <c r="K267" i="4"/>
  <c r="R266" i="4"/>
  <c r="Q266" i="4"/>
  <c r="P266" i="4"/>
  <c r="O266" i="4"/>
  <c r="N266" i="4"/>
  <c r="M266" i="4"/>
  <c r="L266" i="4"/>
  <c r="K266" i="4"/>
  <c r="R265" i="4"/>
  <c r="Q265" i="4"/>
  <c r="P265" i="4"/>
  <c r="O265" i="4"/>
  <c r="N265" i="4"/>
  <c r="M265" i="4"/>
  <c r="L265" i="4"/>
  <c r="K265" i="4"/>
  <c r="R264" i="4"/>
  <c r="Q264" i="4"/>
  <c r="P264" i="4"/>
  <c r="O264" i="4"/>
  <c r="N264" i="4"/>
  <c r="M264" i="4"/>
  <c r="L264" i="4"/>
  <c r="K264" i="4"/>
  <c r="R263" i="4"/>
  <c r="Q263" i="4"/>
  <c r="P263" i="4"/>
  <c r="O263" i="4"/>
  <c r="N263" i="4"/>
  <c r="M263" i="4"/>
  <c r="L263" i="4"/>
  <c r="K263" i="4"/>
  <c r="R262" i="4"/>
  <c r="Q262" i="4"/>
  <c r="P262" i="4"/>
  <c r="O262" i="4"/>
  <c r="N262" i="4"/>
  <c r="M262" i="4"/>
  <c r="L262" i="4"/>
  <c r="K262" i="4"/>
  <c r="R261" i="4"/>
  <c r="Q261" i="4"/>
  <c r="P261" i="4"/>
  <c r="O261" i="4"/>
  <c r="N261" i="4"/>
  <c r="M261" i="4"/>
  <c r="L261" i="4"/>
  <c r="K261" i="4"/>
  <c r="R260" i="4"/>
  <c r="Q260" i="4"/>
  <c r="P260" i="4"/>
  <c r="O260" i="4"/>
  <c r="N260" i="4"/>
  <c r="M260" i="4"/>
  <c r="L260" i="4"/>
  <c r="K260" i="4"/>
  <c r="R259" i="4"/>
  <c r="Q259" i="4"/>
  <c r="P259" i="4"/>
  <c r="O259" i="4"/>
  <c r="N259" i="4"/>
  <c r="M259" i="4"/>
  <c r="L259" i="4"/>
  <c r="K259" i="4"/>
  <c r="R258" i="4"/>
  <c r="Q258" i="4"/>
  <c r="P258" i="4"/>
  <c r="O258" i="4"/>
  <c r="N258" i="4"/>
  <c r="M258" i="4"/>
  <c r="L258" i="4"/>
  <c r="K258" i="4"/>
  <c r="R257" i="4"/>
  <c r="Q257" i="4"/>
  <c r="P257" i="4"/>
  <c r="O257" i="4"/>
  <c r="N257" i="4"/>
  <c r="M257" i="4"/>
  <c r="L257" i="4"/>
  <c r="K257" i="4"/>
  <c r="R256" i="4"/>
  <c r="Q256" i="4"/>
  <c r="P256" i="4"/>
  <c r="O256" i="4"/>
  <c r="N256" i="4"/>
  <c r="M256" i="4"/>
  <c r="L256" i="4"/>
  <c r="K256" i="4"/>
  <c r="R255" i="4"/>
  <c r="Q255" i="4"/>
  <c r="P255" i="4"/>
  <c r="O255" i="4"/>
  <c r="N255" i="4"/>
  <c r="M255" i="4"/>
  <c r="L255" i="4"/>
  <c r="K255" i="4"/>
  <c r="R254" i="4"/>
  <c r="Q254" i="4"/>
  <c r="P254" i="4"/>
  <c r="O254" i="4"/>
  <c r="N254" i="4"/>
  <c r="M254" i="4"/>
  <c r="L254" i="4"/>
  <c r="K254" i="4"/>
  <c r="R253" i="4"/>
  <c r="Q253" i="4"/>
  <c r="P253" i="4"/>
  <c r="O253" i="4"/>
  <c r="N253" i="4"/>
  <c r="M253" i="4"/>
  <c r="L253" i="4"/>
  <c r="K253" i="4"/>
  <c r="R252" i="4"/>
  <c r="Q252" i="4"/>
  <c r="P252" i="4"/>
  <c r="O252" i="4"/>
  <c r="N252" i="4"/>
  <c r="M252" i="4"/>
  <c r="L252" i="4"/>
  <c r="K252" i="4"/>
  <c r="R251" i="4"/>
  <c r="Q251" i="4"/>
  <c r="P251" i="4"/>
  <c r="O251" i="4"/>
  <c r="N251" i="4"/>
  <c r="M251" i="4"/>
  <c r="L251" i="4"/>
  <c r="K251" i="4"/>
  <c r="R250" i="4"/>
  <c r="Q250" i="4"/>
  <c r="P250" i="4"/>
  <c r="O250" i="4"/>
  <c r="N250" i="4"/>
  <c r="M250" i="4"/>
  <c r="L250" i="4"/>
  <c r="K250" i="4"/>
  <c r="R249" i="4"/>
  <c r="Q249" i="4"/>
  <c r="P249" i="4"/>
  <c r="O249" i="4"/>
  <c r="N249" i="4"/>
  <c r="M249" i="4"/>
  <c r="L249" i="4"/>
  <c r="K249" i="4"/>
  <c r="R248" i="4"/>
  <c r="Q248" i="4"/>
  <c r="P248" i="4"/>
  <c r="O248" i="4"/>
  <c r="N248" i="4"/>
  <c r="M248" i="4"/>
  <c r="L248" i="4"/>
  <c r="K248" i="4"/>
  <c r="R247" i="4"/>
  <c r="Q247" i="4"/>
  <c r="P247" i="4"/>
  <c r="O247" i="4"/>
  <c r="N247" i="4"/>
  <c r="M247" i="4"/>
  <c r="L247" i="4"/>
  <c r="K247" i="4"/>
  <c r="R246" i="4"/>
  <c r="Q246" i="4"/>
  <c r="P246" i="4"/>
  <c r="O246" i="4"/>
  <c r="N246" i="4"/>
  <c r="M246" i="4"/>
  <c r="L246" i="4"/>
  <c r="K246" i="4"/>
  <c r="R245" i="4"/>
  <c r="Q245" i="4"/>
  <c r="P245" i="4"/>
  <c r="O245" i="4"/>
  <c r="N245" i="4"/>
  <c r="M245" i="4"/>
  <c r="L245" i="4"/>
  <c r="K245" i="4"/>
  <c r="R244" i="4"/>
  <c r="Q244" i="4"/>
  <c r="P244" i="4"/>
  <c r="O244" i="4"/>
  <c r="N244" i="4"/>
  <c r="M244" i="4"/>
  <c r="L244" i="4"/>
  <c r="K244" i="4"/>
  <c r="R243" i="4"/>
  <c r="Q243" i="4"/>
  <c r="P243" i="4"/>
  <c r="O243" i="4"/>
  <c r="N243" i="4"/>
  <c r="M243" i="4"/>
  <c r="L243" i="4"/>
  <c r="K243" i="4"/>
  <c r="R242" i="4"/>
  <c r="Q242" i="4"/>
  <c r="P242" i="4"/>
  <c r="O242" i="4"/>
  <c r="N242" i="4"/>
  <c r="M242" i="4"/>
  <c r="L242" i="4"/>
  <c r="K242" i="4"/>
  <c r="R241" i="4"/>
  <c r="Q241" i="4"/>
  <c r="P241" i="4"/>
  <c r="O241" i="4"/>
  <c r="N241" i="4"/>
  <c r="M241" i="4"/>
  <c r="L241" i="4"/>
  <c r="K241" i="4"/>
  <c r="R240" i="4"/>
  <c r="Q240" i="4"/>
  <c r="P240" i="4"/>
  <c r="O240" i="4"/>
  <c r="N240" i="4"/>
  <c r="M240" i="4"/>
  <c r="L240" i="4"/>
  <c r="K240" i="4"/>
  <c r="R239" i="4"/>
  <c r="Q239" i="4"/>
  <c r="P239" i="4"/>
  <c r="O239" i="4"/>
  <c r="N239" i="4"/>
  <c r="M239" i="4"/>
  <c r="L239" i="4"/>
  <c r="K239" i="4"/>
  <c r="R238" i="4"/>
  <c r="Q238" i="4"/>
  <c r="P238" i="4"/>
  <c r="O238" i="4"/>
  <c r="N238" i="4"/>
  <c r="M238" i="4"/>
  <c r="L238" i="4"/>
  <c r="K238" i="4"/>
  <c r="R237" i="4"/>
  <c r="Q237" i="4"/>
  <c r="P237" i="4"/>
  <c r="O237" i="4"/>
  <c r="N237" i="4"/>
  <c r="M237" i="4"/>
  <c r="L237" i="4"/>
  <c r="K237" i="4"/>
  <c r="R236" i="4"/>
  <c r="Q236" i="4"/>
  <c r="P236" i="4"/>
  <c r="O236" i="4"/>
  <c r="N236" i="4"/>
  <c r="M236" i="4"/>
  <c r="L236" i="4"/>
  <c r="K236" i="4"/>
  <c r="R235" i="4"/>
  <c r="Q235" i="4"/>
  <c r="P235" i="4"/>
  <c r="O235" i="4"/>
  <c r="N235" i="4"/>
  <c r="M235" i="4"/>
  <c r="L235" i="4"/>
  <c r="K235" i="4"/>
  <c r="R234" i="4"/>
  <c r="Q234" i="4"/>
  <c r="P234" i="4"/>
  <c r="O234" i="4"/>
  <c r="N234" i="4"/>
  <c r="M234" i="4"/>
  <c r="L234" i="4"/>
  <c r="K234" i="4"/>
  <c r="R233" i="4"/>
  <c r="Q233" i="4"/>
  <c r="P233" i="4"/>
  <c r="O233" i="4"/>
  <c r="N233" i="4"/>
  <c r="M233" i="4"/>
  <c r="L233" i="4"/>
  <c r="K233" i="4"/>
  <c r="R232" i="4"/>
  <c r="Q232" i="4"/>
  <c r="P232" i="4"/>
  <c r="O232" i="4"/>
  <c r="N232" i="4"/>
  <c r="M232" i="4"/>
  <c r="L232" i="4"/>
  <c r="K232" i="4"/>
  <c r="R231" i="4"/>
  <c r="Q231" i="4"/>
  <c r="P231" i="4"/>
  <c r="O231" i="4"/>
  <c r="N231" i="4"/>
  <c r="M231" i="4"/>
  <c r="L231" i="4"/>
  <c r="K231" i="4"/>
  <c r="R230" i="4"/>
  <c r="Q230" i="4"/>
  <c r="P230" i="4"/>
  <c r="O230" i="4"/>
  <c r="N230" i="4"/>
  <c r="M230" i="4"/>
  <c r="L230" i="4"/>
  <c r="K230" i="4"/>
  <c r="R229" i="4"/>
  <c r="Q229" i="4"/>
  <c r="P229" i="4"/>
  <c r="O229" i="4"/>
  <c r="N229" i="4"/>
  <c r="M229" i="4"/>
  <c r="L229" i="4"/>
  <c r="K229" i="4"/>
  <c r="R228" i="4"/>
  <c r="Q228" i="4"/>
  <c r="P228" i="4"/>
  <c r="O228" i="4"/>
  <c r="N228" i="4"/>
  <c r="M228" i="4"/>
  <c r="L228" i="4"/>
  <c r="K228" i="4"/>
  <c r="R227" i="4"/>
  <c r="Q227" i="4"/>
  <c r="P227" i="4"/>
  <c r="O227" i="4"/>
  <c r="N227" i="4"/>
  <c r="M227" i="4"/>
  <c r="L227" i="4"/>
  <c r="K227" i="4"/>
  <c r="R226" i="4"/>
  <c r="Q226" i="4"/>
  <c r="P226" i="4"/>
  <c r="O226" i="4"/>
  <c r="N226" i="4"/>
  <c r="M226" i="4"/>
  <c r="L226" i="4"/>
  <c r="K226" i="4"/>
  <c r="R225" i="4"/>
  <c r="Q225" i="4"/>
  <c r="P225" i="4"/>
  <c r="O225" i="4"/>
  <c r="N225" i="4"/>
  <c r="M225" i="4"/>
  <c r="L225" i="4"/>
  <c r="K225" i="4"/>
  <c r="R224" i="4"/>
  <c r="Q224" i="4"/>
  <c r="P224" i="4"/>
  <c r="O224" i="4"/>
  <c r="N224" i="4"/>
  <c r="M224" i="4"/>
  <c r="L224" i="4"/>
  <c r="K224" i="4"/>
  <c r="R223" i="4"/>
  <c r="Q223" i="4"/>
  <c r="P223" i="4"/>
  <c r="O223" i="4"/>
  <c r="N223" i="4"/>
  <c r="M223" i="4"/>
  <c r="L223" i="4"/>
  <c r="K223" i="4"/>
  <c r="R222" i="4"/>
  <c r="Q222" i="4"/>
  <c r="P222" i="4"/>
  <c r="O222" i="4"/>
  <c r="N222" i="4"/>
  <c r="M222" i="4"/>
  <c r="L222" i="4"/>
  <c r="K222" i="4"/>
  <c r="R221" i="4"/>
  <c r="Q221" i="4"/>
  <c r="P221" i="4"/>
  <c r="O221" i="4"/>
  <c r="N221" i="4"/>
  <c r="M221" i="4"/>
  <c r="L221" i="4"/>
  <c r="K221" i="4"/>
  <c r="R220" i="4"/>
  <c r="Q220" i="4"/>
  <c r="P220" i="4"/>
  <c r="O220" i="4"/>
  <c r="N220" i="4"/>
  <c r="M220" i="4"/>
  <c r="L220" i="4"/>
  <c r="K220" i="4"/>
  <c r="R219" i="4"/>
  <c r="Q219" i="4"/>
  <c r="P219" i="4"/>
  <c r="O219" i="4"/>
  <c r="N219" i="4"/>
  <c r="M219" i="4"/>
  <c r="L219" i="4"/>
  <c r="K219" i="4"/>
  <c r="R218" i="4"/>
  <c r="Q218" i="4"/>
  <c r="P218" i="4"/>
  <c r="O218" i="4"/>
  <c r="N218" i="4"/>
  <c r="M218" i="4"/>
  <c r="L218" i="4"/>
  <c r="K218" i="4"/>
  <c r="R217" i="4"/>
  <c r="Q217" i="4"/>
  <c r="P217" i="4"/>
  <c r="O217" i="4"/>
  <c r="N217" i="4"/>
  <c r="M217" i="4"/>
  <c r="L217" i="4"/>
  <c r="K217" i="4"/>
  <c r="R216" i="4"/>
  <c r="Q216" i="4"/>
  <c r="P216" i="4"/>
  <c r="O216" i="4"/>
  <c r="N216" i="4"/>
  <c r="M216" i="4"/>
  <c r="L216" i="4"/>
  <c r="K216" i="4"/>
  <c r="R215" i="4"/>
  <c r="Q215" i="4"/>
  <c r="P215" i="4"/>
  <c r="O215" i="4"/>
  <c r="N215" i="4"/>
  <c r="M215" i="4"/>
  <c r="L215" i="4"/>
  <c r="K215" i="4"/>
  <c r="R214" i="4"/>
  <c r="Q214" i="4"/>
  <c r="P214" i="4"/>
  <c r="O214" i="4"/>
  <c r="N214" i="4"/>
  <c r="M214" i="4"/>
  <c r="L214" i="4"/>
  <c r="K214" i="4"/>
  <c r="R213" i="4"/>
  <c r="Q213" i="4"/>
  <c r="P213" i="4"/>
  <c r="O213" i="4"/>
  <c r="N213" i="4"/>
  <c r="M213" i="4"/>
  <c r="L213" i="4"/>
  <c r="K213" i="4"/>
  <c r="R212" i="4"/>
  <c r="Q212" i="4"/>
  <c r="P212" i="4"/>
  <c r="O212" i="4"/>
  <c r="N212" i="4"/>
  <c r="M212" i="4"/>
  <c r="L212" i="4"/>
  <c r="K212" i="4"/>
  <c r="R211" i="4"/>
  <c r="Q211" i="4"/>
  <c r="P211" i="4"/>
  <c r="O211" i="4"/>
  <c r="N211" i="4"/>
  <c r="M211" i="4"/>
  <c r="L211" i="4"/>
  <c r="K211" i="4"/>
  <c r="R210" i="4"/>
  <c r="Q210" i="4"/>
  <c r="P210" i="4"/>
  <c r="O210" i="4"/>
  <c r="N210" i="4"/>
  <c r="M210" i="4"/>
  <c r="L210" i="4"/>
  <c r="K210" i="4"/>
  <c r="R209" i="4"/>
  <c r="Q209" i="4"/>
  <c r="P209" i="4"/>
  <c r="O209" i="4"/>
  <c r="N209" i="4"/>
  <c r="M209" i="4"/>
  <c r="L209" i="4"/>
  <c r="K209" i="4"/>
  <c r="R208" i="4"/>
  <c r="Q208" i="4"/>
  <c r="P208" i="4"/>
  <c r="O208" i="4"/>
  <c r="N208" i="4"/>
  <c r="M208" i="4"/>
  <c r="L208" i="4"/>
  <c r="K208" i="4"/>
  <c r="R207" i="4"/>
  <c r="Q207" i="4"/>
  <c r="P207" i="4"/>
  <c r="O207" i="4"/>
  <c r="N207" i="4"/>
  <c r="M207" i="4"/>
  <c r="L207" i="4"/>
  <c r="K207" i="4"/>
  <c r="R206" i="4"/>
  <c r="Q206" i="4"/>
  <c r="P206" i="4"/>
  <c r="O206" i="4"/>
  <c r="N206" i="4"/>
  <c r="M206" i="4"/>
  <c r="L206" i="4"/>
  <c r="K206" i="4"/>
  <c r="R205" i="4"/>
  <c r="Q205" i="4"/>
  <c r="P205" i="4"/>
  <c r="O205" i="4"/>
  <c r="N205" i="4"/>
  <c r="M205" i="4"/>
  <c r="L205" i="4"/>
  <c r="K205" i="4"/>
  <c r="R204" i="4"/>
  <c r="Q204" i="4"/>
  <c r="P204" i="4"/>
  <c r="O204" i="4"/>
  <c r="N204" i="4"/>
  <c r="M204" i="4"/>
  <c r="L204" i="4"/>
  <c r="K204" i="4"/>
  <c r="R203" i="4"/>
  <c r="Q203" i="4"/>
  <c r="P203" i="4"/>
  <c r="O203" i="4"/>
  <c r="N203" i="4"/>
  <c r="M203" i="4"/>
  <c r="L203" i="4"/>
  <c r="K203" i="4"/>
  <c r="R202" i="4"/>
  <c r="Q202" i="4"/>
  <c r="P202" i="4"/>
  <c r="O202" i="4"/>
  <c r="N202" i="4"/>
  <c r="M202" i="4"/>
  <c r="L202" i="4"/>
  <c r="K202" i="4"/>
  <c r="R201" i="4"/>
  <c r="Q201" i="4"/>
  <c r="P201" i="4"/>
  <c r="O201" i="4"/>
  <c r="N201" i="4"/>
  <c r="M201" i="4"/>
  <c r="L201" i="4"/>
  <c r="K201" i="4"/>
  <c r="R200" i="4"/>
  <c r="Q200" i="4"/>
  <c r="P200" i="4"/>
  <c r="O200" i="4"/>
  <c r="N200" i="4"/>
  <c r="M200" i="4"/>
  <c r="L200" i="4"/>
  <c r="K200" i="4"/>
  <c r="R199" i="4"/>
  <c r="Q199" i="4"/>
  <c r="P199" i="4"/>
  <c r="O199" i="4"/>
  <c r="N199" i="4"/>
  <c r="M199" i="4"/>
  <c r="L199" i="4"/>
  <c r="K199" i="4"/>
  <c r="R198" i="4"/>
  <c r="Q198" i="4"/>
  <c r="P198" i="4"/>
  <c r="O198" i="4"/>
  <c r="N198" i="4"/>
  <c r="M198" i="4"/>
  <c r="L198" i="4"/>
  <c r="K198" i="4"/>
  <c r="R197" i="4"/>
  <c r="Q197" i="4"/>
  <c r="P197" i="4"/>
  <c r="O197" i="4"/>
  <c r="N197" i="4"/>
  <c r="M197" i="4"/>
  <c r="L197" i="4"/>
  <c r="K197" i="4"/>
  <c r="R196" i="4"/>
  <c r="Q196" i="4"/>
  <c r="P196" i="4"/>
  <c r="O196" i="4"/>
  <c r="N196" i="4"/>
  <c r="M196" i="4"/>
  <c r="L196" i="4"/>
  <c r="K196" i="4"/>
  <c r="R195" i="4"/>
  <c r="Q195" i="4"/>
  <c r="P195" i="4"/>
  <c r="O195" i="4"/>
  <c r="N195" i="4"/>
  <c r="M195" i="4"/>
  <c r="L195" i="4"/>
  <c r="K195" i="4"/>
  <c r="R194" i="4"/>
  <c r="Q194" i="4"/>
  <c r="P194" i="4"/>
  <c r="O194" i="4"/>
  <c r="N194" i="4"/>
  <c r="M194" i="4"/>
  <c r="L194" i="4"/>
  <c r="K194" i="4"/>
  <c r="R193" i="4"/>
  <c r="Q193" i="4"/>
  <c r="P193" i="4"/>
  <c r="O193" i="4"/>
  <c r="N193" i="4"/>
  <c r="M193" i="4"/>
  <c r="L193" i="4"/>
  <c r="K193" i="4"/>
  <c r="R192" i="4"/>
  <c r="Q192" i="4"/>
  <c r="P192" i="4"/>
  <c r="O192" i="4"/>
  <c r="N192" i="4"/>
  <c r="M192" i="4"/>
  <c r="L192" i="4"/>
  <c r="K192" i="4"/>
  <c r="R191" i="4"/>
  <c r="Q191" i="4"/>
  <c r="P191" i="4"/>
  <c r="O191" i="4"/>
  <c r="N191" i="4"/>
  <c r="M191" i="4"/>
  <c r="L191" i="4"/>
  <c r="K191" i="4"/>
  <c r="R190" i="4"/>
  <c r="Q190" i="4"/>
  <c r="P190" i="4"/>
  <c r="O190" i="4"/>
  <c r="N190" i="4"/>
  <c r="M190" i="4"/>
  <c r="L190" i="4"/>
  <c r="K190" i="4"/>
  <c r="R189" i="4"/>
  <c r="Q189" i="4"/>
  <c r="P189" i="4"/>
  <c r="O189" i="4"/>
  <c r="N189" i="4"/>
  <c r="M189" i="4"/>
  <c r="L189" i="4"/>
  <c r="K189" i="4"/>
  <c r="R188" i="4"/>
  <c r="Q188" i="4"/>
  <c r="P188" i="4"/>
  <c r="O188" i="4"/>
  <c r="N188" i="4"/>
  <c r="M188" i="4"/>
  <c r="L188" i="4"/>
  <c r="K188" i="4"/>
  <c r="R187" i="4"/>
  <c r="Q187" i="4"/>
  <c r="P187" i="4"/>
  <c r="O187" i="4"/>
  <c r="N187" i="4"/>
  <c r="M187" i="4"/>
  <c r="L187" i="4"/>
  <c r="K187" i="4"/>
  <c r="R186" i="4"/>
  <c r="Q186" i="4"/>
  <c r="P186" i="4"/>
  <c r="O186" i="4"/>
  <c r="N186" i="4"/>
  <c r="M186" i="4"/>
  <c r="L186" i="4"/>
  <c r="K186" i="4"/>
  <c r="R185" i="4"/>
  <c r="Q185" i="4"/>
  <c r="P185" i="4"/>
  <c r="O185" i="4"/>
  <c r="N185" i="4"/>
  <c r="M185" i="4"/>
  <c r="L185" i="4"/>
  <c r="K185" i="4"/>
  <c r="R184" i="4"/>
  <c r="Q184" i="4"/>
  <c r="P184" i="4"/>
  <c r="O184" i="4"/>
  <c r="N184" i="4"/>
  <c r="M184" i="4"/>
  <c r="L184" i="4"/>
  <c r="K184" i="4"/>
  <c r="R183" i="4"/>
  <c r="Q183" i="4"/>
  <c r="P183" i="4"/>
  <c r="O183" i="4"/>
  <c r="N183" i="4"/>
  <c r="M183" i="4"/>
  <c r="L183" i="4"/>
  <c r="K183" i="4"/>
  <c r="R182" i="4"/>
  <c r="Q182" i="4"/>
  <c r="P182" i="4"/>
  <c r="O182" i="4"/>
  <c r="N182" i="4"/>
  <c r="M182" i="4"/>
  <c r="L182" i="4"/>
  <c r="K182" i="4"/>
  <c r="R181" i="4"/>
  <c r="Q181" i="4"/>
  <c r="P181" i="4"/>
  <c r="O181" i="4"/>
  <c r="N181" i="4"/>
  <c r="M181" i="4"/>
  <c r="L181" i="4"/>
  <c r="K181" i="4"/>
  <c r="R180" i="4"/>
  <c r="Q180" i="4"/>
  <c r="P180" i="4"/>
  <c r="O180" i="4"/>
  <c r="N180" i="4"/>
  <c r="M180" i="4"/>
  <c r="L180" i="4"/>
  <c r="K180" i="4"/>
  <c r="R179" i="4"/>
  <c r="Q179" i="4"/>
  <c r="P179" i="4"/>
  <c r="O179" i="4"/>
  <c r="N179" i="4"/>
  <c r="M179" i="4"/>
  <c r="L179" i="4"/>
  <c r="K179" i="4"/>
  <c r="R178" i="4"/>
  <c r="Q178" i="4"/>
  <c r="P178" i="4"/>
  <c r="O178" i="4"/>
  <c r="N178" i="4"/>
  <c r="M178" i="4"/>
  <c r="L178" i="4"/>
  <c r="K178" i="4"/>
  <c r="R177" i="4"/>
  <c r="Q177" i="4"/>
  <c r="P177" i="4"/>
  <c r="O177" i="4"/>
  <c r="N177" i="4"/>
  <c r="M177" i="4"/>
  <c r="L177" i="4"/>
  <c r="K177" i="4"/>
  <c r="R176" i="4"/>
  <c r="Q176" i="4"/>
  <c r="P176" i="4"/>
  <c r="O176" i="4"/>
  <c r="N176" i="4"/>
  <c r="M176" i="4"/>
  <c r="L176" i="4"/>
  <c r="K176" i="4"/>
  <c r="R175" i="4"/>
  <c r="Q175" i="4"/>
  <c r="P175" i="4"/>
  <c r="O175" i="4"/>
  <c r="N175" i="4"/>
  <c r="M175" i="4"/>
  <c r="L175" i="4"/>
  <c r="K175" i="4"/>
  <c r="R174" i="4"/>
  <c r="Q174" i="4"/>
  <c r="P174" i="4"/>
  <c r="O174" i="4"/>
  <c r="N174" i="4"/>
  <c r="M174" i="4"/>
  <c r="L174" i="4"/>
  <c r="K174" i="4"/>
  <c r="R173" i="4"/>
  <c r="Q173" i="4"/>
  <c r="P173" i="4"/>
  <c r="O173" i="4"/>
  <c r="N173" i="4"/>
  <c r="M173" i="4"/>
  <c r="L173" i="4"/>
  <c r="K173" i="4"/>
  <c r="R172" i="4"/>
  <c r="Q172" i="4"/>
  <c r="P172" i="4"/>
  <c r="O172" i="4"/>
  <c r="N172" i="4"/>
  <c r="M172" i="4"/>
  <c r="L172" i="4"/>
  <c r="K172" i="4"/>
  <c r="R171" i="4"/>
  <c r="Q171" i="4"/>
  <c r="P171" i="4"/>
  <c r="O171" i="4"/>
  <c r="N171" i="4"/>
  <c r="M171" i="4"/>
  <c r="L171" i="4"/>
  <c r="K171" i="4"/>
  <c r="R170" i="4"/>
  <c r="Q170" i="4"/>
  <c r="P170" i="4"/>
  <c r="O170" i="4"/>
  <c r="N170" i="4"/>
  <c r="M170" i="4"/>
  <c r="L170" i="4"/>
  <c r="K170" i="4"/>
  <c r="R169" i="4"/>
  <c r="Q169" i="4"/>
  <c r="P169" i="4"/>
  <c r="O169" i="4"/>
  <c r="N169" i="4"/>
  <c r="M169" i="4"/>
  <c r="L169" i="4"/>
  <c r="K169" i="4"/>
  <c r="R168" i="4"/>
  <c r="Q168" i="4"/>
  <c r="P168" i="4"/>
  <c r="O168" i="4"/>
  <c r="N168" i="4"/>
  <c r="M168" i="4"/>
  <c r="L168" i="4"/>
  <c r="K168" i="4"/>
  <c r="R167" i="4"/>
  <c r="Q167" i="4"/>
  <c r="P167" i="4"/>
  <c r="O167" i="4"/>
  <c r="N167" i="4"/>
  <c r="M167" i="4"/>
  <c r="L167" i="4"/>
  <c r="K167" i="4"/>
  <c r="R166" i="4"/>
  <c r="Q166" i="4"/>
  <c r="P166" i="4"/>
  <c r="O166" i="4"/>
  <c r="N166" i="4"/>
  <c r="M166" i="4"/>
  <c r="L166" i="4"/>
  <c r="K166" i="4"/>
  <c r="R165" i="4"/>
  <c r="Q165" i="4"/>
  <c r="P165" i="4"/>
  <c r="O165" i="4"/>
  <c r="N165" i="4"/>
  <c r="M165" i="4"/>
  <c r="L165" i="4"/>
  <c r="K165" i="4"/>
  <c r="R164" i="4"/>
  <c r="Q164" i="4"/>
  <c r="P164" i="4"/>
  <c r="O164" i="4"/>
  <c r="N164" i="4"/>
  <c r="M164" i="4"/>
  <c r="L164" i="4"/>
  <c r="K164" i="4"/>
  <c r="R163" i="4"/>
  <c r="Q163" i="4"/>
  <c r="P163" i="4"/>
  <c r="O163" i="4"/>
  <c r="N163" i="4"/>
  <c r="M163" i="4"/>
  <c r="L163" i="4"/>
  <c r="K163" i="4"/>
  <c r="R162" i="4"/>
  <c r="Q162" i="4"/>
  <c r="P162" i="4"/>
  <c r="O162" i="4"/>
  <c r="N162" i="4"/>
  <c r="M162" i="4"/>
  <c r="L162" i="4"/>
  <c r="K162" i="4"/>
  <c r="R161" i="4"/>
  <c r="Q161" i="4"/>
  <c r="P161" i="4"/>
  <c r="O161" i="4"/>
  <c r="N161" i="4"/>
  <c r="M161" i="4"/>
  <c r="L161" i="4"/>
  <c r="K161" i="4"/>
  <c r="R160" i="4"/>
  <c r="Q160" i="4"/>
  <c r="P160" i="4"/>
  <c r="O160" i="4"/>
  <c r="N160" i="4"/>
  <c r="M160" i="4"/>
  <c r="L160" i="4"/>
  <c r="K160" i="4"/>
  <c r="R159" i="4"/>
  <c r="Q159" i="4"/>
  <c r="P159" i="4"/>
  <c r="O159" i="4"/>
  <c r="N159" i="4"/>
  <c r="M159" i="4"/>
  <c r="L159" i="4"/>
  <c r="K159" i="4"/>
  <c r="R158" i="4"/>
  <c r="Q158" i="4"/>
  <c r="P158" i="4"/>
  <c r="O158" i="4"/>
  <c r="N158" i="4"/>
  <c r="M158" i="4"/>
  <c r="L158" i="4"/>
  <c r="K158" i="4"/>
  <c r="R157" i="4"/>
  <c r="Q157" i="4"/>
  <c r="P157" i="4"/>
  <c r="O157" i="4"/>
  <c r="N157" i="4"/>
  <c r="M157" i="4"/>
  <c r="L157" i="4"/>
  <c r="K157" i="4"/>
  <c r="R156" i="4"/>
  <c r="Q156" i="4"/>
  <c r="P156" i="4"/>
  <c r="O156" i="4"/>
  <c r="N156" i="4"/>
  <c r="M156" i="4"/>
  <c r="L156" i="4"/>
  <c r="K156" i="4"/>
  <c r="R155" i="4"/>
  <c r="Q155" i="4"/>
  <c r="P155" i="4"/>
  <c r="O155" i="4"/>
  <c r="N155" i="4"/>
  <c r="M155" i="4"/>
  <c r="L155" i="4"/>
  <c r="K155" i="4"/>
  <c r="R154" i="4"/>
  <c r="Q154" i="4"/>
  <c r="P154" i="4"/>
  <c r="O154" i="4"/>
  <c r="N154" i="4"/>
  <c r="M154" i="4"/>
  <c r="L154" i="4"/>
  <c r="K154" i="4"/>
  <c r="R153" i="4"/>
  <c r="Q153" i="4"/>
  <c r="P153" i="4"/>
  <c r="O153" i="4"/>
  <c r="N153" i="4"/>
  <c r="M153" i="4"/>
  <c r="L153" i="4"/>
  <c r="K153" i="4"/>
  <c r="R152" i="4"/>
  <c r="Q152" i="4"/>
  <c r="P152" i="4"/>
  <c r="O152" i="4"/>
  <c r="N152" i="4"/>
  <c r="M152" i="4"/>
  <c r="L152" i="4"/>
  <c r="K152" i="4"/>
  <c r="R151" i="4"/>
  <c r="Q151" i="4"/>
  <c r="P151" i="4"/>
  <c r="O151" i="4"/>
  <c r="N151" i="4"/>
  <c r="M151" i="4"/>
  <c r="L151" i="4"/>
  <c r="K151" i="4"/>
  <c r="R150" i="4"/>
  <c r="Q150" i="4"/>
  <c r="P150" i="4"/>
  <c r="O150" i="4"/>
  <c r="N150" i="4"/>
  <c r="M150" i="4"/>
  <c r="L150" i="4"/>
  <c r="K150" i="4"/>
  <c r="R149" i="4"/>
  <c r="Q149" i="4"/>
  <c r="P149" i="4"/>
  <c r="O149" i="4"/>
  <c r="N149" i="4"/>
  <c r="M149" i="4"/>
  <c r="L149" i="4"/>
  <c r="K149" i="4"/>
  <c r="R148" i="4"/>
  <c r="Q148" i="4"/>
  <c r="P148" i="4"/>
  <c r="O148" i="4"/>
  <c r="N148" i="4"/>
  <c r="M148" i="4"/>
  <c r="L148" i="4"/>
  <c r="K148" i="4"/>
  <c r="R147" i="4"/>
  <c r="Q147" i="4"/>
  <c r="P147" i="4"/>
  <c r="O147" i="4"/>
  <c r="N147" i="4"/>
  <c r="M147" i="4"/>
  <c r="L147" i="4"/>
  <c r="K147" i="4"/>
  <c r="R146" i="4"/>
  <c r="Q146" i="4"/>
  <c r="P146" i="4"/>
  <c r="O146" i="4"/>
  <c r="N146" i="4"/>
  <c r="M146" i="4"/>
  <c r="L146" i="4"/>
  <c r="K146" i="4"/>
  <c r="R145" i="4"/>
  <c r="Q145" i="4"/>
  <c r="P145" i="4"/>
  <c r="O145" i="4"/>
  <c r="N145" i="4"/>
  <c r="M145" i="4"/>
  <c r="L145" i="4"/>
  <c r="K145" i="4"/>
  <c r="R144" i="4"/>
  <c r="Q144" i="4"/>
  <c r="P144" i="4"/>
  <c r="O144" i="4"/>
  <c r="N144" i="4"/>
  <c r="M144" i="4"/>
  <c r="L144" i="4"/>
  <c r="K144" i="4"/>
  <c r="R143" i="4"/>
  <c r="Q143" i="4"/>
  <c r="P143" i="4"/>
  <c r="O143" i="4"/>
  <c r="N143" i="4"/>
  <c r="M143" i="4"/>
  <c r="L143" i="4"/>
  <c r="K143" i="4"/>
  <c r="R142" i="4"/>
  <c r="Q142" i="4"/>
  <c r="P142" i="4"/>
  <c r="O142" i="4"/>
  <c r="N142" i="4"/>
  <c r="M142" i="4"/>
  <c r="L142" i="4"/>
  <c r="K142" i="4"/>
  <c r="R141" i="4"/>
  <c r="Q141" i="4"/>
  <c r="P141" i="4"/>
  <c r="O141" i="4"/>
  <c r="N141" i="4"/>
  <c r="M141" i="4"/>
  <c r="L141" i="4"/>
  <c r="K141" i="4"/>
  <c r="R140" i="4"/>
  <c r="Q140" i="4"/>
  <c r="P140" i="4"/>
  <c r="O140" i="4"/>
  <c r="N140" i="4"/>
  <c r="M140" i="4"/>
  <c r="L140" i="4"/>
  <c r="K140" i="4"/>
  <c r="R139" i="4"/>
  <c r="Q139" i="4"/>
  <c r="P139" i="4"/>
  <c r="O139" i="4"/>
  <c r="N139" i="4"/>
  <c r="M139" i="4"/>
  <c r="L139" i="4"/>
  <c r="K139" i="4"/>
  <c r="R138" i="4"/>
  <c r="Q138" i="4"/>
  <c r="P138" i="4"/>
  <c r="O138" i="4"/>
  <c r="N138" i="4"/>
  <c r="M138" i="4"/>
  <c r="L138" i="4"/>
  <c r="K138" i="4"/>
  <c r="R137" i="4"/>
  <c r="Q137" i="4"/>
  <c r="P137" i="4"/>
  <c r="O137" i="4"/>
  <c r="N137" i="4"/>
  <c r="M137" i="4"/>
  <c r="L137" i="4"/>
  <c r="K137" i="4"/>
  <c r="R136" i="4"/>
  <c r="Q136" i="4"/>
  <c r="P136" i="4"/>
  <c r="O136" i="4"/>
  <c r="N136" i="4"/>
  <c r="M136" i="4"/>
  <c r="L136" i="4"/>
  <c r="K136" i="4"/>
  <c r="R135" i="4"/>
  <c r="Q135" i="4"/>
  <c r="P135" i="4"/>
  <c r="O135" i="4"/>
  <c r="N135" i="4"/>
  <c r="M135" i="4"/>
  <c r="L135" i="4"/>
  <c r="K135" i="4"/>
  <c r="R134" i="4"/>
  <c r="Q134" i="4"/>
  <c r="P134" i="4"/>
  <c r="O134" i="4"/>
  <c r="N134" i="4"/>
  <c r="M134" i="4"/>
  <c r="L134" i="4"/>
  <c r="K134" i="4"/>
  <c r="R133" i="4"/>
  <c r="Q133" i="4"/>
  <c r="P133" i="4"/>
  <c r="O133" i="4"/>
  <c r="N133" i="4"/>
  <c r="M133" i="4"/>
  <c r="L133" i="4"/>
  <c r="K133" i="4"/>
  <c r="R132" i="4"/>
  <c r="Q132" i="4"/>
  <c r="P132" i="4"/>
  <c r="O132" i="4"/>
  <c r="N132" i="4"/>
  <c r="M132" i="4"/>
  <c r="L132" i="4"/>
  <c r="K132" i="4"/>
  <c r="R131" i="4"/>
  <c r="Q131" i="4"/>
  <c r="P131" i="4"/>
  <c r="O131" i="4"/>
  <c r="N131" i="4"/>
  <c r="M131" i="4"/>
  <c r="L131" i="4"/>
  <c r="K131" i="4"/>
  <c r="R130" i="4"/>
  <c r="Q130" i="4"/>
  <c r="P130" i="4"/>
  <c r="O130" i="4"/>
  <c r="N130" i="4"/>
  <c r="M130" i="4"/>
  <c r="L130" i="4"/>
  <c r="K130" i="4"/>
  <c r="R129" i="4"/>
  <c r="Q129" i="4"/>
  <c r="P129" i="4"/>
  <c r="O129" i="4"/>
  <c r="N129" i="4"/>
  <c r="M129" i="4"/>
  <c r="L129" i="4"/>
  <c r="K129" i="4"/>
  <c r="R128" i="4"/>
  <c r="Q128" i="4"/>
  <c r="P128" i="4"/>
  <c r="O128" i="4"/>
  <c r="N128" i="4"/>
  <c r="M128" i="4"/>
  <c r="L128" i="4"/>
  <c r="K128" i="4"/>
  <c r="R127" i="4"/>
  <c r="Q127" i="4"/>
  <c r="P127" i="4"/>
  <c r="O127" i="4"/>
  <c r="N127" i="4"/>
  <c r="M127" i="4"/>
  <c r="L127" i="4"/>
  <c r="K127" i="4"/>
  <c r="R126" i="4"/>
  <c r="Q126" i="4"/>
  <c r="P126" i="4"/>
  <c r="O126" i="4"/>
  <c r="N126" i="4"/>
  <c r="M126" i="4"/>
  <c r="L126" i="4"/>
  <c r="K126" i="4"/>
  <c r="R125" i="4"/>
  <c r="Q125" i="4"/>
  <c r="P125" i="4"/>
  <c r="O125" i="4"/>
  <c r="N125" i="4"/>
  <c r="M125" i="4"/>
  <c r="L125" i="4"/>
  <c r="K125" i="4"/>
  <c r="R124" i="4"/>
  <c r="Q124" i="4"/>
  <c r="P124" i="4"/>
  <c r="O124" i="4"/>
  <c r="N124" i="4"/>
  <c r="M124" i="4"/>
  <c r="L124" i="4"/>
  <c r="K124" i="4"/>
  <c r="R123" i="4"/>
  <c r="Q123" i="4"/>
  <c r="P123" i="4"/>
  <c r="O123" i="4"/>
  <c r="N123" i="4"/>
  <c r="M123" i="4"/>
  <c r="L123" i="4"/>
  <c r="K123" i="4"/>
  <c r="R122" i="4"/>
  <c r="Q122" i="4"/>
  <c r="P122" i="4"/>
  <c r="O122" i="4"/>
  <c r="N122" i="4"/>
  <c r="M122" i="4"/>
  <c r="L122" i="4"/>
  <c r="K122" i="4"/>
  <c r="R121" i="4"/>
  <c r="Q121" i="4"/>
  <c r="P121" i="4"/>
  <c r="O121" i="4"/>
  <c r="N121" i="4"/>
  <c r="M121" i="4"/>
  <c r="L121" i="4"/>
  <c r="K121" i="4"/>
  <c r="R120" i="4"/>
  <c r="Q120" i="4"/>
  <c r="P120" i="4"/>
  <c r="O120" i="4"/>
  <c r="N120" i="4"/>
  <c r="M120" i="4"/>
  <c r="L120" i="4"/>
  <c r="K120" i="4"/>
  <c r="R119" i="4"/>
  <c r="Q119" i="4"/>
  <c r="P119" i="4"/>
  <c r="O119" i="4"/>
  <c r="N119" i="4"/>
  <c r="M119" i="4"/>
  <c r="L119" i="4"/>
  <c r="K119" i="4"/>
  <c r="R118" i="4"/>
  <c r="Q118" i="4"/>
  <c r="P118" i="4"/>
  <c r="O118" i="4"/>
  <c r="N118" i="4"/>
  <c r="M118" i="4"/>
  <c r="L118" i="4"/>
  <c r="K118" i="4"/>
  <c r="R117" i="4"/>
  <c r="Q117" i="4"/>
  <c r="P117" i="4"/>
  <c r="O117" i="4"/>
  <c r="N117" i="4"/>
  <c r="M117" i="4"/>
  <c r="L117" i="4"/>
  <c r="K117" i="4"/>
  <c r="R116" i="4"/>
  <c r="Q116" i="4"/>
  <c r="P116" i="4"/>
  <c r="O116" i="4"/>
  <c r="N116" i="4"/>
  <c r="M116" i="4"/>
  <c r="L116" i="4"/>
  <c r="K116" i="4"/>
  <c r="R115" i="4"/>
  <c r="Q115" i="4"/>
  <c r="P115" i="4"/>
  <c r="O115" i="4"/>
  <c r="N115" i="4"/>
  <c r="M115" i="4"/>
  <c r="L115" i="4"/>
  <c r="K115" i="4"/>
  <c r="R114" i="4"/>
  <c r="Q114" i="4"/>
  <c r="P114" i="4"/>
  <c r="O114" i="4"/>
  <c r="N114" i="4"/>
  <c r="M114" i="4"/>
  <c r="L114" i="4"/>
  <c r="K114" i="4"/>
  <c r="R113" i="4"/>
  <c r="Q113" i="4"/>
  <c r="P113" i="4"/>
  <c r="O113" i="4"/>
  <c r="N113" i="4"/>
  <c r="M113" i="4"/>
  <c r="L113" i="4"/>
  <c r="K113" i="4"/>
  <c r="R112" i="4"/>
  <c r="Q112" i="4"/>
  <c r="P112" i="4"/>
  <c r="O112" i="4"/>
  <c r="N112" i="4"/>
  <c r="M112" i="4"/>
  <c r="L112" i="4"/>
  <c r="K112" i="4"/>
  <c r="R111" i="4"/>
  <c r="Q111" i="4"/>
  <c r="P111" i="4"/>
  <c r="O111" i="4"/>
  <c r="N111" i="4"/>
  <c r="M111" i="4"/>
  <c r="L111" i="4"/>
  <c r="K111" i="4"/>
  <c r="R110" i="4"/>
  <c r="Q110" i="4"/>
  <c r="P110" i="4"/>
  <c r="O110" i="4"/>
  <c r="N110" i="4"/>
  <c r="M110" i="4"/>
  <c r="L110" i="4"/>
  <c r="K110" i="4"/>
  <c r="R109" i="4"/>
  <c r="Q109" i="4"/>
  <c r="P109" i="4"/>
  <c r="O109" i="4"/>
  <c r="N109" i="4"/>
  <c r="M109" i="4"/>
  <c r="L109" i="4"/>
  <c r="K109" i="4"/>
  <c r="R108" i="4"/>
  <c r="Q108" i="4"/>
  <c r="P108" i="4"/>
  <c r="O108" i="4"/>
  <c r="N108" i="4"/>
  <c r="M108" i="4"/>
  <c r="L108" i="4"/>
  <c r="K108" i="4"/>
  <c r="R107" i="4"/>
  <c r="Q107" i="4"/>
  <c r="P107" i="4"/>
  <c r="O107" i="4"/>
  <c r="N107" i="4"/>
  <c r="M107" i="4"/>
  <c r="L107" i="4"/>
  <c r="K107" i="4"/>
  <c r="R106" i="4"/>
  <c r="Q106" i="4"/>
  <c r="P106" i="4"/>
  <c r="O106" i="4"/>
  <c r="N106" i="4"/>
  <c r="M106" i="4"/>
  <c r="L106" i="4"/>
  <c r="K106" i="4"/>
  <c r="R105" i="4"/>
  <c r="Q105" i="4"/>
  <c r="P105" i="4"/>
  <c r="O105" i="4"/>
  <c r="N105" i="4"/>
  <c r="M105" i="4"/>
  <c r="L105" i="4"/>
  <c r="K105" i="4"/>
  <c r="R104" i="4"/>
  <c r="Q104" i="4"/>
  <c r="P104" i="4"/>
  <c r="O104" i="4"/>
  <c r="N104" i="4"/>
  <c r="M104" i="4"/>
  <c r="L104" i="4"/>
  <c r="K104" i="4"/>
  <c r="R103" i="4"/>
  <c r="Q103" i="4"/>
  <c r="P103" i="4"/>
  <c r="O103" i="4"/>
  <c r="N103" i="4"/>
  <c r="M103" i="4"/>
  <c r="L103" i="4"/>
  <c r="K103" i="4"/>
  <c r="R102" i="4"/>
  <c r="Q102" i="4"/>
  <c r="P102" i="4"/>
  <c r="O102" i="4"/>
  <c r="N102" i="4"/>
  <c r="M102" i="4"/>
  <c r="L102" i="4"/>
  <c r="K102" i="4"/>
  <c r="R101" i="4"/>
  <c r="Q101" i="4"/>
  <c r="P101" i="4"/>
  <c r="O101" i="4"/>
  <c r="N101" i="4"/>
  <c r="M101" i="4"/>
  <c r="L101" i="4"/>
  <c r="K101" i="4"/>
  <c r="R100" i="4"/>
  <c r="Q100" i="4"/>
  <c r="P100" i="4"/>
  <c r="O100" i="4"/>
  <c r="N100" i="4"/>
  <c r="M100" i="4"/>
  <c r="L100" i="4"/>
  <c r="K100" i="4"/>
  <c r="R99" i="4"/>
  <c r="Q99" i="4"/>
  <c r="P99" i="4"/>
  <c r="O99" i="4"/>
  <c r="N99" i="4"/>
  <c r="M99" i="4"/>
  <c r="L99" i="4"/>
  <c r="K99" i="4"/>
  <c r="R98" i="4"/>
  <c r="Q98" i="4"/>
  <c r="P98" i="4"/>
  <c r="O98" i="4"/>
  <c r="N98" i="4"/>
  <c r="M98" i="4"/>
  <c r="L98" i="4"/>
  <c r="K98" i="4"/>
  <c r="R97" i="4"/>
  <c r="Q97" i="4"/>
  <c r="P97" i="4"/>
  <c r="O97" i="4"/>
  <c r="N97" i="4"/>
  <c r="M97" i="4"/>
  <c r="L97" i="4"/>
  <c r="K97" i="4"/>
  <c r="R96" i="4"/>
  <c r="Q96" i="4"/>
  <c r="P96" i="4"/>
  <c r="O96" i="4"/>
  <c r="N96" i="4"/>
  <c r="M96" i="4"/>
  <c r="L96" i="4"/>
  <c r="K96" i="4"/>
  <c r="R95" i="4"/>
  <c r="Q95" i="4"/>
  <c r="P95" i="4"/>
  <c r="O95" i="4"/>
  <c r="N95" i="4"/>
  <c r="M95" i="4"/>
  <c r="L95" i="4"/>
  <c r="K95" i="4"/>
  <c r="R94" i="4"/>
  <c r="Q94" i="4"/>
  <c r="P94" i="4"/>
  <c r="O94" i="4"/>
  <c r="N94" i="4"/>
  <c r="M94" i="4"/>
  <c r="L94" i="4"/>
  <c r="K94" i="4"/>
  <c r="R93" i="4"/>
  <c r="Q93" i="4"/>
  <c r="P93" i="4"/>
  <c r="O93" i="4"/>
  <c r="N93" i="4"/>
  <c r="M93" i="4"/>
  <c r="L93" i="4"/>
  <c r="K93" i="4"/>
  <c r="R92" i="4"/>
  <c r="Q92" i="4"/>
  <c r="P92" i="4"/>
  <c r="O92" i="4"/>
  <c r="N92" i="4"/>
  <c r="M92" i="4"/>
  <c r="L92" i="4"/>
  <c r="K92" i="4"/>
  <c r="R91" i="4"/>
  <c r="Q91" i="4"/>
  <c r="P91" i="4"/>
  <c r="O91" i="4"/>
  <c r="N91" i="4"/>
  <c r="M91" i="4"/>
  <c r="L91" i="4"/>
  <c r="K91" i="4"/>
  <c r="R90" i="4"/>
  <c r="Q90" i="4"/>
  <c r="P90" i="4"/>
  <c r="O90" i="4"/>
  <c r="N90" i="4"/>
  <c r="M90" i="4"/>
  <c r="L90" i="4"/>
  <c r="K90" i="4"/>
  <c r="R89" i="4"/>
  <c r="Q89" i="4"/>
  <c r="P89" i="4"/>
  <c r="O89" i="4"/>
  <c r="N89" i="4"/>
  <c r="M89" i="4"/>
  <c r="L89" i="4"/>
  <c r="K89" i="4"/>
  <c r="R88" i="4"/>
  <c r="Q88" i="4"/>
  <c r="P88" i="4"/>
  <c r="O88" i="4"/>
  <c r="N88" i="4"/>
  <c r="M88" i="4"/>
  <c r="L88" i="4"/>
  <c r="K88" i="4"/>
  <c r="R87" i="4"/>
  <c r="Q87" i="4"/>
  <c r="P87" i="4"/>
  <c r="O87" i="4"/>
  <c r="N87" i="4"/>
  <c r="M87" i="4"/>
  <c r="L87" i="4"/>
  <c r="K87" i="4"/>
  <c r="R86" i="4"/>
  <c r="Q86" i="4"/>
  <c r="P86" i="4"/>
  <c r="O86" i="4"/>
  <c r="N86" i="4"/>
  <c r="M86" i="4"/>
  <c r="L86" i="4"/>
  <c r="K86" i="4"/>
  <c r="R85" i="4"/>
  <c r="Q85" i="4"/>
  <c r="P85" i="4"/>
  <c r="O85" i="4"/>
  <c r="N85" i="4"/>
  <c r="M85" i="4"/>
  <c r="L85" i="4"/>
  <c r="K85" i="4"/>
  <c r="R84" i="4"/>
  <c r="Q84" i="4"/>
  <c r="P84" i="4"/>
  <c r="O84" i="4"/>
  <c r="N84" i="4"/>
  <c r="M84" i="4"/>
  <c r="L84" i="4"/>
  <c r="K84" i="4"/>
  <c r="R83" i="4"/>
  <c r="Q83" i="4"/>
  <c r="P83" i="4"/>
  <c r="O83" i="4"/>
  <c r="N83" i="4"/>
  <c r="M83" i="4"/>
  <c r="L83" i="4"/>
  <c r="K83" i="4"/>
  <c r="R82" i="4"/>
  <c r="Q82" i="4"/>
  <c r="P82" i="4"/>
  <c r="O82" i="4"/>
  <c r="N82" i="4"/>
  <c r="M82" i="4"/>
  <c r="L82" i="4"/>
  <c r="K82" i="4"/>
  <c r="R81" i="4"/>
  <c r="Q81" i="4"/>
  <c r="P81" i="4"/>
  <c r="O81" i="4"/>
  <c r="N81" i="4"/>
  <c r="M81" i="4"/>
  <c r="L81" i="4"/>
  <c r="K81" i="4"/>
  <c r="R80" i="4"/>
  <c r="Q80" i="4"/>
  <c r="P80" i="4"/>
  <c r="O80" i="4"/>
  <c r="N80" i="4"/>
  <c r="M80" i="4"/>
  <c r="L80" i="4"/>
  <c r="K80" i="4"/>
  <c r="R79" i="4"/>
  <c r="Q79" i="4"/>
  <c r="P79" i="4"/>
  <c r="O79" i="4"/>
  <c r="N79" i="4"/>
  <c r="M79" i="4"/>
  <c r="L79" i="4"/>
  <c r="K79" i="4"/>
  <c r="R78" i="4"/>
  <c r="Q78" i="4"/>
  <c r="P78" i="4"/>
  <c r="O78" i="4"/>
  <c r="N78" i="4"/>
  <c r="M78" i="4"/>
  <c r="L78" i="4"/>
  <c r="K78" i="4"/>
  <c r="R77" i="4"/>
  <c r="Q77" i="4"/>
  <c r="P77" i="4"/>
  <c r="O77" i="4"/>
  <c r="N77" i="4"/>
  <c r="M77" i="4"/>
  <c r="L77" i="4"/>
  <c r="K77" i="4"/>
  <c r="R76" i="4"/>
  <c r="Q76" i="4"/>
  <c r="P76" i="4"/>
  <c r="O76" i="4"/>
  <c r="N76" i="4"/>
  <c r="M76" i="4"/>
  <c r="L76" i="4"/>
  <c r="K76" i="4"/>
  <c r="R75" i="4"/>
  <c r="Q75" i="4"/>
  <c r="P75" i="4"/>
  <c r="O75" i="4"/>
  <c r="N75" i="4"/>
  <c r="M75" i="4"/>
  <c r="L75" i="4"/>
  <c r="K75" i="4"/>
  <c r="R74" i="4"/>
  <c r="Q74" i="4"/>
  <c r="P74" i="4"/>
  <c r="O74" i="4"/>
  <c r="N74" i="4"/>
  <c r="M74" i="4"/>
  <c r="L74" i="4"/>
  <c r="K74" i="4"/>
  <c r="R73" i="4"/>
  <c r="Q73" i="4"/>
  <c r="P73" i="4"/>
  <c r="O73" i="4"/>
  <c r="N73" i="4"/>
  <c r="M73" i="4"/>
  <c r="L73" i="4"/>
  <c r="K73" i="4"/>
  <c r="R72" i="4"/>
  <c r="Q72" i="4"/>
  <c r="P72" i="4"/>
  <c r="O72" i="4"/>
  <c r="N72" i="4"/>
  <c r="M72" i="4"/>
  <c r="L72" i="4"/>
  <c r="K72" i="4"/>
  <c r="R71" i="4"/>
  <c r="Q71" i="4"/>
  <c r="P71" i="4"/>
  <c r="O71" i="4"/>
  <c r="N71" i="4"/>
  <c r="M71" i="4"/>
  <c r="L71" i="4"/>
  <c r="K71" i="4"/>
  <c r="R70" i="4"/>
  <c r="Q70" i="4"/>
  <c r="P70" i="4"/>
  <c r="O70" i="4"/>
  <c r="N70" i="4"/>
  <c r="M70" i="4"/>
  <c r="L70" i="4"/>
  <c r="K70" i="4"/>
  <c r="R69" i="4"/>
  <c r="Q69" i="4"/>
  <c r="P69" i="4"/>
  <c r="O69" i="4"/>
  <c r="N69" i="4"/>
  <c r="M69" i="4"/>
  <c r="L69" i="4"/>
  <c r="K69" i="4"/>
  <c r="R68" i="4"/>
  <c r="Q68" i="4"/>
  <c r="P68" i="4"/>
  <c r="O68" i="4"/>
  <c r="N68" i="4"/>
  <c r="M68" i="4"/>
  <c r="L68" i="4"/>
  <c r="K68" i="4"/>
  <c r="R67" i="4"/>
  <c r="Q67" i="4"/>
  <c r="P67" i="4"/>
  <c r="O67" i="4"/>
  <c r="N67" i="4"/>
  <c r="M67" i="4"/>
  <c r="L67" i="4"/>
  <c r="K67" i="4"/>
  <c r="R66" i="4"/>
  <c r="Q66" i="4"/>
  <c r="P66" i="4"/>
  <c r="O66" i="4"/>
  <c r="N66" i="4"/>
  <c r="M66" i="4"/>
  <c r="L66" i="4"/>
  <c r="K66" i="4"/>
  <c r="R65" i="4"/>
  <c r="Q65" i="4"/>
  <c r="P65" i="4"/>
  <c r="O65" i="4"/>
  <c r="N65" i="4"/>
  <c r="M65" i="4"/>
  <c r="L65" i="4"/>
  <c r="K65" i="4"/>
  <c r="R64" i="4"/>
  <c r="Q64" i="4"/>
  <c r="P64" i="4"/>
  <c r="O64" i="4"/>
  <c r="N64" i="4"/>
  <c r="M64" i="4"/>
  <c r="L64" i="4"/>
  <c r="K64" i="4"/>
  <c r="R63" i="4"/>
  <c r="Q63" i="4"/>
  <c r="P63" i="4"/>
  <c r="O63" i="4"/>
  <c r="N63" i="4"/>
  <c r="M63" i="4"/>
  <c r="L63" i="4"/>
  <c r="K63" i="4"/>
  <c r="R62" i="4"/>
  <c r="Q62" i="4"/>
  <c r="P62" i="4"/>
  <c r="O62" i="4"/>
  <c r="N62" i="4"/>
  <c r="M62" i="4"/>
  <c r="L62" i="4"/>
  <c r="K62" i="4"/>
  <c r="R61" i="4"/>
  <c r="Q61" i="4"/>
  <c r="P61" i="4"/>
  <c r="O61" i="4"/>
  <c r="N61" i="4"/>
  <c r="M61" i="4"/>
  <c r="L61" i="4"/>
  <c r="K61" i="4"/>
  <c r="R60" i="4"/>
  <c r="Q60" i="4"/>
  <c r="P60" i="4"/>
  <c r="O60" i="4"/>
  <c r="N60" i="4"/>
  <c r="M60" i="4"/>
  <c r="L60" i="4"/>
  <c r="K60" i="4"/>
  <c r="R59" i="4"/>
  <c r="Q59" i="4"/>
  <c r="P59" i="4"/>
  <c r="O59" i="4"/>
  <c r="N59" i="4"/>
  <c r="M59" i="4"/>
  <c r="L59" i="4"/>
  <c r="K59" i="4"/>
  <c r="R58" i="4"/>
  <c r="Q58" i="4"/>
  <c r="P58" i="4"/>
  <c r="O58" i="4"/>
  <c r="N58" i="4"/>
  <c r="M58" i="4"/>
  <c r="L58" i="4"/>
  <c r="K58" i="4"/>
  <c r="R57" i="4"/>
  <c r="Q57" i="4"/>
  <c r="P57" i="4"/>
  <c r="O57" i="4"/>
  <c r="N57" i="4"/>
  <c r="M57" i="4"/>
  <c r="L57" i="4"/>
  <c r="K57" i="4"/>
  <c r="R56" i="4"/>
  <c r="Q56" i="4"/>
  <c r="P56" i="4"/>
  <c r="O56" i="4"/>
  <c r="N56" i="4"/>
  <c r="M56" i="4"/>
  <c r="L56" i="4"/>
  <c r="K56" i="4"/>
  <c r="R55" i="4"/>
  <c r="Q55" i="4"/>
  <c r="P55" i="4"/>
  <c r="O55" i="4"/>
  <c r="N55" i="4"/>
  <c r="M55" i="4"/>
  <c r="L55" i="4"/>
  <c r="K55" i="4"/>
  <c r="R54" i="4"/>
  <c r="Q54" i="4"/>
  <c r="P54" i="4"/>
  <c r="O54" i="4"/>
  <c r="N54" i="4"/>
  <c r="M54" i="4"/>
  <c r="L54" i="4"/>
  <c r="K54" i="4"/>
  <c r="R53" i="4"/>
  <c r="Q53" i="4"/>
  <c r="P53" i="4"/>
  <c r="O53" i="4"/>
  <c r="N53" i="4"/>
  <c r="M53" i="4"/>
  <c r="L53" i="4"/>
  <c r="K53" i="4"/>
  <c r="R52" i="4"/>
  <c r="Q52" i="4"/>
  <c r="P52" i="4"/>
  <c r="O52" i="4"/>
  <c r="N52" i="4"/>
  <c r="M52" i="4"/>
  <c r="L52" i="4"/>
  <c r="K52" i="4"/>
  <c r="R51" i="4"/>
  <c r="Q51" i="4"/>
  <c r="P51" i="4"/>
  <c r="O51" i="4"/>
  <c r="N51" i="4"/>
  <c r="M51" i="4"/>
  <c r="L51" i="4"/>
  <c r="K51" i="4"/>
  <c r="R50" i="4"/>
  <c r="Q50" i="4"/>
  <c r="P50" i="4"/>
  <c r="O50" i="4"/>
  <c r="N50" i="4"/>
  <c r="M50" i="4"/>
  <c r="L50" i="4"/>
  <c r="K50" i="4"/>
  <c r="R49" i="4"/>
  <c r="Q49" i="4"/>
  <c r="P49" i="4"/>
  <c r="O49" i="4"/>
  <c r="N49" i="4"/>
  <c r="M49" i="4"/>
  <c r="L49" i="4"/>
  <c r="K49" i="4"/>
  <c r="R48" i="4"/>
  <c r="Q48" i="4"/>
  <c r="P48" i="4"/>
  <c r="O48" i="4"/>
  <c r="N48" i="4"/>
  <c r="M48" i="4"/>
  <c r="L48" i="4"/>
  <c r="K48" i="4"/>
  <c r="R47" i="4"/>
  <c r="Q47" i="4"/>
  <c r="P47" i="4"/>
  <c r="O47" i="4"/>
  <c r="N47" i="4"/>
  <c r="M47" i="4"/>
  <c r="L47" i="4"/>
  <c r="K47" i="4"/>
  <c r="R46" i="4"/>
  <c r="Q46" i="4"/>
  <c r="P46" i="4"/>
  <c r="O46" i="4"/>
  <c r="N46" i="4"/>
  <c r="M46" i="4"/>
  <c r="L46" i="4"/>
  <c r="K46" i="4"/>
  <c r="R45" i="4"/>
  <c r="Q45" i="4"/>
  <c r="P45" i="4"/>
  <c r="O45" i="4"/>
  <c r="N45" i="4"/>
  <c r="M45" i="4"/>
  <c r="L45" i="4"/>
  <c r="K45" i="4"/>
  <c r="R44" i="4"/>
  <c r="Q44" i="4"/>
  <c r="P44" i="4"/>
  <c r="O44" i="4"/>
  <c r="N44" i="4"/>
  <c r="M44" i="4"/>
  <c r="L44" i="4"/>
  <c r="K44" i="4"/>
  <c r="R43" i="4"/>
  <c r="Q43" i="4"/>
  <c r="P43" i="4"/>
  <c r="O43" i="4"/>
  <c r="N43" i="4"/>
  <c r="M43" i="4"/>
  <c r="L43" i="4"/>
  <c r="K43" i="4"/>
  <c r="R42" i="4"/>
  <c r="Q42" i="4"/>
  <c r="P42" i="4"/>
  <c r="O42" i="4"/>
  <c r="N42" i="4"/>
  <c r="M42" i="4"/>
  <c r="L42" i="4"/>
  <c r="K42" i="4"/>
  <c r="R41" i="4"/>
  <c r="Q41" i="4"/>
  <c r="P41" i="4"/>
  <c r="O41" i="4"/>
  <c r="N41" i="4"/>
  <c r="M41" i="4"/>
  <c r="L41" i="4"/>
  <c r="K41" i="4"/>
  <c r="R40" i="4"/>
  <c r="Q40" i="4"/>
  <c r="P40" i="4"/>
  <c r="O40" i="4"/>
  <c r="N40" i="4"/>
  <c r="M40" i="4"/>
  <c r="L40" i="4"/>
  <c r="K40" i="4"/>
  <c r="R39" i="4"/>
  <c r="Q39" i="4"/>
  <c r="P39" i="4"/>
  <c r="O39" i="4"/>
  <c r="N39" i="4"/>
  <c r="M39" i="4"/>
  <c r="L39" i="4"/>
  <c r="K39" i="4"/>
  <c r="R38" i="4"/>
  <c r="Q38" i="4"/>
  <c r="P38" i="4"/>
  <c r="O38" i="4"/>
  <c r="N38" i="4"/>
  <c r="M38" i="4"/>
  <c r="L38" i="4"/>
  <c r="K38" i="4"/>
  <c r="R37" i="4"/>
  <c r="Q37" i="4"/>
  <c r="P37" i="4"/>
  <c r="O37" i="4"/>
  <c r="N37" i="4"/>
  <c r="M37" i="4"/>
  <c r="L37" i="4"/>
  <c r="K37" i="4"/>
  <c r="R36" i="4"/>
  <c r="Q36" i="4"/>
  <c r="P36" i="4"/>
  <c r="O36" i="4"/>
  <c r="N36" i="4"/>
  <c r="M36" i="4"/>
  <c r="L36" i="4"/>
  <c r="K36" i="4"/>
  <c r="R35" i="4"/>
  <c r="Q35" i="4"/>
  <c r="P35" i="4"/>
  <c r="O35" i="4"/>
  <c r="N35" i="4"/>
  <c r="M35" i="4"/>
  <c r="L35" i="4"/>
  <c r="K35" i="4"/>
  <c r="R34" i="4"/>
  <c r="Q34" i="4"/>
  <c r="P34" i="4"/>
  <c r="O34" i="4"/>
  <c r="N34" i="4"/>
  <c r="M34" i="4"/>
  <c r="L34" i="4"/>
  <c r="K34" i="4"/>
  <c r="R33" i="4"/>
  <c r="Q33" i="4"/>
  <c r="P33" i="4"/>
  <c r="O33" i="4"/>
  <c r="N33" i="4"/>
  <c r="M33" i="4"/>
  <c r="L33" i="4"/>
  <c r="K33" i="4"/>
  <c r="R32" i="4"/>
  <c r="Q32" i="4"/>
  <c r="P32" i="4"/>
  <c r="O32" i="4"/>
  <c r="N32" i="4"/>
  <c r="M32" i="4"/>
  <c r="L32" i="4"/>
  <c r="K32" i="4"/>
  <c r="R31" i="4"/>
  <c r="Q31" i="4"/>
  <c r="P31" i="4"/>
  <c r="O31" i="4"/>
  <c r="N31" i="4"/>
  <c r="M31" i="4"/>
  <c r="L31" i="4"/>
  <c r="K31" i="4"/>
  <c r="R30" i="4"/>
  <c r="Q30" i="4"/>
  <c r="P30" i="4"/>
  <c r="O30" i="4"/>
  <c r="N30" i="4"/>
  <c r="M30" i="4"/>
  <c r="L30" i="4"/>
  <c r="K30" i="4"/>
  <c r="R29" i="4"/>
  <c r="Q29" i="4"/>
  <c r="P29" i="4"/>
  <c r="O29" i="4"/>
  <c r="N29" i="4"/>
  <c r="M29" i="4"/>
  <c r="L29" i="4"/>
  <c r="K29" i="4"/>
  <c r="R28" i="4"/>
  <c r="Q28" i="4"/>
  <c r="P28" i="4"/>
  <c r="O28" i="4"/>
  <c r="N28" i="4"/>
  <c r="M28" i="4"/>
  <c r="L28" i="4"/>
  <c r="K28" i="4"/>
  <c r="R27" i="4"/>
  <c r="Q27" i="4"/>
  <c r="P27" i="4"/>
  <c r="O27" i="4"/>
  <c r="N27" i="4"/>
  <c r="M27" i="4"/>
  <c r="L27" i="4"/>
  <c r="K27" i="4"/>
  <c r="R26" i="4"/>
  <c r="Q26" i="4"/>
  <c r="P26" i="4"/>
  <c r="O26" i="4"/>
  <c r="N26" i="4"/>
  <c r="M26" i="4"/>
  <c r="L26" i="4"/>
  <c r="K26" i="4"/>
  <c r="R25" i="4"/>
  <c r="Q25" i="4"/>
  <c r="P25" i="4"/>
  <c r="O25" i="4"/>
  <c r="N25" i="4"/>
  <c r="M25" i="4"/>
  <c r="L25" i="4"/>
  <c r="K25" i="4"/>
  <c r="R24" i="4"/>
  <c r="Q24" i="4"/>
  <c r="P24" i="4"/>
  <c r="O24" i="4"/>
  <c r="N24" i="4"/>
  <c r="M24" i="4"/>
  <c r="L24" i="4"/>
  <c r="K24" i="4"/>
  <c r="R23" i="4"/>
  <c r="Q23" i="4"/>
  <c r="P23" i="4"/>
  <c r="O23" i="4"/>
  <c r="N23" i="4"/>
  <c r="M23" i="4"/>
  <c r="L23" i="4"/>
  <c r="K23" i="4"/>
  <c r="R22" i="4"/>
  <c r="Q22" i="4"/>
  <c r="P22" i="4"/>
  <c r="O22" i="4"/>
  <c r="N22" i="4"/>
  <c r="M22" i="4"/>
  <c r="L22" i="4"/>
  <c r="K22" i="4"/>
  <c r="R21" i="4"/>
  <c r="Q21" i="4"/>
  <c r="P21" i="4"/>
  <c r="O21" i="4"/>
  <c r="N21" i="4"/>
  <c r="M21" i="4"/>
  <c r="L21" i="4"/>
  <c r="K21" i="4"/>
  <c r="R20" i="4"/>
  <c r="Q20" i="4"/>
  <c r="P20" i="4"/>
  <c r="O20" i="4"/>
  <c r="N20" i="4"/>
  <c r="M20" i="4"/>
  <c r="L20" i="4"/>
  <c r="K20" i="4"/>
  <c r="R19" i="4"/>
  <c r="Q19" i="4"/>
  <c r="P19" i="4"/>
  <c r="O19" i="4"/>
  <c r="N19" i="4"/>
  <c r="M19" i="4"/>
  <c r="L19" i="4"/>
  <c r="K19" i="4"/>
  <c r="R18" i="4"/>
  <c r="Q18" i="4"/>
  <c r="P18" i="4"/>
  <c r="O18" i="4"/>
  <c r="N18" i="4"/>
  <c r="M18" i="4"/>
  <c r="L18" i="4"/>
  <c r="K18" i="4"/>
  <c r="R17" i="4"/>
  <c r="Q17" i="4"/>
  <c r="P17" i="4"/>
  <c r="O17" i="4"/>
  <c r="N17" i="4"/>
  <c r="M17" i="4"/>
  <c r="L17" i="4"/>
  <c r="K17" i="4"/>
  <c r="R16" i="4"/>
  <c r="Q16" i="4"/>
  <c r="P16" i="4"/>
  <c r="O16" i="4"/>
  <c r="N16" i="4"/>
  <c r="M16" i="4"/>
  <c r="L16" i="4"/>
  <c r="K16" i="4"/>
  <c r="R15" i="4"/>
  <c r="Q15" i="4"/>
  <c r="P15" i="4"/>
  <c r="O15" i="4"/>
  <c r="N15" i="4"/>
  <c r="M15" i="4"/>
  <c r="L15" i="4"/>
  <c r="K15" i="4"/>
  <c r="R14" i="4"/>
  <c r="Q14" i="4"/>
  <c r="P14" i="4"/>
  <c r="O14" i="4"/>
  <c r="N14" i="4"/>
  <c r="M14" i="4"/>
  <c r="L14" i="4"/>
  <c r="K14" i="4"/>
  <c r="R13" i="4"/>
  <c r="Q13" i="4"/>
  <c r="P13" i="4"/>
  <c r="O13" i="4"/>
  <c r="N13" i="4"/>
  <c r="M13" i="4"/>
  <c r="L13" i="4"/>
  <c r="K13" i="4"/>
  <c r="R12" i="4"/>
  <c r="Q12" i="4"/>
  <c r="P12" i="4"/>
  <c r="O12" i="4"/>
  <c r="N12" i="4"/>
  <c r="M12" i="4"/>
  <c r="L12" i="4"/>
  <c r="K12" i="4"/>
  <c r="R11" i="4"/>
  <c r="Q11" i="4"/>
  <c r="P11" i="4"/>
  <c r="O11" i="4"/>
  <c r="N11" i="4"/>
  <c r="M11" i="4"/>
  <c r="L11" i="4"/>
  <c r="K11" i="4"/>
  <c r="R10" i="4"/>
  <c r="Q10" i="4"/>
  <c r="P10" i="4"/>
  <c r="O10" i="4"/>
  <c r="N10" i="4"/>
  <c r="M10" i="4"/>
  <c r="L10" i="4"/>
  <c r="K10" i="4"/>
  <c r="R9" i="4"/>
  <c r="Q9" i="4"/>
  <c r="P9" i="4"/>
  <c r="O9" i="4"/>
  <c r="N9" i="4"/>
  <c r="M9" i="4"/>
  <c r="L9" i="4"/>
  <c r="K9" i="4"/>
  <c r="R8" i="4"/>
  <c r="Q8" i="4"/>
  <c r="P8" i="4"/>
  <c r="O8" i="4"/>
  <c r="N8" i="4"/>
  <c r="M8" i="4"/>
  <c r="L8" i="4"/>
  <c r="K8" i="4"/>
  <c r="R7" i="4"/>
  <c r="Q7" i="4"/>
  <c r="P7" i="4"/>
  <c r="O7" i="4"/>
  <c r="N7" i="4"/>
  <c r="M7" i="4"/>
  <c r="L7" i="4"/>
  <c r="K7" i="4"/>
  <c r="R6" i="4"/>
  <c r="Q6" i="4"/>
  <c r="P6" i="4"/>
  <c r="O6" i="4"/>
  <c r="N6" i="4"/>
  <c r="M6" i="4"/>
  <c r="L6" i="4"/>
  <c r="K6" i="4"/>
  <c r="R5" i="4"/>
  <c r="Q5" i="4"/>
  <c r="P5" i="4"/>
  <c r="O5" i="4"/>
  <c r="N5" i="4"/>
  <c r="M5" i="4"/>
  <c r="L5" i="4"/>
  <c r="K5" i="4"/>
  <c r="R4" i="4"/>
  <c r="Q4" i="4"/>
  <c r="P4" i="4"/>
  <c r="O4" i="4"/>
  <c r="N4" i="4"/>
  <c r="M4" i="4"/>
  <c r="L4" i="4"/>
  <c r="K4" i="4"/>
  <c r="R3" i="4"/>
  <c r="Q3" i="4"/>
  <c r="P3" i="4"/>
  <c r="O3" i="4"/>
  <c r="N3" i="4"/>
  <c r="M3" i="4"/>
  <c r="L3" i="4"/>
  <c r="K3" i="4"/>
  <c r="R2" i="4"/>
  <c r="Q2" i="4"/>
  <c r="P2" i="4"/>
  <c r="O2" i="4"/>
  <c r="N2" i="4"/>
  <c r="M2" i="4"/>
  <c r="L2" i="4"/>
  <c r="K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5CA512-EF5E-4BD6-9714-90C3E7F9D95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4BD44647-DC10-4899-8ECF-A79C5776AF84}" name="WorksheetConnection_sales_data.xlsx!Table1" type="102" refreshedVersion="8" minRefreshableVersion="5">
    <extLst>
      <ext xmlns:x15="http://schemas.microsoft.com/office/spreadsheetml/2010/11/main" uri="{DE250136-89BD-433C-8126-D09CA5730AF9}">
        <x15:connection id="Table1">
          <x15:rangePr sourceName="_xlcn.WorksheetConnection_sales_data.xlsxTable11"/>
        </x15:connection>
      </ext>
    </extLst>
  </connection>
  <connection id="3" xr16:uid="{45816099-CF0B-4A1C-9136-3029FB1595D0}" name="WorksheetConnection_sales_data.xlsx!Table4" type="102" refreshedVersion="8" minRefreshableVersion="5">
    <extLst>
      <ext xmlns:x15="http://schemas.microsoft.com/office/spreadsheetml/2010/11/main" uri="{DE250136-89BD-433C-8126-D09CA5730AF9}">
        <x15:connection id="Table4">
          <x15:rangePr sourceName="_xlcn.WorksheetConnection_sales_data.xlsxTable4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1].[Status].&amp;[Returned]}"/>
  </metadataStrings>
  <mdxMetadata count="1">
    <mdx n="0" f="s">
      <ms ns="1" c="0"/>
    </mdx>
  </mdxMetadata>
  <valueMetadata count="1">
    <bk>
      <rc t="1" v="0"/>
    </bk>
  </valueMetadata>
</metadata>
</file>

<file path=xl/sharedStrings.xml><?xml version="1.0" encoding="utf-8"?>
<sst xmlns="http://schemas.openxmlformats.org/spreadsheetml/2006/main" count="3832" uniqueCount="634">
  <si>
    <t>Customer Name</t>
  </si>
  <si>
    <t>Product Category</t>
  </si>
  <si>
    <t>Product Name</t>
  </si>
  <si>
    <t>Order Date</t>
  </si>
  <si>
    <t>Delivered Date</t>
  </si>
  <si>
    <t>Quantity</t>
  </si>
  <si>
    <t>Unit Price</t>
  </si>
  <si>
    <t>Status</t>
  </si>
  <si>
    <t>Country</t>
  </si>
  <si>
    <t>Payment Method</t>
  </si>
  <si>
    <t>Allison Hill</t>
  </si>
  <si>
    <t>Electronics</t>
  </si>
  <si>
    <t>Smartphone</t>
  </si>
  <si>
    <t>Completed</t>
  </si>
  <si>
    <t>Mobile Money</t>
  </si>
  <si>
    <t>Lance Hoffman</t>
  </si>
  <si>
    <t>Books</t>
  </si>
  <si>
    <t>Fiction</t>
  </si>
  <si>
    <t>Credit Card</t>
  </si>
  <si>
    <t>Brent Abbott</t>
  </si>
  <si>
    <t>Apparel</t>
  </si>
  <si>
    <t>Sneakers</t>
  </si>
  <si>
    <t>Edward Fuller</t>
  </si>
  <si>
    <t>Groceries</t>
  </si>
  <si>
    <t>Cereal</t>
  </si>
  <si>
    <t>Melinda Jones</t>
  </si>
  <si>
    <t>Headphones</t>
  </si>
  <si>
    <t>Returned</t>
  </si>
  <si>
    <t>Cash</t>
  </si>
  <si>
    <t>Andrew Stewart</t>
  </si>
  <si>
    <t>Home Decor</t>
  </si>
  <si>
    <t>Vase</t>
  </si>
  <si>
    <t>Nigeria</t>
  </si>
  <si>
    <t>Nicole Patterson</t>
  </si>
  <si>
    <t>Anthony Rodriguez</t>
  </si>
  <si>
    <t>Camera</t>
  </si>
  <si>
    <t>Shannon Smith</t>
  </si>
  <si>
    <t>Milk</t>
  </si>
  <si>
    <t>Pamela Romero</t>
  </si>
  <si>
    <t>T-Shirt</t>
  </si>
  <si>
    <t>Tammy Sellers</t>
  </si>
  <si>
    <t>Curtains</t>
  </si>
  <si>
    <t>Joseph Obrien</t>
  </si>
  <si>
    <t>Children's Book</t>
  </si>
  <si>
    <t>Austin Smith</t>
  </si>
  <si>
    <t>Bank Transfer</t>
  </si>
  <si>
    <t>David Caldwell</t>
  </si>
  <si>
    <t>Matthew Gomez</t>
  </si>
  <si>
    <t>Maria Brown</t>
  </si>
  <si>
    <t>Wall Art</t>
  </si>
  <si>
    <t>Clifford Ford</t>
  </si>
  <si>
    <t>Dress</t>
  </si>
  <si>
    <t>Tammy Allison</t>
  </si>
  <si>
    <t>Jeans</t>
  </si>
  <si>
    <t>Rachel Gibson</t>
  </si>
  <si>
    <t>Biography</t>
  </si>
  <si>
    <t>Lauren Daniels</t>
  </si>
  <si>
    <t>Laptop</t>
  </si>
  <si>
    <t>Amanda Miller</t>
  </si>
  <si>
    <t>Cookbook</t>
  </si>
  <si>
    <t>Michael Evans</t>
  </si>
  <si>
    <t>Angel Lewis MD</t>
  </si>
  <si>
    <t>Joshua Turner</t>
  </si>
  <si>
    <t>Non-Fiction</t>
  </si>
  <si>
    <t>Douglas Clark</t>
  </si>
  <si>
    <t>Kimberly Davenport</t>
  </si>
  <si>
    <t>Richard Rodriguez</t>
  </si>
  <si>
    <t>Matthew Ross</t>
  </si>
  <si>
    <t>Victoria Johnson</t>
  </si>
  <si>
    <t>Juice</t>
  </si>
  <si>
    <t>Stephanie Lee</t>
  </si>
  <si>
    <t>Benjamin Beck</t>
  </si>
  <si>
    <t>Stephanie Gilbert</t>
  </si>
  <si>
    <t>Jeffrey Carpenter</t>
  </si>
  <si>
    <t>Curtis Johnson</t>
  </si>
  <si>
    <t>Table Lamp</t>
  </si>
  <si>
    <t>Michael Snyder</t>
  </si>
  <si>
    <t>Melissa Marshall</t>
  </si>
  <si>
    <t>Cushion</t>
  </si>
  <si>
    <t>Michelle Wagner</t>
  </si>
  <si>
    <t>Sara Ramirez</t>
  </si>
  <si>
    <t>George Orozco</t>
  </si>
  <si>
    <t>Jacket</t>
  </si>
  <si>
    <t>Joshua Perry</t>
  </si>
  <si>
    <t>Aaron Bell</t>
  </si>
  <si>
    <t>Stephanie Freeman</t>
  </si>
  <si>
    <t>Rebecca Ramsey</t>
  </si>
  <si>
    <t>Mary Miller</t>
  </si>
  <si>
    <t>Andre Wright</t>
  </si>
  <si>
    <t>Jeffrey Wood</t>
  </si>
  <si>
    <t>Samuel Rivas</t>
  </si>
  <si>
    <t>Daniel Salinas</t>
  </si>
  <si>
    <t>Michael West</t>
  </si>
  <si>
    <t>Elizabeth Ward</t>
  </si>
  <si>
    <t>Kristen Terry</t>
  </si>
  <si>
    <t>Tablet</t>
  </si>
  <si>
    <t>David Grant</t>
  </si>
  <si>
    <t>Kevin Patterson</t>
  </si>
  <si>
    <t>Juan Moore</t>
  </si>
  <si>
    <t>Pasta</t>
  </si>
  <si>
    <t>Dwayne Campbell</t>
  </si>
  <si>
    <t>Samantha Morse</t>
  </si>
  <si>
    <t>Kathryn Snyder</t>
  </si>
  <si>
    <t>Alicia Hubbard</t>
  </si>
  <si>
    <t>Tanya Kim</t>
  </si>
  <si>
    <t>Bruce Collier</t>
  </si>
  <si>
    <t>Kimberly Gibson</t>
  </si>
  <si>
    <t>Reginald Williams</t>
  </si>
  <si>
    <t>Amanda Shaw</t>
  </si>
  <si>
    <t>Alexis Thomas</t>
  </si>
  <si>
    <t>Sarah Villarreal</t>
  </si>
  <si>
    <t>Cynthia Cohen</t>
  </si>
  <si>
    <t>Michele Garcia</t>
  </si>
  <si>
    <t>Joel King</t>
  </si>
  <si>
    <t>Rice</t>
  </si>
  <si>
    <t>Brooke Alexander</t>
  </si>
  <si>
    <t>Ann Phillips</t>
  </si>
  <si>
    <t>Richard Smith</t>
  </si>
  <si>
    <t>David Johnson</t>
  </si>
  <si>
    <t>Elizabeth Ortiz</t>
  </si>
  <si>
    <t>Teresa Ramirez</t>
  </si>
  <si>
    <t>Michael Stephens</t>
  </si>
  <si>
    <t>Kristen Willis</t>
  </si>
  <si>
    <t>Rebecca Rodriguez</t>
  </si>
  <si>
    <t>Jessica Rodriguez DDS</t>
  </si>
  <si>
    <t>Donald Schultz</t>
  </si>
  <si>
    <t>Emily Edwards</t>
  </si>
  <si>
    <t>Anna Davis</t>
  </si>
  <si>
    <t>Jordan Moore</t>
  </si>
  <si>
    <t>Phillip Andrews</t>
  </si>
  <si>
    <t>Christopher Park</t>
  </si>
  <si>
    <t>Andrea Figueroa</t>
  </si>
  <si>
    <t>Karla Ramos</t>
  </si>
  <si>
    <t>Michael Watkins</t>
  </si>
  <si>
    <t>Eric Clark</t>
  </si>
  <si>
    <t>Thomas Atkins</t>
  </si>
  <si>
    <t>Alex Nguyen</t>
  </si>
  <si>
    <t>Kelly Foster</t>
  </si>
  <si>
    <t>Kerry Lee</t>
  </si>
  <si>
    <t>Rebecca Vargas</t>
  </si>
  <si>
    <t>John Hernandez</t>
  </si>
  <si>
    <t>Katelyn Perez</t>
  </si>
  <si>
    <t>George Miranda</t>
  </si>
  <si>
    <t>Jackson Ball</t>
  </si>
  <si>
    <t>Vincent Mueller</t>
  </si>
  <si>
    <t>Tracy Montoya</t>
  </si>
  <si>
    <t>Phillip Nelson</t>
  </si>
  <si>
    <t>Jonathan Young</t>
  </si>
  <si>
    <t>Howard Norman</t>
  </si>
  <si>
    <t>Stephanie Hughes</t>
  </si>
  <si>
    <t>Samantha Gardner</t>
  </si>
  <si>
    <t>William Gould</t>
  </si>
  <si>
    <t>Laura Moreno</t>
  </si>
  <si>
    <t>Kathryn Hughes</t>
  </si>
  <si>
    <t>Benjamin Thompson</t>
  </si>
  <si>
    <t>Betty Shaw</t>
  </si>
  <si>
    <t>Todd Jacobson</t>
  </si>
  <si>
    <t>Martin Vargas</t>
  </si>
  <si>
    <t>Travis Wise</t>
  </si>
  <si>
    <t>Stephen Gardner</t>
  </si>
  <si>
    <t>Jesse Barker</t>
  </si>
  <si>
    <t>James Gilbert</t>
  </si>
  <si>
    <t>Shawn Jimenez</t>
  </si>
  <si>
    <t>Kyle Cameron</t>
  </si>
  <si>
    <t>Monica Gallagher</t>
  </si>
  <si>
    <t>Brent Brooks</t>
  </si>
  <si>
    <t>Brenda Velazquez</t>
  </si>
  <si>
    <t>Katie Hicks</t>
  </si>
  <si>
    <t>Veronica Silva</t>
  </si>
  <si>
    <t>Michelle Hampton</t>
  </si>
  <si>
    <t>Ashley Smith</t>
  </si>
  <si>
    <t>Gloria Gomez</t>
  </si>
  <si>
    <t>Courtney Dudley</t>
  </si>
  <si>
    <t>Timothy Pope</t>
  </si>
  <si>
    <t>Tina Ballard</t>
  </si>
  <si>
    <t>Anthony Stein</t>
  </si>
  <si>
    <t>Matthew Velez</t>
  </si>
  <si>
    <t>Alexandra Bradley</t>
  </si>
  <si>
    <t>Nicole Thompson</t>
  </si>
  <si>
    <t>Stacy Carrillo</t>
  </si>
  <si>
    <t>Justin Brown</t>
  </si>
  <si>
    <t>Steven Griffin Jr.</t>
  </si>
  <si>
    <t>Aaron Robinson</t>
  </si>
  <si>
    <t>Jason Mack</t>
  </si>
  <si>
    <t>Michael Stanley</t>
  </si>
  <si>
    <t>Julie Ball</t>
  </si>
  <si>
    <t>Donald Pineda</t>
  </si>
  <si>
    <t>Jill Powers</t>
  </si>
  <si>
    <t>Donna Cabrera</t>
  </si>
  <si>
    <t>Jason Hernandez</t>
  </si>
  <si>
    <t>Michael Shaffer</t>
  </si>
  <si>
    <t>Kristin Mendoza</t>
  </si>
  <si>
    <t>Jose Crawford</t>
  </si>
  <si>
    <t>Connie Thomas</t>
  </si>
  <si>
    <t>Robert Jackson</t>
  </si>
  <si>
    <t>Kelly Combs</t>
  </si>
  <si>
    <t>Antonio Little</t>
  </si>
  <si>
    <t>James Tran</t>
  </si>
  <si>
    <t>Tamara Hall</t>
  </si>
  <si>
    <t>Jennifer Ayala</t>
  </si>
  <si>
    <t>Kevin James</t>
  </si>
  <si>
    <t>Derrick Adams</t>
  </si>
  <si>
    <t>Michelle Simpson</t>
  </si>
  <si>
    <t>Scott Alexander</t>
  </si>
  <si>
    <t>Ernest Oconnell</t>
  </si>
  <si>
    <t>Randall Johnson</t>
  </si>
  <si>
    <t>Ryan Pope</t>
  </si>
  <si>
    <t>Jay Bennett</t>
  </si>
  <si>
    <t>Lonnie Hart</t>
  </si>
  <si>
    <t>Eric Patrick</t>
  </si>
  <si>
    <t>Rhonda Brown</t>
  </si>
  <si>
    <t>Emily Price</t>
  </si>
  <si>
    <t>Jill Jackson</t>
  </si>
  <si>
    <t>Ashley Wilson</t>
  </si>
  <si>
    <t>Ashley Greer PhD</t>
  </si>
  <si>
    <t>Charles Clark</t>
  </si>
  <si>
    <t>Brandi Thomas</t>
  </si>
  <si>
    <t>Mark Burton</t>
  </si>
  <si>
    <t>Paul Neal</t>
  </si>
  <si>
    <t>Raymond Oconnor</t>
  </si>
  <si>
    <t>Aaron Rubio</t>
  </si>
  <si>
    <t>Steven Martin</t>
  </si>
  <si>
    <t>Jennifer Anderson MD</t>
  </si>
  <si>
    <t>Emily Taylor</t>
  </si>
  <si>
    <t>Matthew Bowers</t>
  </si>
  <si>
    <t>Samantha Green</t>
  </si>
  <si>
    <t>Jesse Ward</t>
  </si>
  <si>
    <t>Tyler Johnson</t>
  </si>
  <si>
    <t>Patricia Collins</t>
  </si>
  <si>
    <t>Jacob Bonilla</t>
  </si>
  <si>
    <t>Anthony Shea DDS</t>
  </si>
  <si>
    <t>Kathy Walsh</t>
  </si>
  <si>
    <t>Cynthia Green</t>
  </si>
  <si>
    <t>Melissa Williams</t>
  </si>
  <si>
    <t>Anthony Evans</t>
  </si>
  <si>
    <t>Antonio Norman</t>
  </si>
  <si>
    <t>Kenneth Underwood</t>
  </si>
  <si>
    <t>Danielle Phillips</t>
  </si>
  <si>
    <t>Curtis Wilkerson</t>
  </si>
  <si>
    <t>Kathryn Price</t>
  </si>
  <si>
    <t>Kevin Hall</t>
  </si>
  <si>
    <t>Kristy Hart</t>
  </si>
  <si>
    <t>Joseph Smith</t>
  </si>
  <si>
    <t>Sarah Valencia</t>
  </si>
  <si>
    <t>Patricia Bradley</t>
  </si>
  <si>
    <t>William Jackson</t>
  </si>
  <si>
    <t>Michelle Williams</t>
  </si>
  <si>
    <t>Fernando Lynn</t>
  </si>
  <si>
    <t>Lisa Webb</t>
  </si>
  <si>
    <t>Jennifer Spencer</t>
  </si>
  <si>
    <t>Sara Hernandez</t>
  </si>
  <si>
    <t>Steven Baker</t>
  </si>
  <si>
    <t>Dennis Marshall</t>
  </si>
  <si>
    <t>Cynthia Evans</t>
  </si>
  <si>
    <t>Beth Henderson</t>
  </si>
  <si>
    <t>Thomas Sloan</t>
  </si>
  <si>
    <t>Kara Jackson</t>
  </si>
  <si>
    <t>Steve Rivera</t>
  </si>
  <si>
    <t>Caitlin Collins</t>
  </si>
  <si>
    <t>Corey Whitaker</t>
  </si>
  <si>
    <t>Madison Martinez</t>
  </si>
  <si>
    <t>Penny Lewis</t>
  </si>
  <si>
    <t>Carlos Thompson</t>
  </si>
  <si>
    <t>James Bailey</t>
  </si>
  <si>
    <t>Brian Hunt</t>
  </si>
  <si>
    <t>Sarah Pittman</t>
  </si>
  <si>
    <t>Courtney Walker</t>
  </si>
  <si>
    <t>Edward York</t>
  </si>
  <si>
    <t>Steve Mason</t>
  </si>
  <si>
    <t>Penny Anderson</t>
  </si>
  <si>
    <t>Joseph Cross</t>
  </si>
  <si>
    <t>Shawn Collins</t>
  </si>
  <si>
    <t>Joy Meyer</t>
  </si>
  <si>
    <t>Alex Wagner</t>
  </si>
  <si>
    <t>Martha Smith</t>
  </si>
  <si>
    <t>Matthew Bates</t>
  </si>
  <si>
    <t>Autumn Wilson</t>
  </si>
  <si>
    <t>Michael Meadows</t>
  </si>
  <si>
    <t>Sarah Ward</t>
  </si>
  <si>
    <t>Charles Holland</t>
  </si>
  <si>
    <t>Robert White</t>
  </si>
  <si>
    <t>Karen Fisher</t>
  </si>
  <si>
    <t>Jason Williams</t>
  </si>
  <si>
    <t>Vanessa Santiago</t>
  </si>
  <si>
    <t>Erica Rivera</t>
  </si>
  <si>
    <t>Alicia Powell</t>
  </si>
  <si>
    <t>Brian Prince</t>
  </si>
  <si>
    <t>Janice Petty</t>
  </si>
  <si>
    <t>Nicole Evans</t>
  </si>
  <si>
    <t>Anthony Adams</t>
  </si>
  <si>
    <t>Richard Jennings</t>
  </si>
  <si>
    <t>Douglas Baker</t>
  </si>
  <si>
    <t>Michael Fox</t>
  </si>
  <si>
    <t>Lisa Oliver</t>
  </si>
  <si>
    <t>Bradley Davis</t>
  </si>
  <si>
    <t>Ronald Johns</t>
  </si>
  <si>
    <t>Alan Nunez</t>
  </si>
  <si>
    <t>Daniel Davenport</t>
  </si>
  <si>
    <t>Angel Powers</t>
  </si>
  <si>
    <t>Ian Frazier</t>
  </si>
  <si>
    <t>Matthew Miller</t>
  </si>
  <si>
    <t>Angela Jones</t>
  </si>
  <si>
    <t>Sarah Drake</t>
  </si>
  <si>
    <t>Sierra Williams</t>
  </si>
  <si>
    <t>Deborah Stephens</t>
  </si>
  <si>
    <t>Brenda Martin</t>
  </si>
  <si>
    <t>Gary Wilson</t>
  </si>
  <si>
    <t>Alison Williams</t>
  </si>
  <si>
    <t>Rebecca Hoover</t>
  </si>
  <si>
    <t>Joseph Blankenship</t>
  </si>
  <si>
    <t>Robert Velez</t>
  </si>
  <si>
    <t>Kimberly Scott</t>
  </si>
  <si>
    <t>Wendy Sanders</t>
  </si>
  <si>
    <t>Eric Cooper</t>
  </si>
  <si>
    <t>Jessica Harris</t>
  </si>
  <si>
    <t>Lisa Craig</t>
  </si>
  <si>
    <t>Penny Gomez MD</t>
  </si>
  <si>
    <t>Hannah Richmond</t>
  </si>
  <si>
    <t>Debbie Russell</t>
  </si>
  <si>
    <t>Judy Murray</t>
  </si>
  <si>
    <t>Jennifer Gomez</t>
  </si>
  <si>
    <t>Hayden Shannon</t>
  </si>
  <si>
    <t>Nicolas Salas II</t>
  </si>
  <si>
    <t>Katherine Joyce</t>
  </si>
  <si>
    <t>Alexandra Clark</t>
  </si>
  <si>
    <t>Jonathan Clark</t>
  </si>
  <si>
    <t>Adam Fisher</t>
  </si>
  <si>
    <t>Jason Bell</t>
  </si>
  <si>
    <t>Greg Edwards</t>
  </si>
  <si>
    <t>Mary Shepard</t>
  </si>
  <si>
    <t>Cameron Rose</t>
  </si>
  <si>
    <t>Kimberly Taylor</t>
  </si>
  <si>
    <t>Sarah Cooper</t>
  </si>
  <si>
    <t>Ralph Yates</t>
  </si>
  <si>
    <t>Connie Miller</t>
  </si>
  <si>
    <t>Jason Floyd</t>
  </si>
  <si>
    <t>Tiffany Brown</t>
  </si>
  <si>
    <t>Sandra Martinez</t>
  </si>
  <si>
    <t>Dawn Little</t>
  </si>
  <si>
    <t>Heather Taylor</t>
  </si>
  <si>
    <t>Gregory Oconnor</t>
  </si>
  <si>
    <t>Cynthia Le</t>
  </si>
  <si>
    <t>Douglas Ortiz</t>
  </si>
  <si>
    <t>Beverly Russo</t>
  </si>
  <si>
    <t>Amy Grant</t>
  </si>
  <si>
    <t>Maurice Andrade</t>
  </si>
  <si>
    <t>David Gardner</t>
  </si>
  <si>
    <t>Andrew Mitchell</t>
  </si>
  <si>
    <t>Rodney Norris</t>
  </si>
  <si>
    <t>Jacob Perkins</t>
  </si>
  <si>
    <t>Jessica Conrad</t>
  </si>
  <si>
    <t>Caitlin Henderson</t>
  </si>
  <si>
    <t>Victoria Wyatt</t>
  </si>
  <si>
    <t>Matthew Foster</t>
  </si>
  <si>
    <t>David Bradley</t>
  </si>
  <si>
    <t>Tyler Miller</t>
  </si>
  <si>
    <t>Taylor Mathis Jr.</t>
  </si>
  <si>
    <t>Candice Ramos</t>
  </si>
  <si>
    <t>Christine Wright</t>
  </si>
  <si>
    <t>Allison Doyle</t>
  </si>
  <si>
    <t>Meghan Anthony</t>
  </si>
  <si>
    <t>Jason Powell</t>
  </si>
  <si>
    <t>Rebecca Moyer</t>
  </si>
  <si>
    <t>Daniel Murphy</t>
  </si>
  <si>
    <t>Paul Williams</t>
  </si>
  <si>
    <t>Pamela Jackson</t>
  </si>
  <si>
    <t>Miguel Jones</t>
  </si>
  <si>
    <t>Jack Snow</t>
  </si>
  <si>
    <t>Robert Medina</t>
  </si>
  <si>
    <t>Cheryl Allen</t>
  </si>
  <si>
    <t>Joseph Coleman</t>
  </si>
  <si>
    <t>Nathan Stewart</t>
  </si>
  <si>
    <t>Scott Wilson</t>
  </si>
  <si>
    <t>Regina Gonzalez</t>
  </si>
  <si>
    <t>Sydney White</t>
  </si>
  <si>
    <t>Frank Garcia</t>
  </si>
  <si>
    <t>David Wilson</t>
  </si>
  <si>
    <t>Joseph Dean</t>
  </si>
  <si>
    <t>Emily Smith</t>
  </si>
  <si>
    <t>Kristen Reyes</t>
  </si>
  <si>
    <t>Diane Evans</t>
  </si>
  <si>
    <t>Joseph Knight</t>
  </si>
  <si>
    <t>Christina Cruz</t>
  </si>
  <si>
    <t>Michael Johnson</t>
  </si>
  <si>
    <t>Tanner Mitchell DDS</t>
  </si>
  <si>
    <t>Patricia Becker</t>
  </si>
  <si>
    <t>Susan Rivas</t>
  </si>
  <si>
    <t>Regina Mcdonald</t>
  </si>
  <si>
    <t>Jesse Santiago</t>
  </si>
  <si>
    <t>Samantha Davis</t>
  </si>
  <si>
    <t>Cameron Fisher</t>
  </si>
  <si>
    <t>Richard Camacho</t>
  </si>
  <si>
    <t>Larry Garcia</t>
  </si>
  <si>
    <t>Meagan Jenkins</t>
  </si>
  <si>
    <t>Paula Bradley</t>
  </si>
  <si>
    <t>Crystal Hansen</t>
  </si>
  <si>
    <t>Craig Morrison</t>
  </si>
  <si>
    <t>Sonia Day</t>
  </si>
  <si>
    <t>Dustin Newman</t>
  </si>
  <si>
    <t>Kelly Bishop MD</t>
  </si>
  <si>
    <t>Rachel Holland</t>
  </si>
  <si>
    <t>Felicia Aguilar</t>
  </si>
  <si>
    <t>Meagan Calderon</t>
  </si>
  <si>
    <t>Kaitlyn Guerra</t>
  </si>
  <si>
    <t>Ruben Dunn</t>
  </si>
  <si>
    <t>Jason Bauer</t>
  </si>
  <si>
    <t>Lynn Andrews</t>
  </si>
  <si>
    <t>Heather Ashley</t>
  </si>
  <si>
    <t>Haley Quinn</t>
  </si>
  <si>
    <t>Catherine Taylor</t>
  </si>
  <si>
    <t>Emily Collins</t>
  </si>
  <si>
    <t>Mitchell Jackson</t>
  </si>
  <si>
    <t>Jessica Martinez</t>
  </si>
  <si>
    <t>Michelle Pierce</t>
  </si>
  <si>
    <t>William Conner</t>
  </si>
  <si>
    <t>Ana Sanders</t>
  </si>
  <si>
    <t>Evan Jones</t>
  </si>
  <si>
    <t>Emma Travis</t>
  </si>
  <si>
    <t>Emma Owens</t>
  </si>
  <si>
    <t>Dylan Hughes</t>
  </si>
  <si>
    <t>Andrew Williams</t>
  </si>
  <si>
    <t>Reginald Knapp</t>
  </si>
  <si>
    <t>Mary Burgess</t>
  </si>
  <si>
    <t>Brooke Delgado</t>
  </si>
  <si>
    <t>Casey Gillespie</t>
  </si>
  <si>
    <t>Corey Rodriguez</t>
  </si>
  <si>
    <t>Cathy Taylor</t>
  </si>
  <si>
    <t>Tiffany Turner</t>
  </si>
  <si>
    <t>Michael Durham</t>
  </si>
  <si>
    <t>Donald Hawkins</t>
  </si>
  <si>
    <t>Sarah Davis</t>
  </si>
  <si>
    <t>Autumn Key</t>
  </si>
  <si>
    <t>Kristen Rowe</t>
  </si>
  <si>
    <t>Kelly Sanchez</t>
  </si>
  <si>
    <t>Alan Bowen</t>
  </si>
  <si>
    <t>Susan Rodriguez</t>
  </si>
  <si>
    <t>Tyler Stevens</t>
  </si>
  <si>
    <t>Amanda Mcfarland</t>
  </si>
  <si>
    <t>Tanya Evans</t>
  </si>
  <si>
    <t>Valerie Brown</t>
  </si>
  <si>
    <t>Richard Moore</t>
  </si>
  <si>
    <t>Philip Garcia</t>
  </si>
  <si>
    <t>Rachel Shields</t>
  </si>
  <si>
    <t>Douglas Hartman</t>
  </si>
  <si>
    <t>Sheila Barnes</t>
  </si>
  <si>
    <t>Daniel Burgess</t>
  </si>
  <si>
    <t>Thomas Miller</t>
  </si>
  <si>
    <t>Christopher Castro</t>
  </si>
  <si>
    <t>Jessica Johnson</t>
  </si>
  <si>
    <t>Michael Mcbride</t>
  </si>
  <si>
    <t>Jennifer Taylor</t>
  </si>
  <si>
    <t>Maria Cooke</t>
  </si>
  <si>
    <t>Kari Lee</t>
  </si>
  <si>
    <t>Xavier Rowe</t>
  </si>
  <si>
    <t>Tiffany Robertson</t>
  </si>
  <si>
    <t>Samantha Simpson</t>
  </si>
  <si>
    <t>Rachel Shannon</t>
  </si>
  <si>
    <t>Brandon Lewis</t>
  </si>
  <si>
    <t>Edwin Reyes</t>
  </si>
  <si>
    <t>Lisa Ramos</t>
  </si>
  <si>
    <t>Peggy Vaughn</t>
  </si>
  <si>
    <t>Bonnie Valencia</t>
  </si>
  <si>
    <t>Austin Baker</t>
  </si>
  <si>
    <t>James Davidson</t>
  </si>
  <si>
    <t>Kevin Hines</t>
  </si>
  <si>
    <t>Lee Parker</t>
  </si>
  <si>
    <t>Patricia Johnson</t>
  </si>
  <si>
    <t>Megan Wilson</t>
  </si>
  <si>
    <t>Roger Duncan</t>
  </si>
  <si>
    <t>April Sandoval</t>
  </si>
  <si>
    <t>Dillon Jones</t>
  </si>
  <si>
    <t>Bryan Howard</t>
  </si>
  <si>
    <t>Angela Osborn</t>
  </si>
  <si>
    <t>Daniel Lopez</t>
  </si>
  <si>
    <t>Vickie Price</t>
  </si>
  <si>
    <t>Morgan Kim</t>
  </si>
  <si>
    <t>Kevin Thompson</t>
  </si>
  <si>
    <t>Heather Bennett</t>
  </si>
  <si>
    <t>Karen Davis</t>
  </si>
  <si>
    <t>Leah Spencer</t>
  </si>
  <si>
    <t>Lisa Martinez</t>
  </si>
  <si>
    <t>Lisa Mills</t>
  </si>
  <si>
    <t>Traci Garcia</t>
  </si>
  <si>
    <t>Ryan Garrison</t>
  </si>
  <si>
    <t>Ann Alexander</t>
  </si>
  <si>
    <t>Hailey Monroe</t>
  </si>
  <si>
    <t>Donald Nguyen</t>
  </si>
  <si>
    <t>Cynthia Brown</t>
  </si>
  <si>
    <t>Jason Price</t>
  </si>
  <si>
    <t>William Orozco</t>
  </si>
  <si>
    <t>Christopher Walters</t>
  </si>
  <si>
    <t>Katherine Christensen MD</t>
  </si>
  <si>
    <t>Elizabeth Williams</t>
  </si>
  <si>
    <t>Ashley Scott</t>
  </si>
  <si>
    <t>Meghan White</t>
  </si>
  <si>
    <t>Michael Cruz</t>
  </si>
  <si>
    <t>David Stevens</t>
  </si>
  <si>
    <t>Heidi Brown</t>
  </si>
  <si>
    <t>Peter Walker</t>
  </si>
  <si>
    <t>Levi Lopez</t>
  </si>
  <si>
    <t>Peter Williams</t>
  </si>
  <si>
    <t>Jessica Richards</t>
  </si>
  <si>
    <t>Tammy Anderson</t>
  </si>
  <si>
    <t>Stephanie Ferguson</t>
  </si>
  <si>
    <t>Ashley Parrish</t>
  </si>
  <si>
    <t>Kimberly Morrison</t>
  </si>
  <si>
    <t>Timothy Gilbert</t>
  </si>
  <si>
    <t>Erin Carter</t>
  </si>
  <si>
    <t>Jaime Lang</t>
  </si>
  <si>
    <t>Amanda Jones</t>
  </si>
  <si>
    <t>Elizabeth Miller</t>
  </si>
  <si>
    <t>Joseph Taylor</t>
  </si>
  <si>
    <t>Traci Camacho</t>
  </si>
  <si>
    <t>Kenneth Long</t>
  </si>
  <si>
    <t>Michael Young</t>
  </si>
  <si>
    <t>Matthew Steele</t>
  </si>
  <si>
    <t>Reginald Diaz</t>
  </si>
  <si>
    <t>Amanda Juarez</t>
  </si>
  <si>
    <t>Courtney Sullivan</t>
  </si>
  <si>
    <t>Linda Elliott</t>
  </si>
  <si>
    <t>Sherry Schmidt</t>
  </si>
  <si>
    <t>Jacqueline Williams</t>
  </si>
  <si>
    <t>Brian Simmons</t>
  </si>
  <si>
    <t>Richard Avery</t>
  </si>
  <si>
    <t>Abigail Davis</t>
  </si>
  <si>
    <t>Andrew Cruz</t>
  </si>
  <si>
    <t>Laura Benson</t>
  </si>
  <si>
    <t>Pamela Weaver</t>
  </si>
  <si>
    <t>Robert Mendoza</t>
  </si>
  <si>
    <t>Veronica Parks</t>
  </si>
  <si>
    <t>Robert Woods</t>
  </si>
  <si>
    <t>Jane Mitchell</t>
  </si>
  <si>
    <t>Teresa Adkins</t>
  </si>
  <si>
    <t>Randy Warren</t>
  </si>
  <si>
    <t>Brandon Parker</t>
  </si>
  <si>
    <t>Mark Williamson</t>
  </si>
  <si>
    <t>Joseph Lopez</t>
  </si>
  <si>
    <t>Ray Boyd</t>
  </si>
  <si>
    <t>Donald Wilson</t>
  </si>
  <si>
    <t>Jonathan Parks</t>
  </si>
  <si>
    <t>Ashley Freeman</t>
  </si>
  <si>
    <t>Dawn Diaz</t>
  </si>
  <si>
    <t>Morgan Davenport</t>
  </si>
  <si>
    <t>Theresa Hansen</t>
  </si>
  <si>
    <t>Krista Shea</t>
  </si>
  <si>
    <t>Rebecca Thompson</t>
  </si>
  <si>
    <t>United States</t>
  </si>
  <si>
    <t>Brazil</t>
  </si>
  <si>
    <t>United Kingdom</t>
  </si>
  <si>
    <t>China</t>
  </si>
  <si>
    <t>Australia</t>
  </si>
  <si>
    <t>Antarctica</t>
  </si>
  <si>
    <t>Cost Percentage</t>
  </si>
  <si>
    <t xml:space="preserve"> </t>
  </si>
  <si>
    <t>Year</t>
  </si>
  <si>
    <t>Month</t>
  </si>
  <si>
    <t>Day</t>
  </si>
  <si>
    <t>Delivery Time</t>
  </si>
  <si>
    <t>Total Cost</t>
  </si>
  <si>
    <t>Revenue</t>
  </si>
  <si>
    <t>Net Profit</t>
  </si>
  <si>
    <t>Mean</t>
  </si>
  <si>
    <t>Standard Error</t>
  </si>
  <si>
    <t>Median</t>
  </si>
  <si>
    <t>Mode</t>
  </si>
  <si>
    <t>Standard Deviation</t>
  </si>
  <si>
    <t>Sample Variance</t>
  </si>
  <si>
    <t>Kurtosis</t>
  </si>
  <si>
    <t>Skewness</t>
  </si>
  <si>
    <t>Range</t>
  </si>
  <si>
    <t>Minimum</t>
  </si>
  <si>
    <t>Maximum</t>
  </si>
  <si>
    <t>Sum</t>
  </si>
  <si>
    <t>Count</t>
  </si>
  <si>
    <t>Descriptive Statistics</t>
  </si>
  <si>
    <t>T- Test</t>
  </si>
  <si>
    <t>Scenario</t>
  </si>
  <si>
    <t>Is there a relationship between delivery time and status(Completed/Returened) ?</t>
  </si>
  <si>
    <t>H0 Hypothesis</t>
  </si>
  <si>
    <t>The delivery time does not affect the status of the delivery</t>
  </si>
  <si>
    <t>Alternative Hypothesis</t>
  </si>
  <si>
    <t>The delivery time does affect the status of the delivery</t>
  </si>
  <si>
    <t>Data</t>
  </si>
  <si>
    <t>T Test</t>
  </si>
  <si>
    <t>T Test: Two-Sample Assuming Unequal Variances</t>
  </si>
  <si>
    <t>Variance</t>
  </si>
  <si>
    <t>Observations</t>
  </si>
  <si>
    <t>Hypothesized Mean Difference</t>
  </si>
  <si>
    <t>df</t>
  </si>
  <si>
    <t>t Stat</t>
  </si>
  <si>
    <t>P(T&lt;=t) one-tail</t>
  </si>
  <si>
    <t>t Critical one-tail</t>
  </si>
  <si>
    <t>P(T&lt;=t) two-tail</t>
  </si>
  <si>
    <t>t Critical two-tail</t>
  </si>
  <si>
    <t>Since P value &lt; Alpha we reject the null hypothesis</t>
  </si>
  <si>
    <t>Conclusion</t>
  </si>
  <si>
    <t>There is enough evidence to support that there is a relationship between order time and status</t>
  </si>
  <si>
    <t xml:space="preserve">Mean Difference </t>
  </si>
  <si>
    <t>Orders that have been returned has taken 1.78 (2) days more to deliver</t>
  </si>
  <si>
    <t>Suggestions</t>
  </si>
  <si>
    <t>Monitor the sales that are taking more than 2 days to deliver as it has higher rate of being returned</t>
  </si>
  <si>
    <t>Sales Form</t>
  </si>
  <si>
    <t>Row Labels</t>
  </si>
  <si>
    <t>Grand Total</t>
  </si>
  <si>
    <t>Salitha Marasinghe</t>
  </si>
  <si>
    <t>Pavani Thilakarathna</t>
  </si>
  <si>
    <t>Sum of Revenue</t>
  </si>
  <si>
    <t>Sum of Net Profit</t>
  </si>
  <si>
    <t>Salitha Marsinghe</t>
  </si>
  <si>
    <t>sad</t>
  </si>
  <si>
    <t>sd</t>
  </si>
  <si>
    <t>asd</t>
  </si>
  <si>
    <t>Ad</t>
  </si>
  <si>
    <t>Sum of Total Cost</t>
  </si>
  <si>
    <t>Count of Customer Name</t>
  </si>
  <si>
    <t>2025</t>
  </si>
  <si>
    <t>Jul</t>
  </si>
  <si>
    <t>Aug</t>
  </si>
  <si>
    <t>Sep</t>
  </si>
  <si>
    <t>Average Order Value</t>
  </si>
  <si>
    <t>Feb</t>
  </si>
  <si>
    <t>Jan</t>
  </si>
  <si>
    <t>Mar</t>
  </si>
  <si>
    <t>Apr</t>
  </si>
  <si>
    <t>Dec</t>
  </si>
  <si>
    <t>Jun</t>
  </si>
  <si>
    <t>May</t>
  </si>
  <si>
    <t>Nov</t>
  </si>
  <si>
    <t>Oct</t>
  </si>
  <si>
    <t>Sum of Quantity</t>
  </si>
  <si>
    <t>Average Units Per oder</t>
  </si>
  <si>
    <t>Average of Delivery Time</t>
  </si>
  <si>
    <t>Gross profit Margin</t>
  </si>
  <si>
    <t>Sum of Cost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</si>
</sst>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quot;$&quot;#,##0.00"/>
    <numFmt numFmtId="165" formatCode="&quot;$&quot;#,##0"/>
    <numFmt numFmtId="171" formatCode="0.00000"/>
    <numFmt numFmtId="174" formatCode="0.0"/>
  </numFmts>
  <fonts count="15">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
      <sz val="14"/>
      <color theme="1"/>
      <name val="Calibri"/>
      <family val="2"/>
      <scheme val="minor"/>
    </font>
    <font>
      <sz val="22"/>
      <color theme="1"/>
      <name val="Calibri"/>
      <family val="2"/>
      <scheme val="minor"/>
    </font>
    <font>
      <b/>
      <sz val="24"/>
      <color theme="1"/>
      <name val="Calibri"/>
      <family val="2"/>
      <scheme val="minor"/>
    </font>
    <font>
      <b/>
      <sz val="28"/>
      <color theme="1"/>
      <name val="Calibri"/>
      <family val="2"/>
      <scheme val="minor"/>
    </font>
    <font>
      <sz val="14"/>
      <name val="Calibri"/>
      <family val="2"/>
      <scheme val="minor"/>
    </font>
    <font>
      <b/>
      <sz val="14"/>
      <name val="Calibri"/>
      <family val="2"/>
      <scheme val="minor"/>
    </font>
    <font>
      <b/>
      <sz val="28"/>
      <name val="Segoe UI Black"/>
      <family val="2"/>
    </font>
    <font>
      <b/>
      <sz val="14"/>
      <color theme="1"/>
      <name val="Calibri"/>
      <family val="2"/>
      <scheme val="minor"/>
    </font>
    <font>
      <b/>
      <sz val="20"/>
      <color rgb="FF000000"/>
      <name val="Calibri"/>
      <family val="2"/>
      <scheme val="minor"/>
    </font>
    <font>
      <sz val="11"/>
      <color theme="1"/>
      <name val="Calibri"/>
      <family val="2"/>
      <scheme val="minor"/>
    </font>
    <font>
      <sz val="18"/>
      <color theme="1"/>
      <name val="FkGrotesk"/>
    </font>
  </fonts>
  <fills count="15">
    <fill>
      <patternFill patternType="none"/>
    </fill>
    <fill>
      <patternFill patternType="gray125"/>
    </fill>
    <fill>
      <patternFill patternType="solid">
        <fgColor theme="4"/>
        <bgColor theme="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theme="0"/>
        <bgColor indexed="64"/>
      </patternFill>
    </fill>
    <fill>
      <patternFill patternType="solid">
        <fgColor theme="2"/>
        <bgColor indexed="64"/>
      </patternFill>
    </fill>
    <fill>
      <patternFill patternType="solid">
        <fgColor theme="9"/>
        <bgColor indexed="64"/>
      </patternFill>
    </fill>
    <fill>
      <patternFill patternType="solid">
        <fgColor rgb="FFD9E2F3"/>
        <bgColor rgb="FFD9E2F3"/>
      </patternFill>
    </fill>
    <fill>
      <patternFill patternType="solid">
        <fgColor rgb="FFB4C6E7"/>
        <bgColor rgb="FFB4C6E7"/>
      </patternFill>
    </fill>
    <fill>
      <patternFill patternType="solid">
        <fgColor theme="1"/>
        <bgColor indexed="64"/>
      </patternFill>
    </fill>
  </fills>
  <borders count="7">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44" fontId="13" fillId="0" borderId="0" applyFont="0" applyFill="0" applyBorder="0" applyAlignment="0" applyProtection="0"/>
  </cellStyleXfs>
  <cellXfs count="69">
    <xf numFmtId="0" fontId="0" fillId="0" borderId="0" xfId="0"/>
    <xf numFmtId="14" fontId="0" fillId="0" borderId="0" xfId="0" applyNumberFormat="1"/>
    <xf numFmtId="0" fontId="1" fillId="2" borderId="1" xfId="0" applyFont="1" applyFill="1" applyBorder="1"/>
    <xf numFmtId="0" fontId="1" fillId="2" borderId="2" xfId="0" applyFont="1" applyFill="1" applyBorder="1"/>
    <xf numFmtId="0" fontId="0" fillId="0" borderId="3" xfId="0" applyBorder="1"/>
    <xf numFmtId="0" fontId="0" fillId="3" borderId="3" xfId="0" applyFill="1" applyBorder="1"/>
    <xf numFmtId="0" fontId="0" fillId="4" borderId="3" xfId="0" applyFill="1" applyBorder="1"/>
    <xf numFmtId="0" fontId="0" fillId="5" borderId="3" xfId="0" applyFill="1" applyBorder="1"/>
    <xf numFmtId="0" fontId="0" fillId="6" borderId="3" xfId="0" applyFill="1" applyBorder="1"/>
    <xf numFmtId="0" fontId="0" fillId="7" borderId="3" xfId="0" applyFill="1" applyBorder="1"/>
    <xf numFmtId="0" fontId="0" fillId="0" borderId="0" xfId="0" applyAlignment="1">
      <alignment horizontal="left"/>
    </xf>
    <xf numFmtId="0" fontId="2" fillId="0" borderId="0" xfId="0" applyFont="1"/>
    <xf numFmtId="0" fontId="0" fillId="0" borderId="0" xfId="0" applyAlignment="1">
      <alignment vertical="top"/>
    </xf>
    <xf numFmtId="14" fontId="1" fillId="2" borderId="1" xfId="0" applyNumberFormat="1" applyFont="1" applyFill="1" applyBorder="1"/>
    <xf numFmtId="0" fontId="0" fillId="8" borderId="0" xfId="0" applyFill="1"/>
    <xf numFmtId="0" fontId="1" fillId="8" borderId="1" xfId="0" applyFont="1" applyFill="1" applyBorder="1"/>
    <xf numFmtId="0" fontId="0" fillId="9" borderId="0" xfId="0" applyFill="1"/>
    <xf numFmtId="14" fontId="9" fillId="9" borderId="0" xfId="0" applyNumberFormat="1" applyFont="1" applyFill="1"/>
    <xf numFmtId="14" fontId="9" fillId="9" borderId="6" xfId="0" applyNumberFormat="1" applyFont="1" applyFill="1" applyBorder="1"/>
    <xf numFmtId="0" fontId="4" fillId="9" borderId="0" xfId="0" applyFont="1" applyFill="1"/>
    <xf numFmtId="0" fontId="10" fillId="9" borderId="0" xfId="0" applyFont="1" applyFill="1" applyAlignment="1">
      <alignment vertical="center"/>
    </xf>
    <xf numFmtId="0" fontId="0" fillId="0" borderId="0" xfId="0" pivotButton="1"/>
    <xf numFmtId="0" fontId="11" fillId="9" borderId="0" xfId="0" applyFont="1" applyFill="1"/>
    <xf numFmtId="0" fontId="8" fillId="10" borderId="3" xfId="0" applyFont="1" applyFill="1" applyBorder="1"/>
    <xf numFmtId="14" fontId="8" fillId="10" borderId="3" xfId="0" applyNumberFormat="1" applyFont="1" applyFill="1" applyBorder="1"/>
    <xf numFmtId="1" fontId="8" fillId="10" borderId="3" xfId="0" applyNumberFormat="1" applyFont="1" applyFill="1" applyBorder="1"/>
    <xf numFmtId="0" fontId="8" fillId="10" borderId="4" xfId="0" applyFont="1" applyFill="1" applyBorder="1"/>
    <xf numFmtId="0" fontId="8" fillId="10" borderId="5" xfId="0" applyFont="1" applyFill="1" applyBorder="1"/>
    <xf numFmtId="2" fontId="8" fillId="10" borderId="3" xfId="0" applyNumberFormat="1" applyFont="1" applyFill="1" applyBorder="1"/>
    <xf numFmtId="1" fontId="0" fillId="0" borderId="0" xfId="0" applyNumberFormat="1"/>
    <xf numFmtId="0" fontId="0" fillId="2" borderId="0" xfId="0" applyFill="1"/>
    <xf numFmtId="0" fontId="0" fillId="12" borderId="0" xfId="0" applyFill="1"/>
    <xf numFmtId="0" fontId="0" fillId="13" borderId="0" xfId="0" applyFill="1"/>
    <xf numFmtId="2" fontId="0" fillId="0" borderId="0" xfId="0" applyNumberFormat="1"/>
    <xf numFmtId="164" fontId="0" fillId="0" borderId="0" xfId="0" applyNumberFormat="1"/>
    <xf numFmtId="165" fontId="0" fillId="0" borderId="0" xfId="0" applyNumberFormat="1"/>
    <xf numFmtId="2" fontId="0" fillId="0" borderId="0" xfId="0" pivotButton="1" applyNumberFormat="1"/>
    <xf numFmtId="0" fontId="0" fillId="14" borderId="0" xfId="0" applyFill="1"/>
    <xf numFmtId="2" fontId="0" fillId="0" borderId="0" xfId="0" applyNumberFormat="1" applyAlignment="1">
      <alignment horizontal="left"/>
    </xf>
    <xf numFmtId="2" fontId="0" fillId="0" borderId="0" xfId="0" applyNumberFormat="1" applyAlignment="1">
      <alignment horizontal="left" indent="1"/>
    </xf>
    <xf numFmtId="0" fontId="0" fillId="0" borderId="0" xfId="0" applyAlignment="1">
      <alignment horizontal="left"/>
    </xf>
    <xf numFmtId="0" fontId="0" fillId="0" borderId="4" xfId="0"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0" borderId="0" xfId="0" applyAlignment="1">
      <alignment horizontal="left" vertical="top"/>
    </xf>
    <xf numFmtId="0" fontId="2" fillId="7" borderId="3" xfId="0" applyFont="1" applyFill="1" applyBorder="1" applyAlignment="1">
      <alignment horizontal="center"/>
    </xf>
    <xf numFmtId="0" fontId="7" fillId="0" borderId="3" xfId="0" applyFont="1" applyBorder="1" applyAlignment="1">
      <alignment horizontal="center"/>
    </xf>
    <xf numFmtId="0" fontId="0" fillId="0" borderId="3" xfId="0" applyBorder="1" applyAlignment="1">
      <alignment horizontal="center"/>
    </xf>
    <xf numFmtId="0" fontId="5" fillId="0" borderId="0" xfId="0" applyFont="1" applyAlignment="1">
      <alignment horizontal="left"/>
    </xf>
    <xf numFmtId="0" fontId="3" fillId="0" borderId="0" xfId="0" applyFont="1" applyAlignment="1">
      <alignment horizontal="center"/>
    </xf>
    <xf numFmtId="0" fontId="6" fillId="0" borderId="3" xfId="0" applyFont="1" applyBorder="1" applyAlignment="1">
      <alignment horizontal="center"/>
    </xf>
    <xf numFmtId="0" fontId="2" fillId="3" borderId="3" xfId="0" applyFont="1" applyFill="1" applyBorder="1" applyAlignment="1">
      <alignment horizontal="center"/>
    </xf>
    <xf numFmtId="0" fontId="2" fillId="4" borderId="3" xfId="0" applyFont="1" applyFill="1" applyBorder="1" applyAlignment="1">
      <alignment horizontal="center"/>
    </xf>
    <xf numFmtId="0" fontId="2" fillId="5" borderId="3" xfId="0" applyFont="1" applyFill="1" applyBorder="1" applyAlignment="1">
      <alignment horizontal="center"/>
    </xf>
    <xf numFmtId="0" fontId="2" fillId="6" borderId="3" xfId="0" applyFont="1" applyFill="1" applyBorder="1" applyAlignment="1">
      <alignment horizontal="center"/>
    </xf>
    <xf numFmtId="0" fontId="10" fillId="11" borderId="0" xfId="0" applyFont="1" applyFill="1" applyAlignment="1">
      <alignment horizontal="center" vertical="center"/>
    </xf>
    <xf numFmtId="0" fontId="11" fillId="9" borderId="0" xfId="0" applyFont="1" applyFill="1" applyAlignment="1">
      <alignment horizontal="left"/>
    </xf>
    <xf numFmtId="0" fontId="0" fillId="9" borderId="0" xfId="0" applyFill="1" applyAlignment="1">
      <alignment horizontal="center"/>
    </xf>
    <xf numFmtId="0" fontId="9" fillId="9" borderId="0" xfId="0" applyFont="1" applyFill="1" applyAlignment="1">
      <alignment horizontal="left"/>
    </xf>
    <xf numFmtId="0" fontId="9" fillId="9" borderId="6" xfId="0" applyFont="1" applyFill="1" applyBorder="1" applyAlignment="1">
      <alignment horizontal="left"/>
    </xf>
    <xf numFmtId="14" fontId="9" fillId="9" borderId="0" xfId="0" applyNumberFormat="1" applyFont="1" applyFill="1" applyAlignment="1">
      <alignment horizontal="left"/>
    </xf>
    <xf numFmtId="14" fontId="9" fillId="9" borderId="6" xfId="0" applyNumberFormat="1" applyFont="1" applyFill="1" applyBorder="1" applyAlignment="1">
      <alignment horizontal="left"/>
    </xf>
    <xf numFmtId="0" fontId="0" fillId="0" borderId="0" xfId="0" applyNumberFormat="1"/>
    <xf numFmtId="0" fontId="0" fillId="0" borderId="0" xfId="0" pivotButton="1" applyNumberFormat="1"/>
    <xf numFmtId="0" fontId="0" fillId="0" borderId="0" xfId="0" applyNumberFormat="1" applyAlignment="1">
      <alignment horizontal="left"/>
    </xf>
    <xf numFmtId="174" fontId="0" fillId="0" borderId="0" xfId="0" applyNumberFormat="1"/>
    <xf numFmtId="10" fontId="0" fillId="0" borderId="0" xfId="1" applyNumberFormat="1" applyFont="1"/>
    <xf numFmtId="0" fontId="14" fillId="14" borderId="0" xfId="0" applyFont="1" applyFill="1" applyAlignment="1">
      <alignment vertical="center" wrapText="1"/>
    </xf>
    <xf numFmtId="171" fontId="0" fillId="0" borderId="0" xfId="0" pivotButton="1" applyNumberFormat="1"/>
  </cellXfs>
  <cellStyles count="2">
    <cellStyle name="Currency" xfId="1" builtinId="4"/>
    <cellStyle name="Normal" xfId="0" builtinId="0"/>
  </cellStyles>
  <dxfs count="143">
    <dxf>
      <numFmt numFmtId="174" formatCode="0.0"/>
    </dxf>
    <dxf>
      <numFmt numFmtId="2" formatCode="0.00"/>
    </dxf>
    <dxf>
      <numFmt numFmtId="2" formatCode="0.00"/>
    </dxf>
    <dxf>
      <numFmt numFmtId="173" formatCode="0.000"/>
    </dxf>
    <dxf>
      <numFmt numFmtId="172" formatCode="0.0000"/>
    </dxf>
    <dxf>
      <numFmt numFmtId="171" formatCode="0.00000"/>
    </dxf>
    <dxf>
      <numFmt numFmtId="170" formatCode="0.000000"/>
    </dxf>
    <dxf>
      <numFmt numFmtId="169" formatCode="0.0000000"/>
    </dxf>
    <dxf>
      <numFmt numFmtId="168" formatCode="0.00000000"/>
    </dxf>
    <dxf>
      <numFmt numFmtId="172" formatCode="0.0000"/>
    </dxf>
    <dxf>
      <numFmt numFmtId="171" formatCode="0.00000"/>
    </dxf>
    <dxf>
      <numFmt numFmtId="173" formatCode="0.000"/>
    </dxf>
    <dxf>
      <numFmt numFmtId="2" formatCode="0.00"/>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165" formatCode="&quot;$&quot;#,##0"/>
    </dxf>
    <dxf>
      <numFmt numFmtId="0" formatCode="General"/>
    </dxf>
    <dxf>
      <numFmt numFmtId="2" formatCode="0.00"/>
    </dxf>
    <dxf>
      <numFmt numFmtId="165" formatCode="&quot;$&quot;#,##0"/>
    </dxf>
    <dxf>
      <numFmt numFmtId="0" formatCode="General"/>
    </dxf>
    <dxf>
      <numFmt numFmtId="2" formatCode="0.00"/>
    </dxf>
    <dxf>
      <numFmt numFmtId="165" formatCode="&quot;$&quot;#,##0"/>
    </dxf>
    <dxf>
      <numFmt numFmtId="0" formatCode="General"/>
    </dxf>
    <dxf>
      <numFmt numFmtId="2" formatCode="0.00"/>
    </dxf>
    <dxf>
      <numFmt numFmtId="165" formatCode="&quot;$&quot;#,##0"/>
    </dxf>
    <dxf>
      <numFmt numFmtId="0" formatCode="General"/>
    </dxf>
    <dxf>
      <numFmt numFmtId="2" formatCode="0.00"/>
    </dxf>
    <dxf>
      <numFmt numFmtId="165" formatCode="&quot;$&quot;#,##0"/>
    </dxf>
    <dxf>
      <numFmt numFmtId="0" formatCode="General"/>
    </dxf>
    <dxf>
      <numFmt numFmtId="2" formatCode="0.00"/>
    </dxf>
    <dxf>
      <numFmt numFmtId="165" formatCode="&quot;$&quot;#,##0"/>
    </dxf>
    <dxf>
      <numFmt numFmtId="0" formatCode="General"/>
    </dxf>
    <dxf>
      <numFmt numFmtId="2" formatCode="0.00"/>
    </dxf>
    <dxf>
      <numFmt numFmtId="165" formatCode="&quot;$&quot;#,##0"/>
    </dxf>
    <dxf>
      <numFmt numFmtId="0" formatCode="General"/>
    </dxf>
    <dxf>
      <numFmt numFmtId="2" formatCode="0.00"/>
    </dxf>
    <dxf>
      <numFmt numFmtId="165" formatCode="&quot;$&quot;#,##0"/>
    </dxf>
    <dxf>
      <numFmt numFmtId="0" formatCode="General"/>
    </dxf>
    <dxf>
      <numFmt numFmtId="2" formatCode="0.00"/>
    </dxf>
    <dxf>
      <numFmt numFmtId="2" formatCode="0.00"/>
    </dxf>
    <dxf>
      <numFmt numFmtId="2" formatCode="0.00"/>
    </dxf>
    <dxf>
      <numFmt numFmtId="0" formatCode="General"/>
    </dxf>
    <dxf>
      <numFmt numFmtId="2" formatCode="0.00"/>
    </dxf>
    <dxf>
      <numFmt numFmtId="165" formatCode="&quot;$&quot;#,##0"/>
    </dxf>
    <dxf>
      <numFmt numFmtId="2" formatCode="0.00"/>
    </dxf>
    <dxf>
      <numFmt numFmtId="2" formatCode="0.00"/>
    </dxf>
    <dxf>
      <numFmt numFmtId="165" formatCode="&quot;$&quot;#,##0"/>
    </dxf>
    <dxf>
      <numFmt numFmtId="2" formatCode="0.00"/>
    </dxf>
    <dxf>
      <numFmt numFmtId="2" formatCode="0.00"/>
    </dxf>
    <dxf>
      <numFmt numFmtId="165" formatCode="&quot;$&quot;#,##0"/>
    </dxf>
    <dxf>
      <numFmt numFmtId="2" formatCode="0.00"/>
    </dxf>
    <dxf>
      <numFmt numFmtId="2" formatCode="0.00"/>
    </dxf>
    <dxf>
      <numFmt numFmtId="165" formatCode="&quot;$&quot;#,##0"/>
    </dxf>
    <dxf>
      <numFmt numFmtId="2" formatCode="0.00"/>
    </dxf>
    <dxf>
      <numFmt numFmtId="2" formatCode="0.00"/>
    </dxf>
    <dxf>
      <numFmt numFmtId="165" formatCode="&quot;$&quot;#,##0"/>
    </dxf>
    <dxf>
      <numFmt numFmtId="2" formatCode="0.00"/>
    </dxf>
    <dxf>
      <numFmt numFmtId="2" formatCode="0.00"/>
    </dxf>
    <dxf>
      <numFmt numFmtId="2" formatCode="0.00"/>
    </dxf>
    <dxf>
      <numFmt numFmtId="2" formatCode="0.00"/>
    </dxf>
    <dxf>
      <numFmt numFmtId="2" formatCode="0.00"/>
    </dxf>
    <dxf>
      <numFmt numFmtId="2" formatCode="0.00"/>
    </dxf>
    <dxf>
      <numFmt numFmtId="165" formatCode="&quot;$&quot;#,##0"/>
    </dxf>
    <dxf>
      <font>
        <color theme="0"/>
      </font>
      <fill>
        <patternFill patternType="solid">
          <bgColor theme="1" tint="0.24994659260841701"/>
        </patternFill>
      </fill>
    </dxf>
    <dxf>
      <font>
        <color theme="0"/>
      </font>
      <fill>
        <patternFill>
          <bgColor theme="1" tint="0.2499465926084170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EE0000"/>
        </patternFill>
      </fill>
    </dxf>
    <dxf>
      <fill>
        <patternFill>
          <bgColor rgb="FFFFFF00"/>
        </patternFill>
      </fill>
    </dxf>
    <dxf>
      <numFmt numFmtId="0" formatCode="General"/>
    </dxf>
    <dxf>
      <numFmt numFmtId="0" formatCode="General"/>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165" formatCode="&quot;$&quot;#,##0"/>
    </dxf>
    <dxf>
      <numFmt numFmtId="165" formatCode="&quot;$&quot;#,##0"/>
    </dxf>
    <dxf>
      <numFmt numFmtId="2" formatCode="0.00"/>
    </dxf>
    <dxf>
      <numFmt numFmtId="2" formatCode="0.00"/>
    </dxf>
    <dxf>
      <numFmt numFmtId="165" formatCode="&quot;$&quot;#,##0"/>
    </dxf>
    <dxf>
      <numFmt numFmtId="2" formatCode="0.00"/>
    </dxf>
    <dxf>
      <numFmt numFmtId="2" formatCode="0.00"/>
    </dxf>
    <dxf>
      <numFmt numFmtId="165" formatCode="&quot;$&quot;#,##0"/>
    </dxf>
    <dxf>
      <numFmt numFmtId="2" formatCode="0.00"/>
    </dxf>
    <dxf>
      <numFmt numFmtId="2" formatCode="0.00"/>
    </dxf>
    <dxf>
      <numFmt numFmtId="165" formatCode="&quot;$&quot;#,##0"/>
    </dxf>
    <dxf>
      <numFmt numFmtId="2" formatCode="0.00"/>
    </dxf>
    <dxf>
      <numFmt numFmtId="2" formatCode="0.00"/>
    </dxf>
    <dxf>
      <numFmt numFmtId="165" formatCode="&quot;$&quot;#,##0"/>
    </dxf>
    <dxf>
      <numFmt numFmtId="2" formatCode="0.00"/>
    </dxf>
    <dxf>
      <numFmt numFmtId="2" formatCode="0.00"/>
    </dxf>
    <dxf>
      <font>
        <b val="0"/>
        <i val="0"/>
        <strike val="0"/>
        <condense val="0"/>
        <extend val="0"/>
        <outline val="0"/>
        <shadow val="0"/>
        <u val="none"/>
        <vertAlign val="baseline"/>
        <sz val="11"/>
        <color theme="1"/>
        <name val="Calibri"/>
        <family val="2"/>
        <scheme val="minor"/>
      </font>
      <fill>
        <patternFill patternType="solid">
          <fgColor rgb="FFD9E2F3"/>
          <bgColor rgb="FFD9E2F3"/>
        </patternFill>
      </fill>
    </dxf>
    <dxf>
      <font>
        <b val="0"/>
        <i val="0"/>
        <strike val="0"/>
        <condense val="0"/>
        <extend val="0"/>
        <outline val="0"/>
        <shadow val="0"/>
        <u val="none"/>
        <vertAlign val="baseline"/>
        <sz val="11"/>
        <color theme="1"/>
        <name val="Calibri"/>
        <family val="2"/>
        <scheme val="minor"/>
      </font>
      <fill>
        <patternFill patternType="solid">
          <fgColor rgb="FFD9E2F3"/>
          <bgColor rgb="FFD9E2F3"/>
        </patternFill>
      </fill>
    </dxf>
    <dxf>
      <font>
        <b val="0"/>
        <i val="0"/>
        <strike val="0"/>
        <condense val="0"/>
        <extend val="0"/>
        <outline val="0"/>
        <shadow val="0"/>
        <u val="none"/>
        <vertAlign val="baseline"/>
        <sz val="11"/>
        <color theme="1"/>
        <name val="Calibri"/>
        <family val="2"/>
        <scheme val="minor"/>
      </font>
      <fill>
        <patternFill patternType="solid">
          <fgColor rgb="FFD9E2F3"/>
          <bgColor rgb="FFD9E2F3"/>
        </patternFill>
      </fill>
    </dxf>
    <dxf>
      <font>
        <b val="0"/>
        <i val="0"/>
        <strike val="0"/>
        <condense val="0"/>
        <extend val="0"/>
        <outline val="0"/>
        <shadow val="0"/>
        <u val="none"/>
        <vertAlign val="baseline"/>
        <sz val="11"/>
        <color theme="1"/>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font>
        <sz val="11"/>
        <color theme="0"/>
        <name val="Calibri"/>
        <family val="2"/>
        <scheme val="minor"/>
      </font>
      <fill>
        <patternFill patternType="none">
          <bgColor auto="1"/>
        </patternFill>
      </fill>
    </dxf>
    <dxf>
      <font>
        <color theme="0"/>
      </font>
      <fill>
        <patternFill patternType="none">
          <fgColor indexed="64"/>
          <bgColor auto="1"/>
        </patternFill>
      </fill>
      <border>
        <left style="thin">
          <color theme="1" tint="-0.499984740745262"/>
        </left>
        <right style="thin">
          <color theme="1" tint="-0.499984740745262"/>
        </right>
        <top style="thin">
          <color theme="1" tint="-0.499984740745262"/>
        </top>
        <bottom style="thin">
          <color theme="1" tint="-0.499984740745262"/>
        </bottom>
      </border>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s>
  <tableStyles count="3" defaultTableStyle="TableStyleMedium2" defaultPivotStyle="PivotStyleLight16">
    <tableStyle name="Cost Per Unit-style" pivot="0" count="3" xr9:uid="{19BAB027-B3C2-4E67-B307-D99E0B7417ED}">
      <tableStyleElement type="headerRow" dxfId="142"/>
      <tableStyleElement type="firstRowStripe" dxfId="141"/>
      <tableStyleElement type="secondRowStripe" dxfId="140"/>
    </tableStyle>
    <tableStyle name="Slicer Style 1" pivot="0" table="0" count="8" xr9:uid="{3F568D50-D08E-4EB4-B1BF-4A9307F03F03}">
      <tableStyleElement type="wholeTable" dxfId="76"/>
      <tableStyleElement type="headerRow" dxfId="75"/>
    </tableStyle>
    <tableStyle name="Timeline Style 1" pivot="0" table="0" count="8" xr9:uid="{EEE0255F-0157-4FF0-A27B-D20849FD3D5E}">
      <tableStyleElement type="wholeTable" dxfId="139"/>
      <tableStyleElement type="headerRow" dxfId="138"/>
    </tableStyle>
  </tableStyles>
  <extLst>
    <ext xmlns:x14="http://schemas.microsoft.com/office/spreadsheetml/2009/9/main" uri="{46F421CA-312F-682f-3DD2-61675219B42D}">
      <x14:dxfs count="6">
        <dxf>
          <font>
            <color theme="1"/>
          </font>
          <fill>
            <patternFill>
              <bgColor theme="0" tint="-0.24994659260841701"/>
            </patternFill>
          </fill>
        </dxf>
        <dxf>
          <font>
            <color theme="1"/>
          </font>
          <fill>
            <patternFill>
              <bgColor theme="0" tint="-0.14996795556505021"/>
            </patternFill>
          </fill>
        </dxf>
        <dxf>
          <font>
            <color theme="1"/>
          </font>
          <fill>
            <patternFill>
              <bgColor theme="4" tint="-0.24994659260841701"/>
            </patternFill>
          </fill>
        </dxf>
        <dxf>
          <fill>
            <patternFill>
              <bgColor theme="4" tint="0.59996337778862885"/>
            </patternFill>
          </fill>
        </dxf>
        <dxf>
          <font>
            <color theme="0"/>
          </font>
          <fill>
            <patternFill>
              <bgColor theme="8" tint="-0.24994659260841701"/>
            </patternFill>
          </fill>
        </dxf>
        <dxf>
          <font>
            <color theme="1"/>
          </font>
          <fill>
            <patternFill>
              <bgColor theme="8"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14996795556505021"/>
            </patternFill>
          </fill>
        </dxf>
        <dxf>
          <fill>
            <patternFill patternType="solid">
              <fgColor theme="0"/>
              <bgColor theme="0" tint="-0.499984740745262"/>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pivotCacheDefinition" Target="pivotCache/pivotCacheDefinition19.xml"/><Relationship Id="rId39" Type="http://schemas.openxmlformats.org/officeDocument/2006/relationships/styles" Target="styles.xml"/><Relationship Id="rId21" Type="http://schemas.openxmlformats.org/officeDocument/2006/relationships/pivotCacheDefinition" Target="pivotCache/pivotCacheDefinition14.xml"/><Relationship Id="rId34" Type="http://schemas.microsoft.com/office/2007/relationships/slicerCache" Target="slicerCaches/slicerCache1.xml"/><Relationship Id="rId42" Type="http://schemas.openxmlformats.org/officeDocument/2006/relationships/powerPivotData" Target="model/item.data"/><Relationship Id="rId47" Type="http://schemas.openxmlformats.org/officeDocument/2006/relationships/customXml" Target="../customXml/item4.xml"/><Relationship Id="rId50" Type="http://schemas.openxmlformats.org/officeDocument/2006/relationships/customXml" Target="../customXml/item7.xml"/><Relationship Id="rId55" Type="http://schemas.openxmlformats.org/officeDocument/2006/relationships/customXml" Target="../customXml/item1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pivotCacheDefinition" Target="pivotCache/pivotCacheDefinition22.xml"/><Relationship Id="rId11" Type="http://schemas.openxmlformats.org/officeDocument/2006/relationships/pivotCacheDefinition" Target="pivotCache/pivotCacheDefinition4.xml"/><Relationship Id="rId24" Type="http://schemas.openxmlformats.org/officeDocument/2006/relationships/pivotCacheDefinition" Target="pivotCache/pivotCacheDefinition17.xml"/><Relationship Id="rId32" Type="http://schemas.openxmlformats.org/officeDocument/2006/relationships/pivotCacheDefinition" Target="pivotCache/pivotCacheDefinition25.xml"/><Relationship Id="rId37" Type="http://schemas.openxmlformats.org/officeDocument/2006/relationships/theme" Target="theme/theme1.xml"/><Relationship Id="rId40" Type="http://schemas.openxmlformats.org/officeDocument/2006/relationships/sharedStrings" Target="sharedStrings.xml"/><Relationship Id="rId45" Type="http://schemas.openxmlformats.org/officeDocument/2006/relationships/customXml" Target="../customXml/item2.xml"/><Relationship Id="rId53" Type="http://schemas.openxmlformats.org/officeDocument/2006/relationships/customXml" Target="../customXml/item10.xml"/><Relationship Id="rId58" Type="http://schemas.openxmlformats.org/officeDocument/2006/relationships/customXml" Target="../customXml/item15.xml"/><Relationship Id="rId5" Type="http://schemas.openxmlformats.org/officeDocument/2006/relationships/worksheet" Target="worksheets/sheet5.xml"/><Relationship Id="rId19" Type="http://schemas.openxmlformats.org/officeDocument/2006/relationships/pivotCacheDefinition" Target="pivotCache/pivotCacheDefinition1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openxmlformats.org/officeDocument/2006/relationships/pivotCacheDefinition" Target="pivotCache/pivotCacheDefinition20.xml"/><Relationship Id="rId30" Type="http://schemas.openxmlformats.org/officeDocument/2006/relationships/pivotCacheDefinition" Target="pivotCache/pivotCacheDefinition23.xml"/><Relationship Id="rId35" Type="http://schemas.openxmlformats.org/officeDocument/2006/relationships/pivotCacheDefinition" Target="pivotCache/pivotCacheDefinition27.xml"/><Relationship Id="rId43" Type="http://schemas.openxmlformats.org/officeDocument/2006/relationships/calcChain" Target="calcChain.xml"/><Relationship Id="rId48" Type="http://schemas.openxmlformats.org/officeDocument/2006/relationships/customXml" Target="../customXml/item5.xml"/><Relationship Id="rId56" Type="http://schemas.openxmlformats.org/officeDocument/2006/relationships/customXml" Target="../customXml/item13.xml"/><Relationship Id="rId8" Type="http://schemas.openxmlformats.org/officeDocument/2006/relationships/pivotCacheDefinition" Target="pivotCache/pivotCacheDefinition1.xml"/><Relationship Id="rId51" Type="http://schemas.openxmlformats.org/officeDocument/2006/relationships/customXml" Target="../customXml/item8.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ivotCacheDefinition" Target="pivotCache/pivotCacheDefinition18.xml"/><Relationship Id="rId33" Type="http://schemas.openxmlformats.org/officeDocument/2006/relationships/pivotCacheDefinition" Target="pivotCache/pivotCacheDefinition26.xml"/><Relationship Id="rId38" Type="http://schemas.openxmlformats.org/officeDocument/2006/relationships/connections" Target="connections.xml"/><Relationship Id="rId46" Type="http://schemas.openxmlformats.org/officeDocument/2006/relationships/customXml" Target="../customXml/item3.xml"/><Relationship Id="rId59" Type="http://schemas.openxmlformats.org/officeDocument/2006/relationships/customXml" Target="../customXml/item16.xml"/><Relationship Id="rId20" Type="http://schemas.openxmlformats.org/officeDocument/2006/relationships/pivotCacheDefinition" Target="pivotCache/pivotCacheDefinition13.xml"/><Relationship Id="rId41" Type="http://schemas.openxmlformats.org/officeDocument/2006/relationships/sheetMetadata" Target="metadata.xml"/><Relationship Id="rId54"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6.xml"/><Relationship Id="rId28" Type="http://schemas.openxmlformats.org/officeDocument/2006/relationships/pivotCacheDefinition" Target="pivotCache/pivotCacheDefinition21.xml"/><Relationship Id="rId36" Type="http://schemas.microsoft.com/office/2011/relationships/timelineCache" Target="timelineCaches/timelineCache1.xml"/><Relationship Id="rId49" Type="http://schemas.openxmlformats.org/officeDocument/2006/relationships/customXml" Target="../customXml/item6.xml"/><Relationship Id="rId57" Type="http://schemas.openxmlformats.org/officeDocument/2006/relationships/customXml" Target="../customXml/item14.xml"/><Relationship Id="rId10" Type="http://schemas.openxmlformats.org/officeDocument/2006/relationships/pivotCacheDefinition" Target="pivotCache/pivotCacheDefinition3.xml"/><Relationship Id="rId31" Type="http://schemas.openxmlformats.org/officeDocument/2006/relationships/pivotCacheDefinition" Target="pivotCache/pivotCacheDefinition24.xml"/><Relationship Id="rId44" Type="http://schemas.openxmlformats.org/officeDocument/2006/relationships/customXml" Target="../customXml/item1.xml"/><Relationship Id="rId52" Type="http://schemas.openxmlformats.org/officeDocument/2006/relationships/customXml" Target="../customXml/item9.xml"/><Relationship Id="rId60"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[sales_data.xlsx]KPIs!PivotTable8</c:name>
    <c:fmtId val="6"/>
  </c:pivotSource>
  <c:chart>
    <c:title>
      <c:tx>
        <c:rich>
          <a:bodyPr rot="0" spcFirstLastPara="1" vertOverflow="ellipsis" vert="horz" wrap="square" anchor="ctr" anchorCtr="1"/>
          <a:lstStyle/>
          <a:p>
            <a:pPr>
              <a:defRPr b="0" i="0" u="none" strike="noStrike" kern="1200" baseline="0">
                <a:solidFill>
                  <a:schemeClr val="bg1"/>
                </a:solidFill>
                <a:effectLst/>
                <a:latin typeface="+mn-lt"/>
                <a:ea typeface="+mn-ea"/>
                <a:cs typeface="+mn-cs"/>
              </a:defRPr>
            </a:pPr>
            <a:r>
              <a:rPr lang="en-US">
                <a:solidFill>
                  <a:schemeClr val="bg1"/>
                </a:solidFill>
              </a:rPr>
              <a:t>Top 5 Products by Revenue</a:t>
            </a:r>
          </a:p>
        </c:rich>
      </c:tx>
      <c:layout>
        <c:manualLayout>
          <c:xMode val="edge"/>
          <c:yMode val="edge"/>
          <c:x val="0.20031233597501313"/>
          <c:y val="0"/>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bg1"/>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175197585984193E-2"/>
          <c:y val="0.11099555263925343"/>
          <c:w val="0.82880597369552211"/>
          <c:h val="0.68107210557013709"/>
        </c:manualLayout>
      </c:layout>
      <c:barChart>
        <c:barDir val="col"/>
        <c:grouping val="clustered"/>
        <c:varyColors val="0"/>
        <c:ser>
          <c:idx val="0"/>
          <c:order val="0"/>
          <c:tx>
            <c:strRef>
              <c:f>KPIs!$I$15</c:f>
              <c:strCache>
                <c:ptCount val="1"/>
                <c:pt idx="0">
                  <c:v>Total</c:v>
                </c:pt>
              </c:strCache>
            </c:strRef>
          </c:tx>
          <c:spPr>
            <a:solidFill>
              <a:schemeClr val="bg1">
                <a:lumMod val="50000"/>
              </a:schemeClr>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KPIs!$H$16:$H$21</c:f>
              <c:strCache>
                <c:ptCount val="5"/>
                <c:pt idx="0">
                  <c:v>Headphones</c:v>
                </c:pt>
                <c:pt idx="1">
                  <c:v>Cereal</c:v>
                </c:pt>
                <c:pt idx="2">
                  <c:v>Curtains</c:v>
                </c:pt>
                <c:pt idx="3">
                  <c:v>T-Shirt</c:v>
                </c:pt>
                <c:pt idx="4">
                  <c:v>Sneakers</c:v>
                </c:pt>
              </c:strCache>
            </c:strRef>
          </c:cat>
          <c:val>
            <c:numRef>
              <c:f>KPIs!$I$16:$I$21</c:f>
              <c:numCache>
                <c:formatCode>"$"#,##0</c:formatCode>
                <c:ptCount val="5"/>
                <c:pt idx="0">
                  <c:v>107706</c:v>
                </c:pt>
                <c:pt idx="1">
                  <c:v>104057</c:v>
                </c:pt>
                <c:pt idx="2">
                  <c:v>88335</c:v>
                </c:pt>
                <c:pt idx="3">
                  <c:v>84917</c:v>
                </c:pt>
                <c:pt idx="4">
                  <c:v>82347</c:v>
                </c:pt>
              </c:numCache>
            </c:numRef>
          </c:val>
          <c:extLst>
            <c:ext xmlns:c16="http://schemas.microsoft.com/office/drawing/2014/chart" uri="{C3380CC4-5D6E-409C-BE32-E72D297353CC}">
              <c16:uniqueId val="{00000000-9653-4BCC-ACB8-10D3C138501E}"/>
            </c:ext>
          </c:extLst>
        </c:ser>
        <c:dLbls>
          <c:dLblPos val="inEnd"/>
          <c:showLegendKey val="0"/>
          <c:showVal val="1"/>
          <c:showCatName val="0"/>
          <c:showSerName val="0"/>
          <c:showPercent val="0"/>
          <c:showBubbleSize val="0"/>
        </c:dLbls>
        <c:gapWidth val="40"/>
        <c:axId val="1508320335"/>
        <c:axId val="1508316015"/>
      </c:barChart>
      <c:catAx>
        <c:axId val="15083203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effectLst/>
                <a:latin typeface="+mn-lt"/>
                <a:ea typeface="+mn-ea"/>
                <a:cs typeface="+mn-cs"/>
              </a:defRPr>
            </a:pPr>
            <a:endParaRPr lang="en-US"/>
          </a:p>
        </c:txPr>
        <c:crossAx val="1508316015"/>
        <c:crosses val="autoZero"/>
        <c:auto val="1"/>
        <c:lblAlgn val="ctr"/>
        <c:lblOffset val="100"/>
        <c:noMultiLvlLbl val="0"/>
      </c:catAx>
      <c:valAx>
        <c:axId val="1508316015"/>
        <c:scaling>
          <c:orientation val="minMax"/>
        </c:scaling>
        <c:delete val="1"/>
        <c:axPos val="l"/>
        <c:numFmt formatCode="&quot;$&quot;#,##0" sourceLinked="1"/>
        <c:majorTickMark val="none"/>
        <c:minorTickMark val="none"/>
        <c:tickLblPos val="nextTo"/>
        <c:crossAx val="150832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[sales_data.xlsx]KPIs!PivotTable19</c:name>
    <c:fmtId val="12"/>
  </c:pivotSource>
  <c:chart>
    <c:title>
      <c:tx>
        <c:rich>
          <a:bodyPr rot="0" spcFirstLastPara="1" vertOverflow="ellipsis" vert="horz" wrap="square" anchor="ctr" anchorCtr="1"/>
          <a:lstStyle/>
          <a:p>
            <a:pPr>
              <a:defRPr sz="1800" b="0" i="0" u="none" strike="noStrike" kern="1200" spc="0" baseline="0">
                <a:solidFill>
                  <a:schemeClr val="bg1">
                    <a:lumMod val="95000"/>
                  </a:schemeClr>
                </a:solidFill>
                <a:latin typeface="+mn-lt"/>
                <a:ea typeface="+mn-ea"/>
                <a:cs typeface="+mn-cs"/>
              </a:defRPr>
            </a:pPr>
            <a:r>
              <a:rPr lang="en-US" sz="1800">
                <a:solidFill>
                  <a:schemeClr val="bg1">
                    <a:lumMod val="95000"/>
                  </a:schemeClr>
                </a:solidFill>
              </a:rPr>
              <a:t>Cost Percentage  By Product</a:t>
            </a:r>
          </a:p>
        </c:rich>
      </c:tx>
      <c:layout>
        <c:manualLayout>
          <c:xMode val="edge"/>
          <c:yMode val="edge"/>
          <c:x val="0.23893966340917033"/>
          <c:y val="1.5612791834905996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KPIs!$F$73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KPIs!$E$74:$E$99</c:f>
              <c:strCache>
                <c:ptCount val="25"/>
                <c:pt idx="0">
                  <c:v>Biography</c:v>
                </c:pt>
                <c:pt idx="1">
                  <c:v>Camera</c:v>
                </c:pt>
                <c:pt idx="2">
                  <c:v>Cereal</c:v>
                </c:pt>
                <c:pt idx="3">
                  <c:v>Children's Book</c:v>
                </c:pt>
                <c:pt idx="4">
                  <c:v>Cookbook</c:v>
                </c:pt>
                <c:pt idx="5">
                  <c:v>Curtains</c:v>
                </c:pt>
                <c:pt idx="6">
                  <c:v>Cushion</c:v>
                </c:pt>
                <c:pt idx="7">
                  <c:v>Dress</c:v>
                </c:pt>
                <c:pt idx="8">
                  <c:v>Fiction</c:v>
                </c:pt>
                <c:pt idx="9">
                  <c:v>Headphones</c:v>
                </c:pt>
                <c:pt idx="10">
                  <c:v>Jacket</c:v>
                </c:pt>
                <c:pt idx="11">
                  <c:v>Jeans</c:v>
                </c:pt>
                <c:pt idx="12">
                  <c:v>Juice</c:v>
                </c:pt>
                <c:pt idx="13">
                  <c:v>Laptop</c:v>
                </c:pt>
                <c:pt idx="14">
                  <c:v>Milk</c:v>
                </c:pt>
                <c:pt idx="15">
                  <c:v>Non-Fiction</c:v>
                </c:pt>
                <c:pt idx="16">
                  <c:v>Pasta</c:v>
                </c:pt>
                <c:pt idx="17">
                  <c:v>Rice</c:v>
                </c:pt>
                <c:pt idx="18">
                  <c:v>Smartphone</c:v>
                </c:pt>
                <c:pt idx="19">
                  <c:v>Sneakers</c:v>
                </c:pt>
                <c:pt idx="20">
                  <c:v>Table Lamp</c:v>
                </c:pt>
                <c:pt idx="21">
                  <c:v>Tablet</c:v>
                </c:pt>
                <c:pt idx="22">
                  <c:v>T-Shirt</c:v>
                </c:pt>
                <c:pt idx="23">
                  <c:v>Vase</c:v>
                </c:pt>
                <c:pt idx="24">
                  <c:v>Wall Art</c:v>
                </c:pt>
              </c:strCache>
            </c:strRef>
          </c:cat>
          <c:val>
            <c:numRef>
              <c:f>KPIs!$F$74:$F$99</c:f>
              <c:numCache>
                <c:formatCode>0.00</c:formatCode>
                <c:ptCount val="25"/>
                <c:pt idx="0">
                  <c:v>0.55000000000000004</c:v>
                </c:pt>
                <c:pt idx="1">
                  <c:v>0.8</c:v>
                </c:pt>
                <c:pt idx="2">
                  <c:v>0.55000000000000004</c:v>
                </c:pt>
                <c:pt idx="3">
                  <c:v>0.6</c:v>
                </c:pt>
                <c:pt idx="4">
                  <c:v>0.65</c:v>
                </c:pt>
                <c:pt idx="5">
                  <c:v>0.65</c:v>
                </c:pt>
                <c:pt idx="6">
                  <c:v>0.65</c:v>
                </c:pt>
                <c:pt idx="7">
                  <c:v>0.7</c:v>
                </c:pt>
                <c:pt idx="8">
                  <c:v>0.5</c:v>
                </c:pt>
                <c:pt idx="9">
                  <c:v>0.65</c:v>
                </c:pt>
                <c:pt idx="10">
                  <c:v>0.8</c:v>
                </c:pt>
                <c:pt idx="11">
                  <c:v>0.7</c:v>
                </c:pt>
                <c:pt idx="12">
                  <c:v>0.55000000000000004</c:v>
                </c:pt>
                <c:pt idx="13">
                  <c:v>0.85</c:v>
                </c:pt>
                <c:pt idx="14">
                  <c:v>0.5</c:v>
                </c:pt>
                <c:pt idx="15">
                  <c:v>0.5</c:v>
                </c:pt>
                <c:pt idx="16">
                  <c:v>0.6</c:v>
                </c:pt>
                <c:pt idx="17">
                  <c:v>0.6</c:v>
                </c:pt>
                <c:pt idx="18">
                  <c:v>0.75</c:v>
                </c:pt>
                <c:pt idx="19">
                  <c:v>0.75</c:v>
                </c:pt>
                <c:pt idx="20">
                  <c:v>0.75</c:v>
                </c:pt>
                <c:pt idx="21">
                  <c:v>0.7</c:v>
                </c:pt>
                <c:pt idx="22">
                  <c:v>0.65</c:v>
                </c:pt>
                <c:pt idx="23">
                  <c:v>0.75</c:v>
                </c:pt>
                <c:pt idx="24">
                  <c:v>0.7</c:v>
                </c:pt>
              </c:numCache>
            </c:numRef>
          </c:val>
          <c:extLst>
            <c:ext xmlns:c16="http://schemas.microsoft.com/office/drawing/2014/chart" uri="{C3380CC4-5D6E-409C-BE32-E72D297353CC}">
              <c16:uniqueId val="{00000000-0564-4E18-8B64-C8BD9B0FA5EB}"/>
            </c:ext>
          </c:extLst>
        </c:ser>
        <c:dLbls>
          <c:dLblPos val="outEnd"/>
          <c:showLegendKey val="0"/>
          <c:showVal val="1"/>
          <c:showCatName val="0"/>
          <c:showSerName val="0"/>
          <c:showPercent val="0"/>
          <c:showBubbleSize val="0"/>
        </c:dLbls>
        <c:gapWidth val="182"/>
        <c:axId val="2036301935"/>
        <c:axId val="1293960271"/>
      </c:barChart>
      <c:catAx>
        <c:axId val="20363019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lumMod val="95000"/>
                  </a:schemeClr>
                </a:solidFill>
                <a:latin typeface="+mn-lt"/>
                <a:ea typeface="+mn-ea"/>
                <a:cs typeface="+mn-cs"/>
              </a:defRPr>
            </a:pPr>
            <a:endParaRPr lang="en-US"/>
          </a:p>
        </c:txPr>
        <c:crossAx val="1293960271"/>
        <c:crosses val="autoZero"/>
        <c:auto val="1"/>
        <c:lblAlgn val="ctr"/>
        <c:lblOffset val="100"/>
        <c:noMultiLvlLbl val="0"/>
      </c:catAx>
      <c:valAx>
        <c:axId val="1293960271"/>
        <c:scaling>
          <c:orientation val="minMax"/>
        </c:scaling>
        <c:delete val="1"/>
        <c:axPos val="b"/>
        <c:numFmt formatCode="0.00" sourceLinked="1"/>
        <c:majorTickMark val="out"/>
        <c:minorTickMark val="none"/>
        <c:tickLblPos val="nextTo"/>
        <c:crossAx val="203630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[sales_data.xlsx]KPIs!PivotTable20</c:name>
    <c:fmtId val="11"/>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a:solidFill>
                  <a:schemeClr val="bg1">
                    <a:lumMod val="95000"/>
                  </a:schemeClr>
                </a:solidFill>
              </a:rPr>
              <a:t>Top</a:t>
            </a:r>
            <a:r>
              <a:rPr lang="en-US" baseline="0">
                <a:solidFill>
                  <a:schemeClr val="bg1">
                    <a:lumMod val="95000"/>
                  </a:schemeClr>
                </a:solidFill>
              </a:rPr>
              <a:t> 5 Profitable Products</a:t>
            </a:r>
            <a:endParaRPr lang="en-US">
              <a:solidFill>
                <a:schemeClr val="bg1">
                  <a:lumMod val="9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80407687939712"/>
          <c:y val="0.15429450778898113"/>
          <c:w val="0.74758284168888289"/>
          <c:h val="0.77805943459129834"/>
        </c:manualLayout>
      </c:layout>
      <c:barChart>
        <c:barDir val="bar"/>
        <c:grouping val="clustered"/>
        <c:varyColors val="0"/>
        <c:ser>
          <c:idx val="0"/>
          <c:order val="0"/>
          <c:tx>
            <c:strRef>
              <c:f>KPIs!$C$70</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KPIs!$B$71:$B$76</c:f>
              <c:strCache>
                <c:ptCount val="5"/>
                <c:pt idx="0">
                  <c:v>Children's Book</c:v>
                </c:pt>
                <c:pt idx="1">
                  <c:v>Fiction</c:v>
                </c:pt>
                <c:pt idx="2">
                  <c:v>Non-Fiction</c:v>
                </c:pt>
                <c:pt idx="3">
                  <c:v>Headphones</c:v>
                </c:pt>
                <c:pt idx="4">
                  <c:v>Cereal</c:v>
                </c:pt>
              </c:strCache>
            </c:strRef>
          </c:cat>
          <c:val>
            <c:numRef>
              <c:f>KPIs!$C$71:$C$76</c:f>
              <c:numCache>
                <c:formatCode>"$"#,##0</c:formatCode>
                <c:ptCount val="5"/>
                <c:pt idx="0">
                  <c:v>32680</c:v>
                </c:pt>
                <c:pt idx="1">
                  <c:v>34524.5</c:v>
                </c:pt>
                <c:pt idx="2">
                  <c:v>34693</c:v>
                </c:pt>
                <c:pt idx="3">
                  <c:v>37697.1</c:v>
                </c:pt>
                <c:pt idx="4">
                  <c:v>46825.64999999998</c:v>
                </c:pt>
              </c:numCache>
            </c:numRef>
          </c:val>
          <c:extLst>
            <c:ext xmlns:c16="http://schemas.microsoft.com/office/drawing/2014/chart" uri="{C3380CC4-5D6E-409C-BE32-E72D297353CC}">
              <c16:uniqueId val="{00000000-6606-41E7-AEEF-AE075EFF64F2}"/>
            </c:ext>
          </c:extLst>
        </c:ser>
        <c:dLbls>
          <c:dLblPos val="outEnd"/>
          <c:showLegendKey val="0"/>
          <c:showVal val="1"/>
          <c:showCatName val="0"/>
          <c:showSerName val="0"/>
          <c:showPercent val="0"/>
          <c:showBubbleSize val="0"/>
        </c:dLbls>
        <c:gapWidth val="182"/>
        <c:axId val="303152719"/>
        <c:axId val="303153199"/>
      </c:barChart>
      <c:catAx>
        <c:axId val="303152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endParaRPr lang="en-US"/>
          </a:p>
        </c:txPr>
        <c:crossAx val="303153199"/>
        <c:crosses val="autoZero"/>
        <c:auto val="1"/>
        <c:lblAlgn val="ctr"/>
        <c:lblOffset val="100"/>
        <c:noMultiLvlLbl val="0"/>
      </c:catAx>
      <c:valAx>
        <c:axId val="303153199"/>
        <c:scaling>
          <c:orientation val="minMax"/>
        </c:scaling>
        <c:delete val="1"/>
        <c:axPos val="b"/>
        <c:numFmt formatCode="&quot;$&quot;#,##0" sourceLinked="1"/>
        <c:majorTickMark val="none"/>
        <c:minorTickMark val="none"/>
        <c:tickLblPos val="nextTo"/>
        <c:crossAx val="30315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[sales_data.xlsx]KPIs!PivotTable21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Loss Leaders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KPIs!$C$79</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KPIs!$B$80:$B$85</c:f>
              <c:strCache>
                <c:ptCount val="5"/>
                <c:pt idx="0">
                  <c:v>Dress</c:v>
                </c:pt>
                <c:pt idx="1">
                  <c:v>Laptop</c:v>
                </c:pt>
                <c:pt idx="2">
                  <c:v>Cushion</c:v>
                </c:pt>
                <c:pt idx="3">
                  <c:v>Vase</c:v>
                </c:pt>
                <c:pt idx="4">
                  <c:v>Rice</c:v>
                </c:pt>
              </c:strCache>
            </c:strRef>
          </c:cat>
          <c:val>
            <c:numRef>
              <c:f>KPIs!$C$80:$C$85</c:f>
              <c:numCache>
                <c:formatCode>"$"#,##0</c:formatCode>
                <c:ptCount val="5"/>
                <c:pt idx="0">
                  <c:v>6575.7</c:v>
                </c:pt>
                <c:pt idx="1">
                  <c:v>7699.6500000000005</c:v>
                </c:pt>
                <c:pt idx="2">
                  <c:v>7881.3</c:v>
                </c:pt>
                <c:pt idx="3">
                  <c:v>9376</c:v>
                </c:pt>
                <c:pt idx="4">
                  <c:v>9925.2000000000007</c:v>
                </c:pt>
              </c:numCache>
            </c:numRef>
          </c:val>
          <c:extLst>
            <c:ext xmlns:c16="http://schemas.microsoft.com/office/drawing/2014/chart" uri="{C3380CC4-5D6E-409C-BE32-E72D297353CC}">
              <c16:uniqueId val="{00000000-C459-47A2-B05D-318DC5F0E865}"/>
            </c:ext>
          </c:extLst>
        </c:ser>
        <c:dLbls>
          <c:dLblPos val="outEnd"/>
          <c:showLegendKey val="0"/>
          <c:showVal val="1"/>
          <c:showCatName val="0"/>
          <c:showSerName val="0"/>
          <c:showPercent val="0"/>
          <c:showBubbleSize val="0"/>
        </c:dLbls>
        <c:gapWidth val="182"/>
        <c:axId val="207528511"/>
        <c:axId val="207525631"/>
      </c:barChart>
      <c:catAx>
        <c:axId val="207528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lumMod val="95000"/>
                  </a:schemeClr>
                </a:solidFill>
                <a:latin typeface="+mn-lt"/>
                <a:ea typeface="+mn-ea"/>
                <a:cs typeface="+mn-cs"/>
              </a:defRPr>
            </a:pPr>
            <a:endParaRPr lang="en-US"/>
          </a:p>
        </c:txPr>
        <c:crossAx val="207525631"/>
        <c:crosses val="autoZero"/>
        <c:auto val="1"/>
        <c:lblAlgn val="ctr"/>
        <c:lblOffset val="100"/>
        <c:noMultiLvlLbl val="0"/>
      </c:catAx>
      <c:valAx>
        <c:axId val="207525631"/>
        <c:scaling>
          <c:orientation val="minMax"/>
        </c:scaling>
        <c:delete val="1"/>
        <c:axPos val="b"/>
        <c:numFmt formatCode="&quot;$&quot;#,##0" sourceLinked="1"/>
        <c:majorTickMark val="none"/>
        <c:minorTickMark val="none"/>
        <c:tickLblPos val="nextTo"/>
        <c:crossAx val="207528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[sales_data.xlsx]KPIs!PivotTable22</c:name>
    <c:fmtId val="6"/>
  </c:pivotSource>
  <c:chart>
    <c:title>
      <c:tx>
        <c:rich>
          <a:bodyPr rot="0" spcFirstLastPara="1" vertOverflow="ellipsis" vert="horz" wrap="square" anchor="ctr" anchorCtr="1"/>
          <a:lstStyle/>
          <a:p>
            <a:pPr>
              <a:defRPr sz="2000" b="0" i="0" u="none" strike="noStrike" kern="1200" spc="0" baseline="0">
                <a:solidFill>
                  <a:schemeClr val="bg1">
                    <a:lumMod val="95000"/>
                  </a:schemeClr>
                </a:solidFill>
                <a:latin typeface="+mn-lt"/>
                <a:ea typeface="+mn-ea"/>
                <a:cs typeface="+mn-cs"/>
              </a:defRPr>
            </a:pPr>
            <a:r>
              <a:rPr lang="en-US" sz="2000">
                <a:solidFill>
                  <a:schemeClr val="bg1">
                    <a:lumMod val="95000"/>
                  </a:schemeClr>
                </a:solidFill>
              </a:rPr>
              <a:t>Revenue</a:t>
            </a:r>
            <a:r>
              <a:rPr lang="en-US" sz="2000" baseline="0">
                <a:solidFill>
                  <a:schemeClr val="bg1">
                    <a:lumMod val="95000"/>
                  </a:schemeClr>
                </a:solidFill>
              </a:rPr>
              <a:t> by Country</a:t>
            </a:r>
            <a:endParaRPr lang="en-US" sz="2000">
              <a:solidFill>
                <a:schemeClr val="bg1">
                  <a:lumMod val="95000"/>
                </a:schemeClr>
              </a:solidFill>
            </a:endParaRPr>
          </a:p>
        </c:rich>
      </c:tx>
      <c:layout>
        <c:manualLayout>
          <c:xMode val="edge"/>
          <c:yMode val="edge"/>
          <c:x val="0.61328455818022753"/>
          <c:y val="6.4814814814814811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noFill/>
          </a:ln>
          <a:effectLst/>
        </c:spPr>
      </c:pivotFmt>
      <c:pivotFmt>
        <c:idx val="11"/>
        <c:spPr>
          <a:solidFill>
            <a:schemeClr val="accent1"/>
          </a:solidFill>
          <a:ln w="19050">
            <a:noFill/>
          </a:ln>
          <a:effectLst/>
        </c:spPr>
      </c:pivotFmt>
      <c:pivotFmt>
        <c:idx val="12"/>
        <c:spPr>
          <a:solidFill>
            <a:schemeClr val="accent1"/>
          </a:solidFill>
          <a:ln w="19050">
            <a:noFill/>
          </a:ln>
          <a:effectLst/>
        </c:spPr>
      </c:pivotFmt>
      <c:pivotFmt>
        <c:idx val="13"/>
        <c:spPr>
          <a:solidFill>
            <a:schemeClr val="accent1"/>
          </a:solidFill>
          <a:ln w="19050">
            <a:noFill/>
          </a:ln>
          <a:effectLst/>
        </c:spPr>
      </c:pivotFmt>
      <c:pivotFmt>
        <c:idx val="14"/>
        <c:spPr>
          <a:solidFill>
            <a:schemeClr val="accent1"/>
          </a:solidFill>
          <a:ln w="19050">
            <a:noFill/>
          </a:ln>
          <a:effectLst/>
        </c:spPr>
      </c:pivotFmt>
      <c:pivotFmt>
        <c:idx val="15"/>
        <c:spPr>
          <a:solidFill>
            <a:schemeClr val="accent1"/>
          </a:solidFill>
          <a:ln w="19050">
            <a:noFill/>
          </a:ln>
          <a:effectLst/>
        </c:spPr>
      </c:pivotFmt>
      <c:pivotFmt>
        <c:idx val="16"/>
        <c:spPr>
          <a:solidFill>
            <a:schemeClr val="accent1"/>
          </a:solidFill>
          <a:ln w="19050">
            <a:noFill/>
          </a:ln>
          <a:effectLst/>
        </c:spPr>
      </c:pivotFmt>
    </c:pivotFmts>
    <c:plotArea>
      <c:layout>
        <c:manualLayout>
          <c:layoutTarget val="inner"/>
          <c:xMode val="edge"/>
          <c:yMode val="edge"/>
          <c:x val="4.3592300962379697E-2"/>
          <c:y val="5.0737824438611842E-2"/>
          <c:w val="0.53658683289588793"/>
          <c:h val="0.89431138815981315"/>
        </c:manualLayout>
      </c:layout>
      <c:doughnutChart>
        <c:varyColors val="1"/>
        <c:ser>
          <c:idx val="0"/>
          <c:order val="0"/>
          <c:tx>
            <c:strRef>
              <c:f>KPIs!$J$95</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FE62-4892-A2C9-9D4B74C9CDE3}"/>
              </c:ext>
            </c:extLst>
          </c:dPt>
          <c:dPt>
            <c:idx val="1"/>
            <c:bubble3D val="0"/>
            <c:spPr>
              <a:solidFill>
                <a:schemeClr val="accent2"/>
              </a:solidFill>
              <a:ln w="19050">
                <a:noFill/>
              </a:ln>
              <a:effectLst/>
            </c:spPr>
            <c:extLst>
              <c:ext xmlns:c16="http://schemas.microsoft.com/office/drawing/2014/chart" uri="{C3380CC4-5D6E-409C-BE32-E72D297353CC}">
                <c16:uniqueId val="{00000003-FE62-4892-A2C9-9D4B74C9CDE3}"/>
              </c:ext>
            </c:extLst>
          </c:dPt>
          <c:dPt>
            <c:idx val="2"/>
            <c:bubble3D val="0"/>
            <c:spPr>
              <a:solidFill>
                <a:schemeClr val="accent3"/>
              </a:solidFill>
              <a:ln w="19050">
                <a:noFill/>
              </a:ln>
              <a:effectLst/>
            </c:spPr>
            <c:extLst>
              <c:ext xmlns:c16="http://schemas.microsoft.com/office/drawing/2014/chart" uri="{C3380CC4-5D6E-409C-BE32-E72D297353CC}">
                <c16:uniqueId val="{00000005-FE62-4892-A2C9-9D4B74C9CDE3}"/>
              </c:ext>
            </c:extLst>
          </c:dPt>
          <c:dPt>
            <c:idx val="3"/>
            <c:bubble3D val="0"/>
            <c:spPr>
              <a:solidFill>
                <a:schemeClr val="accent4"/>
              </a:solidFill>
              <a:ln w="19050">
                <a:noFill/>
              </a:ln>
              <a:effectLst/>
            </c:spPr>
            <c:extLst>
              <c:ext xmlns:c16="http://schemas.microsoft.com/office/drawing/2014/chart" uri="{C3380CC4-5D6E-409C-BE32-E72D297353CC}">
                <c16:uniqueId val="{00000007-FE62-4892-A2C9-9D4B74C9CDE3}"/>
              </c:ext>
            </c:extLst>
          </c:dPt>
          <c:dPt>
            <c:idx val="4"/>
            <c:bubble3D val="0"/>
            <c:spPr>
              <a:solidFill>
                <a:schemeClr val="accent5"/>
              </a:solidFill>
              <a:ln w="19050">
                <a:noFill/>
              </a:ln>
              <a:effectLst/>
            </c:spPr>
            <c:extLst>
              <c:ext xmlns:c16="http://schemas.microsoft.com/office/drawing/2014/chart" uri="{C3380CC4-5D6E-409C-BE32-E72D297353CC}">
                <c16:uniqueId val="{00000009-FE62-4892-A2C9-9D4B74C9CDE3}"/>
              </c:ext>
            </c:extLst>
          </c:dPt>
          <c:dPt>
            <c:idx val="5"/>
            <c:bubble3D val="0"/>
            <c:spPr>
              <a:solidFill>
                <a:schemeClr val="accent6"/>
              </a:solidFill>
              <a:ln w="19050">
                <a:noFill/>
              </a:ln>
              <a:effectLst/>
            </c:spPr>
            <c:extLst>
              <c:ext xmlns:c16="http://schemas.microsoft.com/office/drawing/2014/chart" uri="{C3380CC4-5D6E-409C-BE32-E72D297353CC}">
                <c16:uniqueId val="{0000000B-FE62-4892-A2C9-9D4B74C9CDE3}"/>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FE62-4892-A2C9-9D4B74C9CDE3}"/>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KPIs!$I$96:$I$103</c:f>
              <c:strCache>
                <c:ptCount val="7"/>
                <c:pt idx="0">
                  <c:v>Antarctica</c:v>
                </c:pt>
                <c:pt idx="1">
                  <c:v>Australia</c:v>
                </c:pt>
                <c:pt idx="2">
                  <c:v>Brazil</c:v>
                </c:pt>
                <c:pt idx="3">
                  <c:v>China</c:v>
                </c:pt>
                <c:pt idx="4">
                  <c:v>Nigeria</c:v>
                </c:pt>
                <c:pt idx="5">
                  <c:v>United Kingdom</c:v>
                </c:pt>
                <c:pt idx="6">
                  <c:v>United States</c:v>
                </c:pt>
              </c:strCache>
            </c:strRef>
          </c:cat>
          <c:val>
            <c:numRef>
              <c:f>KPIs!$J$96:$J$103</c:f>
              <c:numCache>
                <c:formatCode>"$"#,##0</c:formatCode>
                <c:ptCount val="7"/>
                <c:pt idx="0">
                  <c:v>36031</c:v>
                </c:pt>
                <c:pt idx="1">
                  <c:v>371336</c:v>
                </c:pt>
                <c:pt idx="2">
                  <c:v>61582</c:v>
                </c:pt>
                <c:pt idx="3">
                  <c:v>232231</c:v>
                </c:pt>
                <c:pt idx="4">
                  <c:v>333585</c:v>
                </c:pt>
                <c:pt idx="5">
                  <c:v>277832</c:v>
                </c:pt>
                <c:pt idx="6">
                  <c:v>234722</c:v>
                </c:pt>
              </c:numCache>
            </c:numRef>
          </c:val>
          <c:extLst>
            <c:ext xmlns:c16="http://schemas.microsoft.com/office/drawing/2014/chart" uri="{C3380CC4-5D6E-409C-BE32-E72D297353CC}">
              <c16:uniqueId val="{0000000E-FE62-4892-A2C9-9D4B74C9CDE3}"/>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[sales_data.xlsx]KPIs!PivotTable23</c:name>
    <c:fmtId val="10"/>
  </c:pivotSource>
  <c:chart>
    <c:title>
      <c:tx>
        <c:rich>
          <a:bodyPr rot="0" spcFirstLastPara="1" vertOverflow="ellipsis" vert="horz" wrap="square" anchor="ctr" anchorCtr="1"/>
          <a:lstStyle/>
          <a:p>
            <a:pPr>
              <a:defRPr sz="1600" b="0" i="0" u="none" strike="noStrike" kern="1200" spc="0" baseline="0">
                <a:solidFill>
                  <a:schemeClr val="bg1">
                    <a:lumMod val="95000"/>
                  </a:schemeClr>
                </a:solidFill>
                <a:latin typeface="+mn-lt"/>
                <a:ea typeface="+mn-ea"/>
                <a:cs typeface="+mn-cs"/>
              </a:defRPr>
            </a:pPr>
            <a:r>
              <a:rPr lang="en-US" sz="1600">
                <a:solidFill>
                  <a:schemeClr val="bg1">
                    <a:lumMod val="95000"/>
                  </a:schemeClr>
                </a:solidFill>
              </a:rPr>
              <a:t>Revenue by Payment Method</a:t>
            </a:r>
          </a:p>
        </c:rich>
      </c:tx>
      <c:layout>
        <c:manualLayout>
          <c:xMode val="edge"/>
          <c:yMode val="edge"/>
          <c:x val="0.49220122484689421"/>
          <c:y val="6.9444444444444448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s>
    <c:plotArea>
      <c:layout>
        <c:manualLayout>
          <c:layoutTarget val="inner"/>
          <c:xMode val="edge"/>
          <c:yMode val="edge"/>
          <c:x val="5.7666447944007E-2"/>
          <c:y val="0.1115277777777778"/>
          <c:w val="0.5108611111111111"/>
          <c:h val="0.85143518518518524"/>
        </c:manualLayout>
      </c:layout>
      <c:doughnutChart>
        <c:varyColors val="1"/>
        <c:ser>
          <c:idx val="0"/>
          <c:order val="0"/>
          <c:tx>
            <c:strRef>
              <c:f>KPIs!$F$105</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9928-438F-ACA6-D78CF01567AD}"/>
              </c:ext>
            </c:extLst>
          </c:dPt>
          <c:dPt>
            <c:idx val="1"/>
            <c:bubble3D val="0"/>
            <c:spPr>
              <a:solidFill>
                <a:schemeClr val="accent2"/>
              </a:solidFill>
              <a:ln w="19050">
                <a:noFill/>
              </a:ln>
              <a:effectLst/>
            </c:spPr>
            <c:extLst>
              <c:ext xmlns:c16="http://schemas.microsoft.com/office/drawing/2014/chart" uri="{C3380CC4-5D6E-409C-BE32-E72D297353CC}">
                <c16:uniqueId val="{00000003-9928-438F-ACA6-D78CF01567AD}"/>
              </c:ext>
            </c:extLst>
          </c:dPt>
          <c:dPt>
            <c:idx val="2"/>
            <c:bubble3D val="0"/>
            <c:spPr>
              <a:solidFill>
                <a:schemeClr val="accent3"/>
              </a:solidFill>
              <a:ln w="19050">
                <a:noFill/>
              </a:ln>
              <a:effectLst/>
            </c:spPr>
            <c:extLst>
              <c:ext xmlns:c16="http://schemas.microsoft.com/office/drawing/2014/chart" uri="{C3380CC4-5D6E-409C-BE32-E72D297353CC}">
                <c16:uniqueId val="{00000005-9928-438F-ACA6-D78CF01567AD}"/>
              </c:ext>
            </c:extLst>
          </c:dPt>
          <c:dPt>
            <c:idx val="3"/>
            <c:bubble3D val="0"/>
            <c:spPr>
              <a:solidFill>
                <a:schemeClr val="accent4"/>
              </a:solidFill>
              <a:ln w="19050">
                <a:noFill/>
              </a:ln>
              <a:effectLst/>
            </c:spPr>
            <c:extLst>
              <c:ext xmlns:c16="http://schemas.microsoft.com/office/drawing/2014/chart" uri="{C3380CC4-5D6E-409C-BE32-E72D297353CC}">
                <c16:uniqueId val="{00000007-9928-438F-ACA6-D78CF01567AD}"/>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KPIs!$E$106:$E$110</c:f>
              <c:strCache>
                <c:ptCount val="4"/>
                <c:pt idx="0">
                  <c:v>Bank Transfer</c:v>
                </c:pt>
                <c:pt idx="1">
                  <c:v>Cash</c:v>
                </c:pt>
                <c:pt idx="2">
                  <c:v>Credit Card</c:v>
                </c:pt>
                <c:pt idx="3">
                  <c:v>Mobile Money</c:v>
                </c:pt>
              </c:strCache>
            </c:strRef>
          </c:cat>
          <c:val>
            <c:numRef>
              <c:f>KPIs!$F$106:$F$110</c:f>
              <c:numCache>
                <c:formatCode>"$"#,##0</c:formatCode>
                <c:ptCount val="4"/>
                <c:pt idx="0">
                  <c:v>450256</c:v>
                </c:pt>
                <c:pt idx="1">
                  <c:v>390472</c:v>
                </c:pt>
                <c:pt idx="2">
                  <c:v>339563</c:v>
                </c:pt>
                <c:pt idx="3">
                  <c:v>367028</c:v>
                </c:pt>
              </c:numCache>
            </c:numRef>
          </c:val>
          <c:extLst>
            <c:ext xmlns:c16="http://schemas.microsoft.com/office/drawing/2014/chart" uri="{C3380CC4-5D6E-409C-BE32-E72D297353CC}">
              <c16:uniqueId val="{00000008-9928-438F-ACA6-D78CF01567AD}"/>
            </c:ext>
          </c:extLst>
        </c:ser>
        <c:dLbls>
          <c:showLegendKey val="0"/>
          <c:showVal val="0"/>
          <c:showCatName val="0"/>
          <c:showSerName val="0"/>
          <c:showPercent val="0"/>
          <c:showBubbleSize val="0"/>
          <c:showLeaderLines val="1"/>
        </c:dLbls>
        <c:firstSliceAng val="0"/>
        <c:holeSize val="51"/>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[sales_data.xlsx]KPIs!PivotTable25</c:name>
    <c:fmtId val="14"/>
  </c:pivotSource>
  <c:chart>
    <c:title>
      <c:tx>
        <c:rich>
          <a:bodyPr rot="0" spcFirstLastPara="1" vertOverflow="ellipsis" vert="horz" wrap="square" anchor="ctr" anchorCtr="1"/>
          <a:lstStyle/>
          <a:p>
            <a:pPr>
              <a:defRPr sz="2000" b="0" i="0" u="none" strike="noStrike" kern="1200" spc="0" baseline="0">
                <a:solidFill>
                  <a:schemeClr val="bg1">
                    <a:lumMod val="95000"/>
                  </a:schemeClr>
                </a:solidFill>
                <a:latin typeface="+mn-lt"/>
                <a:ea typeface="+mn-ea"/>
                <a:cs typeface="+mn-cs"/>
              </a:defRPr>
            </a:pPr>
            <a:r>
              <a:rPr lang="en-US" sz="2000">
                <a:solidFill>
                  <a:schemeClr val="bg1">
                    <a:lumMod val="95000"/>
                  </a:schemeClr>
                </a:solidFill>
              </a:rPr>
              <a:t>Average</a:t>
            </a:r>
            <a:r>
              <a:rPr lang="en-US" sz="2000" baseline="0">
                <a:solidFill>
                  <a:schemeClr val="bg1">
                    <a:lumMod val="95000"/>
                  </a:schemeClr>
                </a:solidFill>
              </a:rPr>
              <a:t> Delivery Time by Country</a:t>
            </a:r>
            <a:endParaRPr lang="en-US" sz="2000">
              <a:solidFill>
                <a:schemeClr val="bg1">
                  <a:lumMod val="95000"/>
                </a:schemeClr>
              </a:solidFill>
            </a:endParaRPr>
          </a:p>
        </c:rich>
      </c:tx>
      <c:layout>
        <c:manualLayout>
          <c:xMode val="edge"/>
          <c:yMode val="edge"/>
          <c:x val="0.10649824561403509"/>
          <c:y val="5.7671698181752128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KPIs!$D$122</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KPIs!$C$123:$C$130</c:f>
              <c:strCache>
                <c:ptCount val="7"/>
                <c:pt idx="0">
                  <c:v>Antarctica</c:v>
                </c:pt>
                <c:pt idx="1">
                  <c:v>Australia</c:v>
                </c:pt>
                <c:pt idx="2">
                  <c:v>Brazil</c:v>
                </c:pt>
                <c:pt idx="3">
                  <c:v>China</c:v>
                </c:pt>
                <c:pt idx="4">
                  <c:v>Nigeria</c:v>
                </c:pt>
                <c:pt idx="5">
                  <c:v>United Kingdom</c:v>
                </c:pt>
                <c:pt idx="6">
                  <c:v>United States</c:v>
                </c:pt>
              </c:strCache>
            </c:strRef>
          </c:cat>
          <c:val>
            <c:numRef>
              <c:f>KPIs!$D$123:$D$130</c:f>
              <c:numCache>
                <c:formatCode>0.00</c:formatCode>
                <c:ptCount val="7"/>
                <c:pt idx="0">
                  <c:v>7.6</c:v>
                </c:pt>
                <c:pt idx="1">
                  <c:v>7.6967213114754101</c:v>
                </c:pt>
                <c:pt idx="2">
                  <c:v>9.9</c:v>
                </c:pt>
                <c:pt idx="3">
                  <c:v>7.7173913043478262</c:v>
                </c:pt>
                <c:pt idx="4">
                  <c:v>7.7593984962406015</c:v>
                </c:pt>
                <c:pt idx="5">
                  <c:v>7.5876288659793811</c:v>
                </c:pt>
                <c:pt idx="6">
                  <c:v>7.5813953488372094</c:v>
                </c:pt>
              </c:numCache>
            </c:numRef>
          </c:val>
          <c:extLst>
            <c:ext xmlns:c16="http://schemas.microsoft.com/office/drawing/2014/chart" uri="{C3380CC4-5D6E-409C-BE32-E72D297353CC}">
              <c16:uniqueId val="{00000000-2F3B-4EFD-841F-A8E89C93FAF2}"/>
            </c:ext>
          </c:extLst>
        </c:ser>
        <c:dLbls>
          <c:dLblPos val="outEnd"/>
          <c:showLegendKey val="0"/>
          <c:showVal val="1"/>
          <c:showCatName val="0"/>
          <c:showSerName val="0"/>
          <c:showPercent val="0"/>
          <c:showBubbleSize val="0"/>
        </c:dLbls>
        <c:gapWidth val="219"/>
        <c:overlap val="-27"/>
        <c:axId val="325481295"/>
        <c:axId val="325481775"/>
      </c:barChart>
      <c:catAx>
        <c:axId val="325481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lumMod val="95000"/>
                  </a:schemeClr>
                </a:solidFill>
                <a:latin typeface="+mn-lt"/>
                <a:ea typeface="+mn-ea"/>
                <a:cs typeface="+mn-cs"/>
              </a:defRPr>
            </a:pPr>
            <a:endParaRPr lang="en-US"/>
          </a:p>
        </c:txPr>
        <c:crossAx val="325481775"/>
        <c:crosses val="autoZero"/>
        <c:auto val="1"/>
        <c:lblAlgn val="ctr"/>
        <c:lblOffset val="100"/>
        <c:noMultiLvlLbl val="0"/>
      </c:catAx>
      <c:valAx>
        <c:axId val="325481775"/>
        <c:scaling>
          <c:orientation val="minMax"/>
        </c:scaling>
        <c:delete val="1"/>
        <c:axPos val="l"/>
        <c:numFmt formatCode="0.00" sourceLinked="1"/>
        <c:majorTickMark val="none"/>
        <c:minorTickMark val="none"/>
        <c:tickLblPos val="nextTo"/>
        <c:crossAx val="32548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[sales_data.xlsx]KPIs!PivotTable26</c:name>
    <c:fmtId val="18"/>
  </c:pivotSource>
  <c:chart>
    <c:title>
      <c:tx>
        <c:rich>
          <a:bodyPr rot="0" spcFirstLastPara="1" vertOverflow="ellipsis" vert="horz" wrap="square" anchor="ctr" anchorCtr="1"/>
          <a:lstStyle/>
          <a:p>
            <a:pPr>
              <a:defRPr sz="1600" b="0" i="0" u="none" strike="noStrike" kern="1200" spc="0" baseline="0">
                <a:solidFill>
                  <a:schemeClr val="bg1">
                    <a:lumMod val="95000"/>
                  </a:schemeClr>
                </a:solidFill>
                <a:latin typeface="+mn-lt"/>
                <a:ea typeface="+mn-ea"/>
                <a:cs typeface="+mn-cs"/>
              </a:defRPr>
            </a:pPr>
            <a:r>
              <a:rPr lang="en-US" sz="1600">
                <a:solidFill>
                  <a:schemeClr val="bg1">
                    <a:lumMod val="95000"/>
                  </a:schemeClr>
                </a:solidFill>
              </a:rPr>
              <a:t>Average</a:t>
            </a:r>
            <a:r>
              <a:rPr lang="en-US" sz="1600" baseline="0">
                <a:solidFill>
                  <a:schemeClr val="bg1">
                    <a:lumMod val="95000"/>
                  </a:schemeClr>
                </a:solidFill>
              </a:rPr>
              <a:t> Delivery TIme by Category</a:t>
            </a:r>
            <a:endParaRPr lang="en-US" sz="1600">
              <a:solidFill>
                <a:schemeClr val="bg1">
                  <a:lumMod val="95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KPIs!$G$122</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KPIs!$F$123:$F$128</c:f>
              <c:strCache>
                <c:ptCount val="5"/>
                <c:pt idx="0">
                  <c:v>Apparel</c:v>
                </c:pt>
                <c:pt idx="1">
                  <c:v>Books</c:v>
                </c:pt>
                <c:pt idx="2">
                  <c:v>Electronics</c:v>
                </c:pt>
                <c:pt idx="3">
                  <c:v>Groceries</c:v>
                </c:pt>
                <c:pt idx="4">
                  <c:v>Home Decor</c:v>
                </c:pt>
              </c:strCache>
            </c:strRef>
          </c:cat>
          <c:val>
            <c:numRef>
              <c:f>KPIs!$G$123:$G$128</c:f>
              <c:numCache>
                <c:formatCode>0.00</c:formatCode>
                <c:ptCount val="5"/>
                <c:pt idx="0">
                  <c:v>7.882352941176471</c:v>
                </c:pt>
                <c:pt idx="1">
                  <c:v>7.532258064516129</c:v>
                </c:pt>
                <c:pt idx="2">
                  <c:v>7.9739130434782606</c:v>
                </c:pt>
                <c:pt idx="3">
                  <c:v>7.7192982456140351</c:v>
                </c:pt>
                <c:pt idx="4">
                  <c:v>7.655913978494624</c:v>
                </c:pt>
              </c:numCache>
            </c:numRef>
          </c:val>
          <c:extLst>
            <c:ext xmlns:c16="http://schemas.microsoft.com/office/drawing/2014/chart" uri="{C3380CC4-5D6E-409C-BE32-E72D297353CC}">
              <c16:uniqueId val="{00000000-3BC6-4973-8AD3-EA7496E75C65}"/>
            </c:ext>
          </c:extLst>
        </c:ser>
        <c:dLbls>
          <c:dLblPos val="outEnd"/>
          <c:showLegendKey val="0"/>
          <c:showVal val="1"/>
          <c:showCatName val="0"/>
          <c:showSerName val="0"/>
          <c:showPercent val="0"/>
          <c:showBubbleSize val="0"/>
        </c:dLbls>
        <c:gapWidth val="219"/>
        <c:overlap val="-27"/>
        <c:axId val="325475535"/>
        <c:axId val="325484175"/>
      </c:barChart>
      <c:catAx>
        <c:axId val="32547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lumMod val="95000"/>
                  </a:schemeClr>
                </a:solidFill>
                <a:latin typeface="+mn-lt"/>
                <a:ea typeface="+mn-ea"/>
                <a:cs typeface="+mn-cs"/>
              </a:defRPr>
            </a:pPr>
            <a:endParaRPr lang="en-US"/>
          </a:p>
        </c:txPr>
        <c:crossAx val="325484175"/>
        <c:crosses val="autoZero"/>
        <c:auto val="1"/>
        <c:lblAlgn val="ctr"/>
        <c:lblOffset val="100"/>
        <c:noMultiLvlLbl val="0"/>
      </c:catAx>
      <c:valAx>
        <c:axId val="325484175"/>
        <c:scaling>
          <c:orientation val="minMax"/>
        </c:scaling>
        <c:delete val="1"/>
        <c:axPos val="l"/>
        <c:numFmt formatCode="0.00" sourceLinked="1"/>
        <c:majorTickMark val="none"/>
        <c:minorTickMark val="none"/>
        <c:tickLblPos val="nextTo"/>
        <c:crossAx val="32547553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[sales_data.xlsx]KPIs!PivotTable11</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a:t>
            </a:r>
            <a:r>
              <a:rPr lang="en-US" baseline="0"/>
              <a:t> GROWTH</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KPIs!$D$27</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KPIs!$C$28:$C$41</c:f>
              <c:multiLvlStrCache>
                <c:ptCount val="12"/>
                <c:lvl>
                  <c:pt idx="0">
                    <c:v>Apr</c:v>
                  </c:pt>
                  <c:pt idx="1">
                    <c:v>Aug</c:v>
                  </c:pt>
                  <c:pt idx="2">
                    <c:v>Dec</c:v>
                  </c:pt>
                  <c:pt idx="3">
                    <c:v>Feb</c:v>
                  </c:pt>
                  <c:pt idx="4">
                    <c:v>Jan</c:v>
                  </c:pt>
                  <c:pt idx="5">
                    <c:v>Jul</c:v>
                  </c:pt>
                  <c:pt idx="6">
                    <c:v>Jun</c:v>
                  </c:pt>
                  <c:pt idx="7">
                    <c:v>Mar</c:v>
                  </c:pt>
                  <c:pt idx="8">
                    <c:v>May</c:v>
                  </c:pt>
                  <c:pt idx="9">
                    <c:v>Nov</c:v>
                  </c:pt>
                  <c:pt idx="10">
                    <c:v>Oct</c:v>
                  </c:pt>
                  <c:pt idx="11">
                    <c:v>Sep</c:v>
                  </c:pt>
                </c:lvl>
                <c:lvl>
                  <c:pt idx="0">
                    <c:v>2025</c:v>
                  </c:pt>
                </c:lvl>
              </c:multiLvlStrCache>
            </c:multiLvlStrRef>
          </c:cat>
          <c:val>
            <c:numRef>
              <c:f>KPIs!$D$28:$D$41</c:f>
              <c:numCache>
                <c:formatCode>"$"#,##0</c:formatCode>
                <c:ptCount val="12"/>
                <c:pt idx="0">
                  <c:v>57928</c:v>
                </c:pt>
                <c:pt idx="1">
                  <c:v>58420</c:v>
                </c:pt>
                <c:pt idx="2">
                  <c:v>72488</c:v>
                </c:pt>
                <c:pt idx="3">
                  <c:v>73240</c:v>
                </c:pt>
                <c:pt idx="4">
                  <c:v>63816</c:v>
                </c:pt>
                <c:pt idx="5">
                  <c:v>51462</c:v>
                </c:pt>
                <c:pt idx="6">
                  <c:v>46334</c:v>
                </c:pt>
                <c:pt idx="7">
                  <c:v>50577</c:v>
                </c:pt>
                <c:pt idx="8">
                  <c:v>40296</c:v>
                </c:pt>
                <c:pt idx="9">
                  <c:v>43258</c:v>
                </c:pt>
                <c:pt idx="10">
                  <c:v>56264</c:v>
                </c:pt>
                <c:pt idx="11">
                  <c:v>70694</c:v>
                </c:pt>
              </c:numCache>
            </c:numRef>
          </c:val>
          <c:smooth val="0"/>
          <c:extLst>
            <c:ext xmlns:c16="http://schemas.microsoft.com/office/drawing/2014/chart" uri="{C3380CC4-5D6E-409C-BE32-E72D297353CC}">
              <c16:uniqueId val="{00000000-ED85-4E88-AF35-9FA71E06F511}"/>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419079327"/>
        <c:axId val="1419074047"/>
      </c:lineChart>
      <c:catAx>
        <c:axId val="141907932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419074047"/>
        <c:crosses val="autoZero"/>
        <c:auto val="1"/>
        <c:lblAlgn val="ctr"/>
        <c:lblOffset val="100"/>
        <c:noMultiLvlLbl val="0"/>
      </c:catAx>
      <c:valAx>
        <c:axId val="1419074047"/>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1907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[sales_data.xlsx]KPIs!PivotTable9</c:name>
    <c:fmtId val="1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800" b="0" i="0" baseline="0">
                <a:solidFill>
                  <a:schemeClr val="bg1"/>
                </a:solidFill>
                <a:effectLst/>
              </a:rPr>
              <a:t>Top 5 Product Categories by Units Sold</a:t>
            </a:r>
            <a:endParaRPr lang="en-US">
              <a:solidFill>
                <a:schemeClr val="bg1"/>
              </a:solidFill>
              <a:effectLst/>
            </a:endParaRPr>
          </a:p>
        </c:rich>
      </c:tx>
      <c:layout>
        <c:manualLayout>
          <c:xMode val="edge"/>
          <c:yMode val="edge"/>
          <c:x val="7.8986001749781279E-2"/>
          <c:y val="4.6296296296296294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50000"/>
              <a:lumOff val="50000"/>
            </a:schemeClr>
          </a:soli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222222222222215E-2"/>
          <c:y val="0.15729184893554973"/>
          <c:w val="0.82664807524059492"/>
          <c:h val="0.68107210557013709"/>
        </c:manualLayout>
      </c:layout>
      <c:barChart>
        <c:barDir val="col"/>
        <c:grouping val="clustered"/>
        <c:varyColors val="0"/>
        <c:ser>
          <c:idx val="0"/>
          <c:order val="0"/>
          <c:tx>
            <c:strRef>
              <c:f>KPIs!$E$16</c:f>
              <c:strCache>
                <c:ptCount val="1"/>
                <c:pt idx="0">
                  <c:v>Total</c:v>
                </c:pt>
              </c:strCache>
            </c:strRef>
          </c:tx>
          <c:spPr>
            <a:solidFill>
              <a:schemeClr val="tx1">
                <a:lumMod val="50000"/>
                <a:lumOff val="50000"/>
              </a:schemeClr>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KPIs!$D$17:$D$22</c:f>
              <c:strCache>
                <c:ptCount val="5"/>
                <c:pt idx="0">
                  <c:v>Apparel</c:v>
                </c:pt>
                <c:pt idx="1">
                  <c:v>Groceries</c:v>
                </c:pt>
                <c:pt idx="2">
                  <c:v>Books</c:v>
                </c:pt>
                <c:pt idx="3">
                  <c:v>Electronics</c:v>
                </c:pt>
                <c:pt idx="4">
                  <c:v>Home Decor</c:v>
                </c:pt>
              </c:strCache>
            </c:strRef>
          </c:cat>
          <c:val>
            <c:numRef>
              <c:f>KPIs!$E$17:$E$22</c:f>
              <c:numCache>
                <c:formatCode>General</c:formatCode>
                <c:ptCount val="5"/>
                <c:pt idx="0">
                  <c:v>680</c:v>
                </c:pt>
                <c:pt idx="1">
                  <c:v>636</c:v>
                </c:pt>
                <c:pt idx="2">
                  <c:v>630</c:v>
                </c:pt>
                <c:pt idx="3">
                  <c:v>561</c:v>
                </c:pt>
                <c:pt idx="4">
                  <c:v>522</c:v>
                </c:pt>
              </c:numCache>
            </c:numRef>
          </c:val>
          <c:extLst>
            <c:ext xmlns:c16="http://schemas.microsoft.com/office/drawing/2014/chart" uri="{C3380CC4-5D6E-409C-BE32-E72D297353CC}">
              <c16:uniqueId val="{00000000-9EE8-418E-9FF8-192D3C062C1F}"/>
            </c:ext>
          </c:extLst>
        </c:ser>
        <c:dLbls>
          <c:dLblPos val="inEnd"/>
          <c:showLegendKey val="0"/>
          <c:showVal val="1"/>
          <c:showCatName val="0"/>
          <c:showSerName val="0"/>
          <c:showPercent val="0"/>
          <c:showBubbleSize val="0"/>
        </c:dLbls>
        <c:gapWidth val="41"/>
        <c:axId val="2029133215"/>
        <c:axId val="2029133695"/>
      </c:barChart>
      <c:catAx>
        <c:axId val="20291332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effectLst/>
                <a:latin typeface="+mn-lt"/>
                <a:ea typeface="+mn-ea"/>
                <a:cs typeface="+mn-cs"/>
              </a:defRPr>
            </a:pPr>
            <a:endParaRPr lang="en-US"/>
          </a:p>
        </c:txPr>
        <c:crossAx val="2029133695"/>
        <c:crosses val="autoZero"/>
        <c:auto val="1"/>
        <c:lblAlgn val="ctr"/>
        <c:lblOffset val="100"/>
        <c:noMultiLvlLbl val="0"/>
      </c:catAx>
      <c:valAx>
        <c:axId val="2029133695"/>
        <c:scaling>
          <c:orientation val="minMax"/>
        </c:scaling>
        <c:delete val="1"/>
        <c:axPos val="l"/>
        <c:numFmt formatCode="General" sourceLinked="1"/>
        <c:majorTickMark val="none"/>
        <c:minorTickMark val="none"/>
        <c:tickLblPos val="nextTo"/>
        <c:crossAx val="202913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[sales_data.xlsx]KPIs!PivotTable12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a:solidFill>
                  <a:schemeClr val="bg1"/>
                </a:solidFill>
              </a:rPr>
              <a:t>Orders</a:t>
            </a:r>
          </a:p>
        </c:rich>
      </c:tx>
      <c:layout>
        <c:manualLayout>
          <c:xMode val="edge"/>
          <c:yMode val="edge"/>
          <c:x val="0.49613188976377953"/>
          <c:y val="0.1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EE00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0C0"/>
          </a:solidFill>
          <a:ln w="19050">
            <a:noFill/>
          </a:ln>
          <a:effectLst/>
        </c:spPr>
      </c:pivotFmt>
      <c:pivotFmt>
        <c:idx val="6"/>
        <c:spPr>
          <a:solidFill>
            <a:srgbClr val="00B0F0"/>
          </a:solidFill>
          <a:ln w="19050">
            <a:noFill/>
          </a:ln>
          <a:effectLst/>
        </c:spPr>
      </c:pivotFmt>
    </c:pivotFmts>
    <c:plotArea>
      <c:layout/>
      <c:doughnutChart>
        <c:varyColors val="1"/>
        <c:ser>
          <c:idx val="0"/>
          <c:order val="0"/>
          <c:tx>
            <c:strRef>
              <c:f>KPIs!$J$33</c:f>
              <c:strCache>
                <c:ptCount val="1"/>
                <c:pt idx="0">
                  <c:v>Total</c:v>
                </c:pt>
              </c:strCache>
            </c:strRef>
          </c:tx>
          <c:spPr>
            <a:solidFill>
              <a:srgbClr val="EE0000"/>
            </a:solidFill>
            <a:ln>
              <a:noFill/>
            </a:ln>
          </c:spPr>
          <c:dPt>
            <c:idx val="0"/>
            <c:bubble3D val="0"/>
            <c:spPr>
              <a:solidFill>
                <a:srgbClr val="0070C0"/>
              </a:solidFill>
              <a:ln w="19050">
                <a:noFill/>
              </a:ln>
              <a:effectLst/>
            </c:spPr>
            <c:extLst>
              <c:ext xmlns:c16="http://schemas.microsoft.com/office/drawing/2014/chart" uri="{C3380CC4-5D6E-409C-BE32-E72D297353CC}">
                <c16:uniqueId val="{00000001-85B2-49D6-8EF5-17B98AAE4CC1}"/>
              </c:ext>
            </c:extLst>
          </c:dPt>
          <c:dPt>
            <c:idx val="1"/>
            <c:bubble3D val="0"/>
            <c:spPr>
              <a:solidFill>
                <a:srgbClr val="00B0F0"/>
              </a:solidFill>
              <a:ln w="19050">
                <a:noFill/>
              </a:ln>
              <a:effectLst/>
            </c:spPr>
            <c:extLst>
              <c:ext xmlns:c16="http://schemas.microsoft.com/office/drawing/2014/chart" uri="{C3380CC4-5D6E-409C-BE32-E72D297353CC}">
                <c16:uniqueId val="{00000003-85B2-49D6-8EF5-17B98AAE4CC1}"/>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KPIs!$I$34:$I$36</c:f>
              <c:strCache>
                <c:ptCount val="2"/>
                <c:pt idx="0">
                  <c:v>Completed</c:v>
                </c:pt>
                <c:pt idx="1">
                  <c:v>Returned</c:v>
                </c:pt>
              </c:strCache>
            </c:strRef>
          </c:cat>
          <c:val>
            <c:numRef>
              <c:f>KPIs!$J$34:$J$36</c:f>
              <c:numCache>
                <c:formatCode>General</c:formatCode>
                <c:ptCount val="2"/>
                <c:pt idx="0">
                  <c:v>294</c:v>
                </c:pt>
                <c:pt idx="1">
                  <c:v>271</c:v>
                </c:pt>
              </c:numCache>
            </c:numRef>
          </c:val>
          <c:extLst>
            <c:ext xmlns:c16="http://schemas.microsoft.com/office/drawing/2014/chart" uri="{C3380CC4-5D6E-409C-BE32-E72D297353CC}">
              <c16:uniqueId val="{00000004-85B2-49D6-8EF5-17B98AAE4CC1}"/>
            </c:ext>
          </c:extLst>
        </c:ser>
        <c:dLbls>
          <c:showLegendKey val="0"/>
          <c:showVal val="0"/>
          <c:showCatName val="0"/>
          <c:showSerName val="0"/>
          <c:showPercent val="0"/>
          <c:showBubbleSize val="0"/>
          <c:showLeaderLines val="1"/>
        </c:dLbls>
        <c:firstSliceAng val="0"/>
        <c:holeSize val="3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[sales_data.xlsx]KPIs!PivotTable14</c:name>
    <c:fmtId val="25"/>
  </c:pivotSource>
  <c:chart>
    <c:title>
      <c:tx>
        <c:rich>
          <a:bodyPr rot="0" spcFirstLastPara="1" vertOverflow="ellipsis" vert="horz" wrap="square" anchor="ctr" anchorCtr="1"/>
          <a:lstStyle/>
          <a:p>
            <a:pPr>
              <a:defRPr b="0" i="0" u="none" strike="noStrike" kern="1200" baseline="0">
                <a:solidFill>
                  <a:schemeClr val="bg1">
                    <a:lumMod val="95000"/>
                  </a:schemeClr>
                </a:solidFill>
                <a:effectLst/>
                <a:latin typeface="+mn-lt"/>
                <a:ea typeface="+mn-ea"/>
                <a:cs typeface="+mn-cs"/>
              </a:defRPr>
            </a:pPr>
            <a:r>
              <a:rPr lang="en-US">
                <a:solidFill>
                  <a:schemeClr val="bg1">
                    <a:lumMod val="95000"/>
                  </a:schemeClr>
                </a:solidFill>
              </a:rPr>
              <a:t>Orders By Country</a:t>
            </a:r>
          </a:p>
        </c:rich>
      </c:tx>
      <c:layout>
        <c:manualLayout>
          <c:xMode val="edge"/>
          <c:yMode val="edge"/>
          <c:x val="0.33601371727017026"/>
          <c:y val="3.7908951218884372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bg1">
                  <a:lumMod val="9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284975868928938E-2"/>
          <c:y val="0.14494590217812608"/>
          <c:w val="0.84910298366999803"/>
          <c:h val="0.61138533205243029"/>
        </c:manualLayout>
      </c:layout>
      <c:barChart>
        <c:barDir val="col"/>
        <c:grouping val="clustered"/>
        <c:varyColors val="0"/>
        <c:ser>
          <c:idx val="0"/>
          <c:order val="0"/>
          <c:tx>
            <c:strRef>
              <c:f>KPIs!$D$47</c:f>
              <c:strCache>
                <c:ptCount val="1"/>
                <c:pt idx="0">
                  <c:v>Total</c:v>
                </c:pt>
              </c:strCache>
            </c:strRef>
          </c:tx>
          <c:spPr>
            <a:solidFill>
              <a:srgbClr val="00B0F0"/>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KPIs!$C$48:$C$55</c:f>
              <c:strCache>
                <c:ptCount val="7"/>
                <c:pt idx="0">
                  <c:v>Antarctica</c:v>
                </c:pt>
                <c:pt idx="1">
                  <c:v>Australia</c:v>
                </c:pt>
                <c:pt idx="2">
                  <c:v>Brazil</c:v>
                </c:pt>
                <c:pt idx="3">
                  <c:v>China</c:v>
                </c:pt>
                <c:pt idx="4">
                  <c:v>Nigeria</c:v>
                </c:pt>
                <c:pt idx="5">
                  <c:v>United Kingdom</c:v>
                </c:pt>
                <c:pt idx="6">
                  <c:v>United States</c:v>
                </c:pt>
              </c:strCache>
            </c:strRef>
          </c:cat>
          <c:val>
            <c:numRef>
              <c:f>KPIs!$D$48:$D$55</c:f>
              <c:numCache>
                <c:formatCode>General</c:formatCode>
                <c:ptCount val="7"/>
                <c:pt idx="0">
                  <c:v>8</c:v>
                </c:pt>
                <c:pt idx="1">
                  <c:v>59</c:v>
                </c:pt>
                <c:pt idx="2">
                  <c:v>7</c:v>
                </c:pt>
                <c:pt idx="3">
                  <c:v>47</c:v>
                </c:pt>
                <c:pt idx="4">
                  <c:v>53</c:v>
                </c:pt>
                <c:pt idx="5">
                  <c:v>44</c:v>
                </c:pt>
                <c:pt idx="6">
                  <c:v>53</c:v>
                </c:pt>
              </c:numCache>
            </c:numRef>
          </c:val>
          <c:extLst>
            <c:ext xmlns:c16="http://schemas.microsoft.com/office/drawing/2014/chart" uri="{C3380CC4-5D6E-409C-BE32-E72D297353CC}">
              <c16:uniqueId val="{00000000-541F-46DD-BF5B-A0EC1B59CA0F}"/>
            </c:ext>
          </c:extLst>
        </c:ser>
        <c:dLbls>
          <c:dLblPos val="inEnd"/>
          <c:showLegendKey val="0"/>
          <c:showVal val="1"/>
          <c:showCatName val="0"/>
          <c:showSerName val="0"/>
          <c:showPercent val="0"/>
          <c:showBubbleSize val="0"/>
        </c:dLbls>
        <c:gapWidth val="41"/>
        <c:axId val="930344047"/>
        <c:axId val="930342127"/>
      </c:barChart>
      <c:catAx>
        <c:axId val="930344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95000"/>
                  </a:schemeClr>
                </a:solidFill>
                <a:effectLst/>
                <a:latin typeface="+mn-lt"/>
                <a:ea typeface="+mn-ea"/>
                <a:cs typeface="+mn-cs"/>
              </a:defRPr>
            </a:pPr>
            <a:endParaRPr lang="en-US"/>
          </a:p>
        </c:txPr>
        <c:crossAx val="930342127"/>
        <c:crosses val="autoZero"/>
        <c:auto val="1"/>
        <c:lblAlgn val="ctr"/>
        <c:lblOffset val="100"/>
        <c:noMultiLvlLbl val="0"/>
      </c:catAx>
      <c:valAx>
        <c:axId val="930342127"/>
        <c:scaling>
          <c:orientation val="minMax"/>
        </c:scaling>
        <c:delete val="1"/>
        <c:axPos val="l"/>
        <c:numFmt formatCode="General" sourceLinked="1"/>
        <c:majorTickMark val="none"/>
        <c:minorTickMark val="none"/>
        <c:tickLblPos val="nextTo"/>
        <c:crossAx val="93034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[sales_data.xlsx]KPIs!PivotTable15</c:name>
    <c:fmtId val="16"/>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800">
                <a:solidFill>
                  <a:schemeClr val="bg1">
                    <a:lumMod val="95000"/>
                  </a:schemeClr>
                </a:solidFill>
              </a:rPr>
              <a:t>Orders by product Category</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KPIs!$G$47</c:f>
              <c:strCache>
                <c:ptCount val="1"/>
                <c:pt idx="0">
                  <c:v>Total</c:v>
                </c:pt>
              </c:strCache>
            </c:strRef>
          </c:tx>
          <c:spPr>
            <a:solidFill>
              <a:srgbClr val="00B0F0"/>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KPIs!$F$48:$F$53</c:f>
              <c:strCache>
                <c:ptCount val="5"/>
                <c:pt idx="0">
                  <c:v>Apparel</c:v>
                </c:pt>
                <c:pt idx="1">
                  <c:v>Books</c:v>
                </c:pt>
                <c:pt idx="2">
                  <c:v>Electronics</c:v>
                </c:pt>
                <c:pt idx="3">
                  <c:v>Groceries</c:v>
                </c:pt>
                <c:pt idx="4">
                  <c:v>Home Decor</c:v>
                </c:pt>
              </c:strCache>
            </c:strRef>
          </c:cat>
          <c:val>
            <c:numRef>
              <c:f>KPIs!$G$48:$G$53</c:f>
              <c:numCache>
                <c:formatCode>General</c:formatCode>
                <c:ptCount val="5"/>
                <c:pt idx="0">
                  <c:v>50</c:v>
                </c:pt>
                <c:pt idx="1">
                  <c:v>51</c:v>
                </c:pt>
                <c:pt idx="2">
                  <c:v>60</c:v>
                </c:pt>
                <c:pt idx="3">
                  <c:v>58</c:v>
                </c:pt>
                <c:pt idx="4">
                  <c:v>52</c:v>
                </c:pt>
              </c:numCache>
            </c:numRef>
          </c:val>
          <c:extLst>
            <c:ext xmlns:c16="http://schemas.microsoft.com/office/drawing/2014/chart" uri="{C3380CC4-5D6E-409C-BE32-E72D297353CC}">
              <c16:uniqueId val="{00000000-1882-4742-B39F-6E3D088C2646}"/>
            </c:ext>
          </c:extLst>
        </c:ser>
        <c:dLbls>
          <c:dLblPos val="inEnd"/>
          <c:showLegendKey val="0"/>
          <c:showVal val="1"/>
          <c:showCatName val="0"/>
          <c:showSerName val="0"/>
          <c:showPercent val="0"/>
          <c:showBubbleSize val="0"/>
        </c:dLbls>
        <c:gapWidth val="41"/>
        <c:axId val="2023644255"/>
        <c:axId val="2023645695"/>
      </c:barChart>
      <c:catAx>
        <c:axId val="2023644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95000"/>
                  </a:schemeClr>
                </a:solidFill>
                <a:effectLst/>
                <a:latin typeface="+mn-lt"/>
                <a:ea typeface="+mn-ea"/>
                <a:cs typeface="+mn-cs"/>
              </a:defRPr>
            </a:pPr>
            <a:endParaRPr lang="en-US"/>
          </a:p>
        </c:txPr>
        <c:crossAx val="2023645695"/>
        <c:crosses val="autoZero"/>
        <c:auto val="1"/>
        <c:lblAlgn val="ctr"/>
        <c:lblOffset val="100"/>
        <c:noMultiLvlLbl val="0"/>
      </c:catAx>
      <c:valAx>
        <c:axId val="2023645695"/>
        <c:scaling>
          <c:orientation val="minMax"/>
        </c:scaling>
        <c:delete val="1"/>
        <c:axPos val="l"/>
        <c:numFmt formatCode="General" sourceLinked="1"/>
        <c:majorTickMark val="none"/>
        <c:minorTickMark val="none"/>
        <c:tickLblPos val="nextTo"/>
        <c:crossAx val="202364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[sales_data.xlsx]KPIs!PivotTable16</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bg1">
                    <a:lumMod val="95000"/>
                  </a:schemeClr>
                </a:solidFill>
              </a:rPr>
              <a:t>Orders By</a:t>
            </a:r>
            <a:r>
              <a:rPr lang="en-US" sz="1600" baseline="0">
                <a:solidFill>
                  <a:schemeClr val="bg1">
                    <a:lumMod val="95000"/>
                  </a:schemeClr>
                </a:solidFill>
              </a:rPr>
              <a:t> </a:t>
            </a:r>
          </a:p>
          <a:p>
            <a:pPr>
              <a:defRPr/>
            </a:pPr>
            <a:r>
              <a:rPr lang="en-US" sz="1600" baseline="0">
                <a:solidFill>
                  <a:schemeClr val="bg1">
                    <a:lumMod val="95000"/>
                  </a:schemeClr>
                </a:solidFill>
              </a:rPr>
              <a:t>Payment Method</a:t>
            </a:r>
            <a:endParaRPr lang="en-US" sz="1600">
              <a:solidFill>
                <a:schemeClr val="bg1">
                  <a:lumMod val="95000"/>
                </a:schemeClr>
              </a:solidFill>
            </a:endParaRPr>
          </a:p>
        </c:rich>
      </c:tx>
      <c:layout>
        <c:manualLayout>
          <c:xMode val="edge"/>
          <c:yMode val="edge"/>
          <c:x val="0.5399124188423815"/>
          <c:y val="1.93103518183914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s>
    <c:plotArea>
      <c:layout>
        <c:manualLayout>
          <c:layoutTarget val="inner"/>
          <c:xMode val="edge"/>
          <c:yMode val="edge"/>
          <c:x val="4.6428512225445501E-2"/>
          <c:y val="0.14269792477072124"/>
          <c:w val="0.43897831192153614"/>
          <c:h val="0.8052984361656027"/>
        </c:manualLayout>
      </c:layout>
      <c:doughnutChart>
        <c:varyColors val="1"/>
        <c:ser>
          <c:idx val="0"/>
          <c:order val="0"/>
          <c:tx>
            <c:strRef>
              <c:f>KPIs!$J$47</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3F83-4E80-97B2-0D34FC6FA124}"/>
              </c:ext>
            </c:extLst>
          </c:dPt>
          <c:dPt>
            <c:idx val="1"/>
            <c:bubble3D val="0"/>
            <c:spPr>
              <a:solidFill>
                <a:schemeClr val="accent2"/>
              </a:solidFill>
              <a:ln w="19050">
                <a:noFill/>
              </a:ln>
              <a:effectLst/>
            </c:spPr>
            <c:extLst>
              <c:ext xmlns:c16="http://schemas.microsoft.com/office/drawing/2014/chart" uri="{C3380CC4-5D6E-409C-BE32-E72D297353CC}">
                <c16:uniqueId val="{00000003-3F83-4E80-97B2-0D34FC6FA124}"/>
              </c:ext>
            </c:extLst>
          </c:dPt>
          <c:dPt>
            <c:idx val="2"/>
            <c:bubble3D val="0"/>
            <c:spPr>
              <a:solidFill>
                <a:schemeClr val="accent3"/>
              </a:solidFill>
              <a:ln w="19050">
                <a:noFill/>
              </a:ln>
              <a:effectLst/>
            </c:spPr>
            <c:extLst>
              <c:ext xmlns:c16="http://schemas.microsoft.com/office/drawing/2014/chart" uri="{C3380CC4-5D6E-409C-BE32-E72D297353CC}">
                <c16:uniqueId val="{00000005-3F83-4E80-97B2-0D34FC6FA124}"/>
              </c:ext>
            </c:extLst>
          </c:dPt>
          <c:dPt>
            <c:idx val="3"/>
            <c:bubble3D val="0"/>
            <c:spPr>
              <a:solidFill>
                <a:schemeClr val="accent4"/>
              </a:solidFill>
              <a:ln w="19050">
                <a:noFill/>
              </a:ln>
              <a:effectLst/>
            </c:spPr>
            <c:extLst>
              <c:ext xmlns:c16="http://schemas.microsoft.com/office/drawing/2014/chart" uri="{C3380CC4-5D6E-409C-BE32-E72D297353CC}">
                <c16:uniqueId val="{00000007-3F83-4E80-97B2-0D34FC6FA124}"/>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KPIs!$I$48:$I$52</c:f>
              <c:strCache>
                <c:ptCount val="4"/>
                <c:pt idx="0">
                  <c:v>Bank Transfer</c:v>
                </c:pt>
                <c:pt idx="1">
                  <c:v>Cash</c:v>
                </c:pt>
                <c:pt idx="2">
                  <c:v>Credit Card</c:v>
                </c:pt>
                <c:pt idx="3">
                  <c:v>Mobile Money</c:v>
                </c:pt>
              </c:strCache>
            </c:strRef>
          </c:cat>
          <c:val>
            <c:numRef>
              <c:f>KPIs!$J$48:$J$52</c:f>
              <c:numCache>
                <c:formatCode>General</c:formatCode>
                <c:ptCount val="4"/>
                <c:pt idx="0">
                  <c:v>77</c:v>
                </c:pt>
                <c:pt idx="1">
                  <c:v>67</c:v>
                </c:pt>
                <c:pt idx="2">
                  <c:v>58</c:v>
                </c:pt>
                <c:pt idx="3">
                  <c:v>69</c:v>
                </c:pt>
              </c:numCache>
            </c:numRef>
          </c:val>
          <c:extLst>
            <c:ext xmlns:c16="http://schemas.microsoft.com/office/drawing/2014/chart" uri="{C3380CC4-5D6E-409C-BE32-E72D297353CC}">
              <c16:uniqueId val="{00000008-3F83-4E80-97B2-0D34FC6FA124}"/>
            </c:ext>
          </c:extLst>
        </c:ser>
        <c:dLbls>
          <c:showLegendKey val="0"/>
          <c:showVal val="1"/>
          <c:showCatName val="0"/>
          <c:showSerName val="0"/>
          <c:showPercent val="0"/>
          <c:showBubbleSize val="0"/>
          <c:showLeaderLines val="1"/>
        </c:dLbls>
        <c:firstSliceAng val="0"/>
        <c:holeSize val="32"/>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[sales_data.xlsx]KPIs!PivotTable17</c:name>
    <c:fmtId val="21"/>
  </c:pivotSource>
  <c:chart>
    <c:title>
      <c:tx>
        <c:rich>
          <a:bodyPr rot="0" spcFirstLastPara="1" vertOverflow="ellipsis" vert="horz" wrap="square" anchor="ctr" anchorCtr="1"/>
          <a:lstStyle/>
          <a:p>
            <a:pPr>
              <a:defRPr sz="1920" b="0" i="0" u="none" strike="noStrike" kern="1200" baseline="0">
                <a:solidFill>
                  <a:schemeClr val="dk1">
                    <a:lumMod val="65000"/>
                    <a:lumOff val="35000"/>
                  </a:schemeClr>
                </a:solidFill>
                <a:effectLst/>
                <a:latin typeface="+mn-lt"/>
                <a:ea typeface="+mn-ea"/>
                <a:cs typeface="+mn-cs"/>
              </a:defRPr>
            </a:pPr>
            <a:r>
              <a:rPr lang="en-US" sz="2000">
                <a:solidFill>
                  <a:schemeClr val="bg1">
                    <a:lumMod val="95000"/>
                  </a:schemeClr>
                </a:solidFill>
              </a:rPr>
              <a:t>Top 5 Orders</a:t>
            </a:r>
            <a:r>
              <a:rPr lang="en-US" sz="2000" baseline="0">
                <a:solidFill>
                  <a:schemeClr val="bg1">
                    <a:lumMod val="95000"/>
                  </a:schemeClr>
                </a:solidFill>
              </a:rPr>
              <a:t> by Product Name</a:t>
            </a:r>
            <a:endParaRPr lang="en-US" sz="2000">
              <a:solidFill>
                <a:schemeClr val="bg1">
                  <a:lumMod val="95000"/>
                </a:schemeClr>
              </a:solidFill>
            </a:endParaRPr>
          </a:p>
        </c:rich>
      </c:tx>
      <c:layout>
        <c:manualLayout>
          <c:xMode val="edge"/>
          <c:yMode val="edge"/>
          <c:x val="0.2436530801678034"/>
          <c:y val="5.684587457104491E-2"/>
        </c:manualLayout>
      </c:layout>
      <c:overlay val="0"/>
      <c:spPr>
        <a:noFill/>
        <a:ln>
          <a:noFill/>
        </a:ln>
        <a:effectLst/>
      </c:spPr>
      <c:txPr>
        <a:bodyPr rot="0" spcFirstLastPara="1" vertOverflow="ellipsis" vert="horz" wrap="square" anchor="ctr" anchorCtr="1"/>
        <a:lstStyle/>
        <a:p>
          <a:pPr>
            <a:defRPr sz="1920"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17509066238622E-2"/>
          <c:y val="0.21725866613617148"/>
          <c:w val="0.93551756251649354"/>
          <c:h val="0.57647811328600496"/>
        </c:manualLayout>
      </c:layout>
      <c:barChart>
        <c:barDir val="col"/>
        <c:grouping val="clustered"/>
        <c:varyColors val="0"/>
        <c:ser>
          <c:idx val="0"/>
          <c:order val="0"/>
          <c:tx>
            <c:strRef>
              <c:f>KPIs!$H$59</c:f>
              <c:strCache>
                <c:ptCount val="1"/>
                <c:pt idx="0">
                  <c:v>Total</c:v>
                </c:pt>
              </c:strCache>
            </c:strRef>
          </c:tx>
          <c:spPr>
            <a:solidFill>
              <a:srgbClr val="00B0F0"/>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KPIs!$G$60:$G$65</c:f>
              <c:strCache>
                <c:ptCount val="5"/>
                <c:pt idx="0">
                  <c:v>Biography</c:v>
                </c:pt>
                <c:pt idx="1">
                  <c:v>Cereal</c:v>
                </c:pt>
                <c:pt idx="2">
                  <c:v>Curtains</c:v>
                </c:pt>
                <c:pt idx="3">
                  <c:v>Headphones</c:v>
                </c:pt>
                <c:pt idx="4">
                  <c:v>Smartphone</c:v>
                </c:pt>
              </c:strCache>
            </c:strRef>
          </c:cat>
          <c:val>
            <c:numRef>
              <c:f>KPIs!$H$60:$H$65</c:f>
              <c:numCache>
                <c:formatCode>General</c:formatCode>
                <c:ptCount val="5"/>
                <c:pt idx="0">
                  <c:v>16</c:v>
                </c:pt>
                <c:pt idx="1">
                  <c:v>25</c:v>
                </c:pt>
                <c:pt idx="2">
                  <c:v>14</c:v>
                </c:pt>
                <c:pt idx="3">
                  <c:v>14</c:v>
                </c:pt>
                <c:pt idx="4">
                  <c:v>16</c:v>
                </c:pt>
              </c:numCache>
            </c:numRef>
          </c:val>
          <c:extLst>
            <c:ext xmlns:c16="http://schemas.microsoft.com/office/drawing/2014/chart" uri="{C3380CC4-5D6E-409C-BE32-E72D297353CC}">
              <c16:uniqueId val="{00000000-076A-4BCD-80DA-8503F8656CD3}"/>
            </c:ext>
          </c:extLst>
        </c:ser>
        <c:dLbls>
          <c:dLblPos val="inEnd"/>
          <c:showLegendKey val="0"/>
          <c:showVal val="1"/>
          <c:showCatName val="0"/>
          <c:showSerName val="0"/>
          <c:showPercent val="0"/>
          <c:showBubbleSize val="0"/>
        </c:dLbls>
        <c:gapWidth val="41"/>
        <c:axId val="1290816639"/>
        <c:axId val="1290818559"/>
      </c:barChart>
      <c:catAx>
        <c:axId val="129081663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lumMod val="95000"/>
                  </a:schemeClr>
                </a:solidFill>
                <a:effectLst/>
                <a:latin typeface="+mn-lt"/>
                <a:ea typeface="+mn-ea"/>
                <a:cs typeface="+mn-cs"/>
              </a:defRPr>
            </a:pPr>
            <a:endParaRPr lang="en-US"/>
          </a:p>
        </c:txPr>
        <c:crossAx val="1290818559"/>
        <c:crosses val="autoZero"/>
        <c:auto val="1"/>
        <c:lblAlgn val="ctr"/>
        <c:lblOffset val="100"/>
        <c:noMultiLvlLbl val="0"/>
      </c:catAx>
      <c:valAx>
        <c:axId val="129081855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dk1">
                    <a:lumMod val="65000"/>
                    <a:lumOff val="35000"/>
                  </a:schemeClr>
                </a:solidFill>
                <a:latin typeface="+mn-lt"/>
                <a:ea typeface="+mn-ea"/>
                <a:cs typeface="+mn-cs"/>
              </a:defRPr>
            </a:pPr>
            <a:endParaRPr lang="en-US"/>
          </a:p>
        </c:txPr>
        <c:crossAx val="129081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[sales_data.xlsx]KPIs!PivotTable18</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bg1">
                    <a:lumMod val="95000"/>
                  </a:schemeClr>
                </a:solidFill>
              </a:rPr>
              <a:t>Net</a:t>
            </a:r>
            <a:r>
              <a:rPr lang="en-US" baseline="0">
                <a:solidFill>
                  <a:schemeClr val="bg1">
                    <a:lumMod val="95000"/>
                  </a:schemeClr>
                </a:solidFill>
              </a:rPr>
              <a:t> Profit By Category</a:t>
            </a:r>
            <a:endParaRPr lang="en-US">
              <a:solidFill>
                <a:schemeClr val="bg1">
                  <a:lumMod val="95000"/>
                </a:schemeClr>
              </a:solidFill>
            </a:endParaRPr>
          </a:p>
        </c:rich>
      </c:tx>
      <c:layout>
        <c:manualLayout>
          <c:xMode val="edge"/>
          <c:yMode val="edge"/>
          <c:x val="0.26611111111111113"/>
          <c:y val="6.018518518518518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KPIs!$E$61</c:f>
              <c:strCache>
                <c:ptCount val="1"/>
                <c:pt idx="0">
                  <c:v>Total</c:v>
                </c:pt>
              </c:strCache>
            </c:strRef>
          </c:tx>
          <c:spPr>
            <a:solidFill>
              <a:schemeClr val="accent2"/>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KPIs!$D$62:$D$67</c:f>
              <c:strCache>
                <c:ptCount val="5"/>
                <c:pt idx="0">
                  <c:v>Home Decor</c:v>
                </c:pt>
                <c:pt idx="1">
                  <c:v>Electronics</c:v>
                </c:pt>
                <c:pt idx="2">
                  <c:v>Apparel</c:v>
                </c:pt>
                <c:pt idx="3">
                  <c:v>Groceries</c:v>
                </c:pt>
                <c:pt idx="4">
                  <c:v>Books</c:v>
                </c:pt>
              </c:strCache>
            </c:strRef>
          </c:cat>
          <c:val>
            <c:numRef>
              <c:f>KPIs!$E$62:$E$67</c:f>
              <c:numCache>
                <c:formatCode>"$"#,##0</c:formatCode>
                <c:ptCount val="5"/>
                <c:pt idx="0">
                  <c:v>71191.3</c:v>
                </c:pt>
                <c:pt idx="1">
                  <c:v>86845.65</c:v>
                </c:pt>
                <c:pt idx="2">
                  <c:v>91488.099999999977</c:v>
                </c:pt>
                <c:pt idx="3">
                  <c:v>132473.60000000003</c:v>
                </c:pt>
                <c:pt idx="4">
                  <c:v>156326.6</c:v>
                </c:pt>
              </c:numCache>
            </c:numRef>
          </c:val>
          <c:extLst>
            <c:ext xmlns:c16="http://schemas.microsoft.com/office/drawing/2014/chart" uri="{C3380CC4-5D6E-409C-BE32-E72D297353CC}">
              <c16:uniqueId val="{00000000-708D-41A4-AF00-34D3AFD19176}"/>
            </c:ext>
          </c:extLst>
        </c:ser>
        <c:dLbls>
          <c:dLblPos val="inEnd"/>
          <c:showLegendKey val="0"/>
          <c:showVal val="1"/>
          <c:showCatName val="0"/>
          <c:showSerName val="0"/>
          <c:showPercent val="0"/>
          <c:showBubbleSize val="0"/>
        </c:dLbls>
        <c:gapWidth val="65"/>
        <c:axId val="303133999"/>
        <c:axId val="303131599"/>
      </c:barChart>
      <c:catAx>
        <c:axId val="30313399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50" b="0" i="0" u="none" strike="noStrike" kern="1200" cap="all" baseline="0">
                <a:solidFill>
                  <a:schemeClr val="bg1">
                    <a:lumMod val="95000"/>
                  </a:schemeClr>
                </a:solidFill>
                <a:latin typeface="+mn-lt"/>
                <a:ea typeface="+mn-ea"/>
                <a:cs typeface="+mn-cs"/>
              </a:defRPr>
            </a:pPr>
            <a:endParaRPr lang="en-US"/>
          </a:p>
        </c:txPr>
        <c:crossAx val="303131599"/>
        <c:crosses val="autoZero"/>
        <c:auto val="1"/>
        <c:lblAlgn val="ctr"/>
        <c:lblOffset val="100"/>
        <c:noMultiLvlLbl val="0"/>
      </c:catAx>
      <c:valAx>
        <c:axId val="303131599"/>
        <c:scaling>
          <c:orientation val="minMax"/>
        </c:scaling>
        <c:delete val="1"/>
        <c:axPos val="b"/>
        <c:numFmt formatCode="&quot;$&quot;#,##0" sourceLinked="1"/>
        <c:majorTickMark val="none"/>
        <c:minorTickMark val="none"/>
        <c:tickLblPos val="nextTo"/>
        <c:crossAx val="30313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561975</xdr:colOff>
          <xdr:row>15</xdr:row>
          <xdr:rowOff>76200</xdr:rowOff>
        </xdr:from>
        <xdr:to>
          <xdr:col>7</xdr:col>
          <xdr:colOff>114300</xdr:colOff>
          <xdr:row>17</xdr:row>
          <xdr:rowOff>104775</xdr:rowOff>
        </xdr:to>
        <xdr:sp macro="" textlink="">
          <xdr:nvSpPr>
            <xdr:cNvPr id="4098" name="Button 2" hidden="1">
              <a:extLst>
                <a:ext uri="{63B3BB69-23CF-44E3-9099-C40C66FF867C}">
                  <a14:compatExt spid="_x0000_s4098"/>
                </a:ext>
                <a:ext uri="{FF2B5EF4-FFF2-40B4-BE49-F238E27FC236}">
                  <a16:creationId xmlns:a16="http://schemas.microsoft.com/office/drawing/2014/main" id="{00000000-0008-0000-0500-000002100000}"/>
                </a:ext>
              </a:extLst>
            </xdr:cNvPr>
            <xdr:cNvSpPr/>
          </xdr:nvSpPr>
          <xdr:spPr bwMode="auto">
            <a:xfrm>
              <a:off x="0" y="0"/>
              <a:ext cx="0" cy="0"/>
            </a:xfrm>
            <a:prstGeom prst="rect">
              <a:avLst/>
            </a:prstGeom>
            <a:noFill/>
            <a:ln w="9525">
              <a:miter lim="800000"/>
              <a:headEnd/>
              <a:tailEnd/>
            </a:ln>
          </xdr:spPr>
          <xdr:txBody>
            <a:bodyPr vertOverflow="clip" wrap="square" lIns="45720" tIns="41148" rIns="45720" bIns="41148" anchor="ctr" upright="1"/>
            <a:lstStyle/>
            <a:p>
              <a:pPr algn="ctr" rtl="0">
                <a:defRPr sz="1000"/>
              </a:pPr>
              <a:r>
                <a:rPr lang="en-US" sz="2000" b="1" i="0" u="none" strike="noStrike" baseline="0">
                  <a:solidFill>
                    <a:srgbClr val="000000"/>
                  </a:solidFill>
                  <a:latin typeface="Calibri"/>
                  <a:ea typeface="Calibri"/>
                  <a:cs typeface="Calibri"/>
                </a:rPr>
                <a:t>Submit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35</xdr:col>
      <xdr:colOff>465864</xdr:colOff>
      <xdr:row>9</xdr:row>
      <xdr:rowOff>54831</xdr:rowOff>
    </xdr:from>
    <xdr:to>
      <xdr:col>43</xdr:col>
      <xdr:colOff>312965</xdr:colOff>
      <xdr:row>20</xdr:row>
      <xdr:rowOff>169831</xdr:rowOff>
    </xdr:to>
    <xdr:sp macro="" textlink="">
      <xdr:nvSpPr>
        <xdr:cNvPr id="61" name="Rectangle: Rounded Corners 60">
          <a:extLst>
            <a:ext uri="{FF2B5EF4-FFF2-40B4-BE49-F238E27FC236}">
              <a16:creationId xmlns:a16="http://schemas.microsoft.com/office/drawing/2014/main" id="{354E3D25-ABA0-0CF6-B05B-0F86C5207234}"/>
            </a:ext>
          </a:extLst>
        </xdr:cNvPr>
        <xdr:cNvSpPr/>
      </xdr:nvSpPr>
      <xdr:spPr>
        <a:xfrm>
          <a:off x="21897114" y="1769331"/>
          <a:ext cx="4745672" cy="2210500"/>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522191</xdr:colOff>
      <xdr:row>9</xdr:row>
      <xdr:rowOff>158004</xdr:rowOff>
    </xdr:from>
    <xdr:to>
      <xdr:col>35</xdr:col>
      <xdr:colOff>275664</xdr:colOff>
      <xdr:row>18</xdr:row>
      <xdr:rowOff>66675</xdr:rowOff>
    </xdr:to>
    <xdr:sp macro="" textlink="">
      <xdr:nvSpPr>
        <xdr:cNvPr id="46" name="Rectangle: Rounded Corners 45">
          <a:extLst>
            <a:ext uri="{FF2B5EF4-FFF2-40B4-BE49-F238E27FC236}">
              <a16:creationId xmlns:a16="http://schemas.microsoft.com/office/drawing/2014/main" id="{08FD5369-3B5C-5366-22DB-88DCFF608331}"/>
            </a:ext>
          </a:extLst>
        </xdr:cNvPr>
        <xdr:cNvSpPr/>
      </xdr:nvSpPr>
      <xdr:spPr>
        <a:xfrm>
          <a:off x="16371791" y="1872504"/>
          <a:ext cx="5239873" cy="1623171"/>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449533</xdr:colOff>
      <xdr:row>19</xdr:row>
      <xdr:rowOff>11288</xdr:rowOff>
    </xdr:from>
    <xdr:to>
      <xdr:col>35</xdr:col>
      <xdr:colOff>362445</xdr:colOff>
      <xdr:row>33</xdr:row>
      <xdr:rowOff>55789</xdr:rowOff>
    </xdr:to>
    <xdr:sp macro="" textlink="">
      <xdr:nvSpPr>
        <xdr:cNvPr id="43" name="Rectangle: Rounded Corners 42">
          <a:extLst>
            <a:ext uri="{FF2B5EF4-FFF2-40B4-BE49-F238E27FC236}">
              <a16:creationId xmlns:a16="http://schemas.microsoft.com/office/drawing/2014/main" id="{D36D763D-FD1D-29F1-434C-2DB02727D777}"/>
            </a:ext>
          </a:extLst>
        </xdr:cNvPr>
        <xdr:cNvSpPr/>
      </xdr:nvSpPr>
      <xdr:spPr>
        <a:xfrm>
          <a:off x="16369890" y="3630788"/>
          <a:ext cx="5423805" cy="2711501"/>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29</xdr:row>
      <xdr:rowOff>6929</xdr:rowOff>
    </xdr:from>
    <xdr:to>
      <xdr:col>9</xdr:col>
      <xdr:colOff>44824</xdr:colOff>
      <xdr:row>44</xdr:row>
      <xdr:rowOff>116745</xdr:rowOff>
    </xdr:to>
    <xdr:sp macro="" textlink="">
      <xdr:nvSpPr>
        <xdr:cNvPr id="7" name="Rectangle: Rounded Corners 6">
          <a:extLst>
            <a:ext uri="{FF2B5EF4-FFF2-40B4-BE49-F238E27FC236}">
              <a16:creationId xmlns:a16="http://schemas.microsoft.com/office/drawing/2014/main" id="{925ABBEF-3CE9-44D8-BB3D-183B6035EB38}"/>
            </a:ext>
          </a:extLst>
        </xdr:cNvPr>
        <xdr:cNvSpPr/>
      </xdr:nvSpPr>
      <xdr:spPr>
        <a:xfrm>
          <a:off x="0" y="5531429"/>
          <a:ext cx="5500051" cy="2967316"/>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575980</xdr:colOff>
      <xdr:row>6</xdr:row>
      <xdr:rowOff>4483</xdr:rowOff>
    </xdr:from>
    <xdr:to>
      <xdr:col>17</xdr:col>
      <xdr:colOff>479610</xdr:colOff>
      <xdr:row>11</xdr:row>
      <xdr:rowOff>154640</xdr:rowOff>
    </xdr:to>
    <xdr:sp macro="" textlink="">
      <xdr:nvSpPr>
        <xdr:cNvPr id="2" name="Rectangle: Rounded Corners 1">
          <a:extLst>
            <a:ext uri="{FF2B5EF4-FFF2-40B4-BE49-F238E27FC236}">
              <a16:creationId xmlns:a16="http://schemas.microsoft.com/office/drawing/2014/main" id="{347EF6F2-B6DB-E64D-0FA6-A1E941B1F498}"/>
            </a:ext>
          </a:extLst>
        </xdr:cNvPr>
        <xdr:cNvSpPr/>
      </xdr:nvSpPr>
      <xdr:spPr>
        <a:xfrm>
          <a:off x="8442509" y="1147483"/>
          <a:ext cx="2324101" cy="1102657"/>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237563</xdr:colOff>
      <xdr:row>12</xdr:row>
      <xdr:rowOff>147919</xdr:rowOff>
    </xdr:from>
    <xdr:to>
      <xdr:col>12</xdr:col>
      <xdr:colOff>44822</xdr:colOff>
      <xdr:row>28</xdr:row>
      <xdr:rowOff>67235</xdr:rowOff>
    </xdr:to>
    <xdr:sp macro="" textlink="">
      <xdr:nvSpPr>
        <xdr:cNvPr id="20" name="Rectangle: Rounded Corners 19">
          <a:extLst>
            <a:ext uri="{FF2B5EF4-FFF2-40B4-BE49-F238E27FC236}">
              <a16:creationId xmlns:a16="http://schemas.microsoft.com/office/drawing/2014/main" id="{370139DA-9636-4076-9975-70D57773E3DB}"/>
            </a:ext>
          </a:extLst>
        </xdr:cNvPr>
        <xdr:cNvSpPr/>
      </xdr:nvSpPr>
      <xdr:spPr>
        <a:xfrm>
          <a:off x="237563" y="2433919"/>
          <a:ext cx="7068671" cy="2967316"/>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248022</xdr:colOff>
      <xdr:row>6</xdr:row>
      <xdr:rowOff>31377</xdr:rowOff>
    </xdr:from>
    <xdr:to>
      <xdr:col>13</xdr:col>
      <xdr:colOff>151653</xdr:colOff>
      <xdr:row>11</xdr:row>
      <xdr:rowOff>181534</xdr:rowOff>
    </xdr:to>
    <xdr:sp macro="" textlink="">
      <xdr:nvSpPr>
        <xdr:cNvPr id="17" name="Rectangle: Rounded Corners 16">
          <a:extLst>
            <a:ext uri="{FF2B5EF4-FFF2-40B4-BE49-F238E27FC236}">
              <a16:creationId xmlns:a16="http://schemas.microsoft.com/office/drawing/2014/main" id="{56D90FAA-125E-EB6E-8346-258FD4EEE61A}"/>
            </a:ext>
          </a:extLst>
        </xdr:cNvPr>
        <xdr:cNvSpPr/>
      </xdr:nvSpPr>
      <xdr:spPr>
        <a:xfrm>
          <a:off x="5694081" y="1174377"/>
          <a:ext cx="2324101" cy="1102657"/>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535643</xdr:colOff>
      <xdr:row>6</xdr:row>
      <xdr:rowOff>132227</xdr:rowOff>
    </xdr:from>
    <xdr:to>
      <xdr:col>12</xdr:col>
      <xdr:colOff>504263</xdr:colOff>
      <xdr:row>8</xdr:row>
      <xdr:rowOff>168088</xdr:rowOff>
    </xdr:to>
    <xdr:sp macro="" textlink="">
      <xdr:nvSpPr>
        <xdr:cNvPr id="13" name="TextBox 12">
          <a:extLst>
            <a:ext uri="{FF2B5EF4-FFF2-40B4-BE49-F238E27FC236}">
              <a16:creationId xmlns:a16="http://schemas.microsoft.com/office/drawing/2014/main" id="{4F906E06-CC94-476E-9904-2488ADB970F2}"/>
            </a:ext>
          </a:extLst>
        </xdr:cNvPr>
        <xdr:cNvSpPr txBox="1"/>
      </xdr:nvSpPr>
      <xdr:spPr>
        <a:xfrm>
          <a:off x="5981702" y="1275227"/>
          <a:ext cx="1783973" cy="416861"/>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baseline="0">
              <a:solidFill>
                <a:schemeClr val="accent4">
                  <a:lumMod val="40000"/>
                  <a:lumOff val="60000"/>
                </a:schemeClr>
              </a:solidFill>
            </a:rPr>
            <a:t>Total  Net Profit </a:t>
          </a:r>
          <a:endParaRPr lang="en-US" sz="1800" b="1">
            <a:solidFill>
              <a:schemeClr val="accent4">
                <a:lumMod val="40000"/>
                <a:lumOff val="60000"/>
              </a:schemeClr>
            </a:solidFill>
          </a:endParaRPr>
        </a:p>
      </xdr:txBody>
    </xdr:sp>
    <xdr:clientData/>
  </xdr:twoCellAnchor>
  <xdr:twoCellAnchor>
    <xdr:from>
      <xdr:col>4</xdr:col>
      <xdr:colOff>525181</xdr:colOff>
      <xdr:row>6</xdr:row>
      <xdr:rowOff>13448</xdr:rowOff>
    </xdr:from>
    <xdr:to>
      <xdr:col>8</xdr:col>
      <xdr:colOff>428812</xdr:colOff>
      <xdr:row>11</xdr:row>
      <xdr:rowOff>163605</xdr:rowOff>
    </xdr:to>
    <xdr:sp macro="" textlink="">
      <xdr:nvSpPr>
        <xdr:cNvPr id="16" name="Rectangle: Rounded Corners 15">
          <a:extLst>
            <a:ext uri="{FF2B5EF4-FFF2-40B4-BE49-F238E27FC236}">
              <a16:creationId xmlns:a16="http://schemas.microsoft.com/office/drawing/2014/main" id="{DFBF8584-857A-FD34-1EEA-4CFA2B379310}"/>
            </a:ext>
          </a:extLst>
        </xdr:cNvPr>
        <xdr:cNvSpPr/>
      </xdr:nvSpPr>
      <xdr:spPr>
        <a:xfrm>
          <a:off x="2945652" y="1156448"/>
          <a:ext cx="2324101" cy="1102657"/>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197223</xdr:colOff>
      <xdr:row>5</xdr:row>
      <xdr:rowOff>186019</xdr:rowOff>
    </xdr:from>
    <xdr:to>
      <xdr:col>4</xdr:col>
      <xdr:colOff>100853</xdr:colOff>
      <xdr:row>11</xdr:row>
      <xdr:rowOff>145676</xdr:rowOff>
    </xdr:to>
    <xdr:sp macro="" textlink="">
      <xdr:nvSpPr>
        <xdr:cNvPr id="15" name="Rectangle: Rounded Corners 14">
          <a:extLst>
            <a:ext uri="{FF2B5EF4-FFF2-40B4-BE49-F238E27FC236}">
              <a16:creationId xmlns:a16="http://schemas.microsoft.com/office/drawing/2014/main" id="{6B05954D-73DA-44E5-A9E5-0DD451D82283}"/>
            </a:ext>
          </a:extLst>
        </xdr:cNvPr>
        <xdr:cNvSpPr/>
      </xdr:nvSpPr>
      <xdr:spPr>
        <a:xfrm>
          <a:off x="197223" y="1138519"/>
          <a:ext cx="2324101" cy="1102657"/>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179293</xdr:colOff>
      <xdr:row>0</xdr:row>
      <xdr:rowOff>89648</xdr:rowOff>
    </xdr:from>
    <xdr:to>
      <xdr:col>17</xdr:col>
      <xdr:colOff>481852</xdr:colOff>
      <xdr:row>4</xdr:row>
      <xdr:rowOff>112059</xdr:rowOff>
    </xdr:to>
    <xdr:sp macro="" textlink="">
      <xdr:nvSpPr>
        <xdr:cNvPr id="4" name="Rectangle: Rounded Corners 3">
          <a:extLst>
            <a:ext uri="{FF2B5EF4-FFF2-40B4-BE49-F238E27FC236}">
              <a16:creationId xmlns:a16="http://schemas.microsoft.com/office/drawing/2014/main" id="{4E77CACB-8337-2D5C-0D7A-8D05C72F29A5}"/>
            </a:ext>
          </a:extLst>
        </xdr:cNvPr>
        <xdr:cNvSpPr/>
      </xdr:nvSpPr>
      <xdr:spPr>
        <a:xfrm>
          <a:off x="179293" y="89648"/>
          <a:ext cx="10606877" cy="784411"/>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1800</xdr:colOff>
      <xdr:row>1</xdr:row>
      <xdr:rowOff>31218</xdr:rowOff>
    </xdr:from>
    <xdr:to>
      <xdr:col>14</xdr:col>
      <xdr:colOff>23812</xdr:colOff>
      <xdr:row>3</xdr:row>
      <xdr:rowOff>71438</xdr:rowOff>
    </xdr:to>
    <xdr:sp macro="" textlink="">
      <xdr:nvSpPr>
        <xdr:cNvPr id="3" name="TextBox 2">
          <a:extLst>
            <a:ext uri="{FF2B5EF4-FFF2-40B4-BE49-F238E27FC236}">
              <a16:creationId xmlns:a16="http://schemas.microsoft.com/office/drawing/2014/main" id="{880AFA1B-1B80-99D6-4DCC-752BB81AFDA8}"/>
            </a:ext>
          </a:extLst>
        </xdr:cNvPr>
        <xdr:cNvSpPr txBox="1"/>
      </xdr:nvSpPr>
      <xdr:spPr>
        <a:xfrm>
          <a:off x="3097425" y="221718"/>
          <a:ext cx="5594137" cy="42122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rPr>
            <a:t>SALES PERFORMANCE TRACKING</a:t>
          </a:r>
        </a:p>
      </xdr:txBody>
    </xdr:sp>
    <xdr:clientData/>
  </xdr:twoCellAnchor>
  <xdr:twoCellAnchor>
    <xdr:from>
      <xdr:col>0</xdr:col>
      <xdr:colOff>324972</xdr:colOff>
      <xdr:row>6</xdr:row>
      <xdr:rowOff>141195</xdr:rowOff>
    </xdr:from>
    <xdr:to>
      <xdr:col>3</xdr:col>
      <xdr:colOff>515471</xdr:colOff>
      <xdr:row>9</xdr:row>
      <xdr:rowOff>0</xdr:rowOff>
    </xdr:to>
    <xdr:sp macro="" textlink="">
      <xdr:nvSpPr>
        <xdr:cNvPr id="5" name="TextBox 4">
          <a:extLst>
            <a:ext uri="{FF2B5EF4-FFF2-40B4-BE49-F238E27FC236}">
              <a16:creationId xmlns:a16="http://schemas.microsoft.com/office/drawing/2014/main" id="{F8F55880-20EB-4D0A-9817-773FBFCDA16D}"/>
            </a:ext>
          </a:extLst>
        </xdr:cNvPr>
        <xdr:cNvSpPr txBox="1"/>
      </xdr:nvSpPr>
      <xdr:spPr>
        <a:xfrm>
          <a:off x="324972" y="1284195"/>
          <a:ext cx="2005852" cy="43030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accent4">
                  <a:lumMod val="40000"/>
                  <a:lumOff val="60000"/>
                </a:schemeClr>
              </a:solidFill>
            </a:rPr>
            <a:t>Total</a:t>
          </a:r>
          <a:r>
            <a:rPr lang="en-US" sz="1800" b="1" baseline="0">
              <a:solidFill>
                <a:schemeClr val="accent4">
                  <a:lumMod val="40000"/>
                  <a:lumOff val="60000"/>
                </a:schemeClr>
              </a:solidFill>
            </a:rPr>
            <a:t> Costs </a:t>
          </a:r>
          <a:endParaRPr lang="en-US" sz="1800" b="1">
            <a:solidFill>
              <a:schemeClr val="accent4">
                <a:lumMod val="40000"/>
                <a:lumOff val="60000"/>
              </a:schemeClr>
            </a:solidFill>
          </a:endParaRPr>
        </a:p>
      </xdr:txBody>
    </xdr:sp>
    <xdr:clientData/>
  </xdr:twoCellAnchor>
  <xdr:twoCellAnchor>
    <xdr:from>
      <xdr:col>0</xdr:col>
      <xdr:colOff>506507</xdr:colOff>
      <xdr:row>8</xdr:row>
      <xdr:rowOff>24655</xdr:rowOff>
    </xdr:from>
    <xdr:to>
      <xdr:col>3</xdr:col>
      <xdr:colOff>336175</xdr:colOff>
      <xdr:row>10</xdr:row>
      <xdr:rowOff>129990</xdr:rowOff>
    </xdr:to>
    <xdr:sp macro="" textlink="KPIs!C11">
      <xdr:nvSpPr>
        <xdr:cNvPr id="6" name="TextBox 5">
          <a:extLst>
            <a:ext uri="{FF2B5EF4-FFF2-40B4-BE49-F238E27FC236}">
              <a16:creationId xmlns:a16="http://schemas.microsoft.com/office/drawing/2014/main" id="{DF2B8DE6-6369-11AF-262E-D158C067261B}"/>
            </a:ext>
          </a:extLst>
        </xdr:cNvPr>
        <xdr:cNvSpPr txBox="1"/>
      </xdr:nvSpPr>
      <xdr:spPr>
        <a:xfrm>
          <a:off x="506507" y="1548655"/>
          <a:ext cx="1645021" cy="48633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DC831BF-4555-41DC-A131-B1F956E25684}" type="TxLink">
            <a:rPr lang="en-US" sz="2800" b="1" i="0" u="none" strike="noStrike">
              <a:solidFill>
                <a:srgbClr val="FFC000"/>
              </a:solidFill>
              <a:latin typeface="Calibri"/>
              <a:ea typeface="Calibri"/>
              <a:cs typeface="Calibri"/>
            </a:rPr>
            <a:pPr/>
            <a:t>$1,008,994</a:t>
          </a:fld>
          <a:endParaRPr lang="en-US" sz="4800" b="1">
            <a:solidFill>
              <a:srgbClr val="FFC000"/>
            </a:solidFill>
          </a:endParaRPr>
        </a:p>
      </xdr:txBody>
    </xdr:sp>
    <xdr:clientData/>
  </xdr:twoCellAnchor>
  <xdr:twoCellAnchor>
    <xdr:from>
      <xdr:col>5</xdr:col>
      <xdr:colOff>316006</xdr:colOff>
      <xdr:row>6</xdr:row>
      <xdr:rowOff>136711</xdr:rowOff>
    </xdr:from>
    <xdr:to>
      <xdr:col>8</xdr:col>
      <xdr:colOff>257732</xdr:colOff>
      <xdr:row>9</xdr:row>
      <xdr:rowOff>33618</xdr:rowOff>
    </xdr:to>
    <xdr:sp macro="" textlink="">
      <xdr:nvSpPr>
        <xdr:cNvPr id="11" name="TextBox 10">
          <a:extLst>
            <a:ext uri="{FF2B5EF4-FFF2-40B4-BE49-F238E27FC236}">
              <a16:creationId xmlns:a16="http://schemas.microsoft.com/office/drawing/2014/main" id="{70F5A14A-D981-40DF-8C06-54650F3C32D1}"/>
            </a:ext>
          </a:extLst>
        </xdr:cNvPr>
        <xdr:cNvSpPr txBox="1"/>
      </xdr:nvSpPr>
      <xdr:spPr>
        <a:xfrm>
          <a:off x="3341594" y="1279711"/>
          <a:ext cx="1757079" cy="46840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4">
                  <a:lumMod val="40000"/>
                  <a:lumOff val="60000"/>
                </a:schemeClr>
              </a:solidFill>
            </a:rPr>
            <a:t>Total</a:t>
          </a:r>
          <a:r>
            <a:rPr lang="en-US" sz="1800" b="1" baseline="0">
              <a:solidFill>
                <a:schemeClr val="accent4">
                  <a:lumMod val="40000"/>
                  <a:lumOff val="60000"/>
                </a:schemeClr>
              </a:solidFill>
            </a:rPr>
            <a:t> Revenue </a:t>
          </a:r>
          <a:endParaRPr lang="en-US" sz="1800" b="1">
            <a:solidFill>
              <a:schemeClr val="accent4">
                <a:lumMod val="40000"/>
                <a:lumOff val="60000"/>
              </a:schemeClr>
            </a:solidFill>
          </a:endParaRPr>
        </a:p>
      </xdr:txBody>
    </xdr:sp>
    <xdr:clientData/>
  </xdr:twoCellAnchor>
  <xdr:twoCellAnchor>
    <xdr:from>
      <xdr:col>5</xdr:col>
      <xdr:colOff>199465</xdr:colOff>
      <xdr:row>8</xdr:row>
      <xdr:rowOff>42584</xdr:rowOff>
    </xdr:from>
    <xdr:to>
      <xdr:col>8</xdr:col>
      <xdr:colOff>212910</xdr:colOff>
      <xdr:row>10</xdr:row>
      <xdr:rowOff>147919</xdr:rowOff>
    </xdr:to>
    <xdr:sp macro="" textlink="KPIs!D11">
      <xdr:nvSpPr>
        <xdr:cNvPr id="12" name="TextBox 11">
          <a:extLst>
            <a:ext uri="{FF2B5EF4-FFF2-40B4-BE49-F238E27FC236}">
              <a16:creationId xmlns:a16="http://schemas.microsoft.com/office/drawing/2014/main" id="{B54E29CA-305C-4819-8E88-68058155D7E0}"/>
            </a:ext>
          </a:extLst>
        </xdr:cNvPr>
        <xdr:cNvSpPr txBox="1"/>
      </xdr:nvSpPr>
      <xdr:spPr>
        <a:xfrm>
          <a:off x="3225053" y="1566584"/>
          <a:ext cx="1828798" cy="48633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9779809-CA8D-4355-8B99-18FC5C23E175}" type="TxLink">
            <a:rPr lang="en-US" sz="2800" b="1" i="0" u="none" strike="noStrike">
              <a:solidFill>
                <a:srgbClr val="FFC000"/>
              </a:solidFill>
              <a:latin typeface="Calibri"/>
              <a:ea typeface="Calibri"/>
              <a:cs typeface="Calibri"/>
            </a:rPr>
            <a:pPr/>
            <a:t>$1,547,319</a:t>
          </a:fld>
          <a:endParaRPr lang="en-US" sz="9600" b="1">
            <a:solidFill>
              <a:srgbClr val="FFC000"/>
            </a:solidFill>
          </a:endParaRPr>
        </a:p>
      </xdr:txBody>
    </xdr:sp>
    <xdr:clientData/>
  </xdr:twoCellAnchor>
  <xdr:twoCellAnchor>
    <xdr:from>
      <xdr:col>10</xdr:col>
      <xdr:colOff>15689</xdr:colOff>
      <xdr:row>8</xdr:row>
      <xdr:rowOff>60512</xdr:rowOff>
    </xdr:from>
    <xdr:to>
      <xdr:col>12</xdr:col>
      <xdr:colOff>450474</xdr:colOff>
      <xdr:row>10</xdr:row>
      <xdr:rowOff>165847</xdr:rowOff>
    </xdr:to>
    <xdr:sp macro="" textlink="KPIs!E11">
      <xdr:nvSpPr>
        <xdr:cNvPr id="14" name="TextBox 13">
          <a:extLst>
            <a:ext uri="{FF2B5EF4-FFF2-40B4-BE49-F238E27FC236}">
              <a16:creationId xmlns:a16="http://schemas.microsoft.com/office/drawing/2014/main" id="{6B77606D-077E-49E4-829B-0A7EB4EDEC85}"/>
            </a:ext>
          </a:extLst>
        </xdr:cNvPr>
        <xdr:cNvSpPr txBox="1"/>
      </xdr:nvSpPr>
      <xdr:spPr>
        <a:xfrm>
          <a:off x="6066865" y="1584512"/>
          <a:ext cx="1645021" cy="48633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B08CE9-B67A-40D3-8177-4F1B22B1A1BD}" type="TxLink">
            <a:rPr lang="en-US" sz="2800" b="1" i="0" u="none" strike="noStrike">
              <a:solidFill>
                <a:srgbClr val="FFC000"/>
              </a:solidFill>
              <a:latin typeface="Calibri"/>
              <a:ea typeface="Calibri"/>
              <a:cs typeface="Calibri"/>
            </a:rPr>
            <a:t>$538,325</a:t>
          </a:fld>
          <a:endParaRPr lang="en-US" sz="34400" b="1">
            <a:solidFill>
              <a:srgbClr val="FFC000"/>
            </a:solidFill>
          </a:endParaRPr>
        </a:p>
      </xdr:txBody>
    </xdr:sp>
    <xdr:clientData/>
  </xdr:twoCellAnchor>
  <xdr:twoCellAnchor>
    <xdr:from>
      <xdr:col>14</xdr:col>
      <xdr:colOff>4482</xdr:colOff>
      <xdr:row>6</xdr:row>
      <xdr:rowOff>89647</xdr:rowOff>
    </xdr:from>
    <xdr:to>
      <xdr:col>17</xdr:col>
      <xdr:colOff>457199</xdr:colOff>
      <xdr:row>8</xdr:row>
      <xdr:rowOff>138952</xdr:rowOff>
    </xdr:to>
    <xdr:sp macro="" textlink="">
      <xdr:nvSpPr>
        <xdr:cNvPr id="25" name="TextBox 24">
          <a:extLst>
            <a:ext uri="{FF2B5EF4-FFF2-40B4-BE49-F238E27FC236}">
              <a16:creationId xmlns:a16="http://schemas.microsoft.com/office/drawing/2014/main" id="{F1BCAFE9-EF80-43F2-986A-3695EDF3783F}"/>
            </a:ext>
          </a:extLst>
        </xdr:cNvPr>
        <xdr:cNvSpPr txBox="1"/>
      </xdr:nvSpPr>
      <xdr:spPr>
        <a:xfrm>
          <a:off x="8476129" y="1232647"/>
          <a:ext cx="2268070" cy="43030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accent4">
                  <a:lumMod val="40000"/>
                  <a:lumOff val="60000"/>
                </a:schemeClr>
              </a:solidFill>
            </a:rPr>
            <a:t>Average</a:t>
          </a:r>
          <a:r>
            <a:rPr lang="en-US" sz="1800" b="1" baseline="0">
              <a:solidFill>
                <a:schemeClr val="accent4">
                  <a:lumMod val="40000"/>
                  <a:lumOff val="60000"/>
                </a:schemeClr>
              </a:solidFill>
            </a:rPr>
            <a:t> Order Value</a:t>
          </a:r>
          <a:endParaRPr lang="en-US" sz="1800" b="1">
            <a:solidFill>
              <a:schemeClr val="accent4">
                <a:lumMod val="40000"/>
                <a:lumOff val="60000"/>
              </a:schemeClr>
            </a:solidFill>
          </a:endParaRPr>
        </a:p>
      </xdr:txBody>
    </xdr:sp>
    <xdr:clientData/>
  </xdr:twoCellAnchor>
  <xdr:twoCellAnchor>
    <xdr:from>
      <xdr:col>14</xdr:col>
      <xdr:colOff>298078</xdr:colOff>
      <xdr:row>8</xdr:row>
      <xdr:rowOff>29138</xdr:rowOff>
    </xdr:from>
    <xdr:to>
      <xdr:col>17</xdr:col>
      <xdr:colOff>127746</xdr:colOff>
      <xdr:row>10</xdr:row>
      <xdr:rowOff>134473</xdr:rowOff>
    </xdr:to>
    <xdr:sp macro="" textlink="KPIs!B23">
      <xdr:nvSpPr>
        <xdr:cNvPr id="26" name="TextBox 25">
          <a:extLst>
            <a:ext uri="{FF2B5EF4-FFF2-40B4-BE49-F238E27FC236}">
              <a16:creationId xmlns:a16="http://schemas.microsoft.com/office/drawing/2014/main" id="{F430E64F-AF46-4960-A208-95555ECF5579}"/>
            </a:ext>
          </a:extLst>
        </xdr:cNvPr>
        <xdr:cNvSpPr txBox="1"/>
      </xdr:nvSpPr>
      <xdr:spPr>
        <a:xfrm>
          <a:off x="8769725" y="1553138"/>
          <a:ext cx="1645021" cy="48633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C66986C-B5F7-4888-BCC7-936BF4E9093A}" type="TxLink">
            <a:rPr lang="en-US" sz="2800" b="1" i="0" u="none" strike="noStrike">
              <a:solidFill>
                <a:schemeClr val="accent4">
                  <a:lumMod val="60000"/>
                  <a:lumOff val="40000"/>
                </a:schemeClr>
              </a:solidFill>
              <a:latin typeface="Calibri"/>
              <a:ea typeface="Calibri"/>
              <a:cs typeface="Calibri"/>
            </a:rPr>
            <a:pPr/>
            <a:t>$2,738.62</a:t>
          </a:fld>
          <a:endParaRPr lang="en-US" sz="9600" b="1">
            <a:solidFill>
              <a:schemeClr val="accent4">
                <a:lumMod val="60000"/>
                <a:lumOff val="40000"/>
              </a:schemeClr>
            </a:solidFill>
          </a:endParaRPr>
        </a:p>
      </xdr:txBody>
    </xdr:sp>
    <xdr:clientData/>
  </xdr:twoCellAnchor>
  <xdr:twoCellAnchor>
    <xdr:from>
      <xdr:col>0</xdr:col>
      <xdr:colOff>514830</xdr:colOff>
      <xdr:row>29</xdr:row>
      <xdr:rowOff>172253</xdr:rowOff>
    </xdr:from>
    <xdr:to>
      <xdr:col>8</xdr:col>
      <xdr:colOff>245889</xdr:colOff>
      <xdr:row>44</xdr:row>
      <xdr:rowOff>57953</xdr:rowOff>
    </xdr:to>
    <xdr:graphicFrame macro="">
      <xdr:nvGraphicFramePr>
        <xdr:cNvPr id="31" name="Chart 30">
          <a:extLst>
            <a:ext uri="{FF2B5EF4-FFF2-40B4-BE49-F238E27FC236}">
              <a16:creationId xmlns:a16="http://schemas.microsoft.com/office/drawing/2014/main" id="{FCE69578-DE69-42D7-BA3C-581F58B33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231723</xdr:colOff>
      <xdr:row>20</xdr:row>
      <xdr:rowOff>114861</xdr:rowOff>
    </xdr:from>
    <xdr:to>
      <xdr:col>17</xdr:col>
      <xdr:colOff>539885</xdr:colOff>
      <xdr:row>26</xdr:row>
      <xdr:rowOff>148479</xdr:rowOff>
    </xdr:to>
    <mc:AlternateContent xmlns:mc="http://schemas.openxmlformats.org/markup-compatibility/2006">
      <mc:Choice xmlns:tsle="http://schemas.microsoft.com/office/drawing/2012/timeslicer" Requires="tsle">
        <xdr:graphicFrame macro="">
          <xdr:nvGraphicFramePr>
            <xdr:cNvPr id="36" name="Order Date">
              <a:extLst>
                <a:ext uri="{FF2B5EF4-FFF2-40B4-BE49-F238E27FC236}">
                  <a16:creationId xmlns:a16="http://schemas.microsoft.com/office/drawing/2014/main" id="{2F4E0C88-7810-4491-AA98-AA7BCEF07C9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579580" y="3924861"/>
              <a:ext cx="3369769" cy="117661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470646</xdr:colOff>
      <xdr:row>13</xdr:row>
      <xdr:rowOff>33618</xdr:rowOff>
    </xdr:from>
    <xdr:to>
      <xdr:col>11</xdr:col>
      <xdr:colOff>414618</xdr:colOff>
      <xdr:row>27</xdr:row>
      <xdr:rowOff>109818</xdr:rowOff>
    </xdr:to>
    <xdr:graphicFrame macro="">
      <xdr:nvGraphicFramePr>
        <xdr:cNvPr id="38" name="Chart 37">
          <a:extLst>
            <a:ext uri="{FF2B5EF4-FFF2-40B4-BE49-F238E27FC236}">
              <a16:creationId xmlns:a16="http://schemas.microsoft.com/office/drawing/2014/main" id="{09B6C8A5-00B8-4D3C-9CFE-AC766C9412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301770</xdr:colOff>
      <xdr:row>28</xdr:row>
      <xdr:rowOff>176647</xdr:rowOff>
    </xdr:from>
    <xdr:to>
      <xdr:col>17</xdr:col>
      <xdr:colOff>495137</xdr:colOff>
      <xdr:row>44</xdr:row>
      <xdr:rowOff>95963</xdr:rowOff>
    </xdr:to>
    <xdr:sp macro="" textlink="">
      <xdr:nvSpPr>
        <xdr:cNvPr id="9" name="Rectangle: Rounded Corners 8">
          <a:extLst>
            <a:ext uri="{FF2B5EF4-FFF2-40B4-BE49-F238E27FC236}">
              <a16:creationId xmlns:a16="http://schemas.microsoft.com/office/drawing/2014/main" id="{9D00CD03-DE01-52E8-59D9-3FD5DA3A7A80}"/>
            </a:ext>
          </a:extLst>
        </xdr:cNvPr>
        <xdr:cNvSpPr/>
      </xdr:nvSpPr>
      <xdr:spPr>
        <a:xfrm>
          <a:off x="5873895" y="5510647"/>
          <a:ext cx="5146367" cy="2967316"/>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81643</xdr:colOff>
      <xdr:row>29</xdr:row>
      <xdr:rowOff>27215</xdr:rowOff>
    </xdr:from>
    <xdr:to>
      <xdr:col>17</xdr:col>
      <xdr:colOff>367393</xdr:colOff>
      <xdr:row>43</xdr:row>
      <xdr:rowOff>103415</xdr:rowOff>
    </xdr:to>
    <xdr:graphicFrame macro="">
      <xdr:nvGraphicFramePr>
        <xdr:cNvPr id="18" name="Chart 17">
          <a:extLst>
            <a:ext uri="{FF2B5EF4-FFF2-40B4-BE49-F238E27FC236}">
              <a16:creationId xmlns:a16="http://schemas.microsoft.com/office/drawing/2014/main" id="{993B72F5-CD73-4ABE-B2DC-D3594F8A2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353787</xdr:colOff>
      <xdr:row>12</xdr:row>
      <xdr:rowOff>184098</xdr:rowOff>
    </xdr:from>
    <xdr:to>
      <xdr:col>17</xdr:col>
      <xdr:colOff>482332</xdr:colOff>
      <xdr:row>18</xdr:row>
      <xdr:rowOff>143755</xdr:rowOff>
    </xdr:to>
    <xdr:sp macro="" textlink="">
      <xdr:nvSpPr>
        <xdr:cNvPr id="19" name="Rectangle: Rounded Corners 18">
          <a:extLst>
            <a:ext uri="{FF2B5EF4-FFF2-40B4-BE49-F238E27FC236}">
              <a16:creationId xmlns:a16="http://schemas.microsoft.com/office/drawing/2014/main" id="{FCAF09A2-6619-BA44-C7FB-57242302D9AC}"/>
            </a:ext>
          </a:extLst>
        </xdr:cNvPr>
        <xdr:cNvSpPr/>
      </xdr:nvSpPr>
      <xdr:spPr>
        <a:xfrm>
          <a:off x="7701644" y="2470098"/>
          <a:ext cx="3190152" cy="1102657"/>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367394</xdr:colOff>
      <xdr:row>13</xdr:row>
      <xdr:rowOff>78762</xdr:rowOff>
    </xdr:from>
    <xdr:to>
      <xdr:col>17</xdr:col>
      <xdr:colOff>459921</xdr:colOff>
      <xdr:row>15</xdr:row>
      <xdr:rowOff>128067</xdr:rowOff>
    </xdr:to>
    <xdr:sp macro="" textlink="">
      <xdr:nvSpPr>
        <xdr:cNvPr id="21" name="TextBox 20">
          <a:extLst>
            <a:ext uri="{FF2B5EF4-FFF2-40B4-BE49-F238E27FC236}">
              <a16:creationId xmlns:a16="http://schemas.microsoft.com/office/drawing/2014/main" id="{3F7F529D-3139-A416-F278-0854BC0FBA14}"/>
            </a:ext>
          </a:extLst>
        </xdr:cNvPr>
        <xdr:cNvSpPr txBox="1"/>
      </xdr:nvSpPr>
      <xdr:spPr>
        <a:xfrm>
          <a:off x="7715251" y="2555262"/>
          <a:ext cx="3154134" cy="43030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accent4">
                  <a:lumMod val="40000"/>
                  <a:lumOff val="60000"/>
                </a:schemeClr>
              </a:solidFill>
            </a:rPr>
            <a:t>Average</a:t>
          </a:r>
          <a:r>
            <a:rPr lang="en-US" sz="1800" b="1" baseline="0">
              <a:solidFill>
                <a:schemeClr val="accent4">
                  <a:lumMod val="40000"/>
                  <a:lumOff val="60000"/>
                </a:schemeClr>
              </a:solidFill>
            </a:rPr>
            <a:t> Units Per Order</a:t>
          </a:r>
          <a:endParaRPr lang="en-US" sz="1800" b="1">
            <a:solidFill>
              <a:schemeClr val="accent4">
                <a:lumMod val="40000"/>
                <a:lumOff val="60000"/>
              </a:schemeClr>
            </a:solidFill>
          </a:endParaRPr>
        </a:p>
      </xdr:txBody>
    </xdr:sp>
    <xdr:clientData/>
  </xdr:twoCellAnchor>
  <xdr:twoCellAnchor>
    <xdr:from>
      <xdr:col>13</xdr:col>
      <xdr:colOff>518513</xdr:colOff>
      <xdr:row>15</xdr:row>
      <xdr:rowOff>18253</xdr:rowOff>
    </xdr:from>
    <xdr:to>
      <xdr:col>16</xdr:col>
      <xdr:colOff>348181</xdr:colOff>
      <xdr:row>17</xdr:row>
      <xdr:rowOff>123588</xdr:rowOff>
    </xdr:to>
    <xdr:sp macro="" textlink="KPIs!B25">
      <xdr:nvSpPr>
        <xdr:cNvPr id="22" name="TextBox 21">
          <a:extLst>
            <a:ext uri="{FF2B5EF4-FFF2-40B4-BE49-F238E27FC236}">
              <a16:creationId xmlns:a16="http://schemas.microsoft.com/office/drawing/2014/main" id="{D68B3AF6-403C-87D4-AA8F-9F9966BD0441}"/>
            </a:ext>
          </a:extLst>
        </xdr:cNvPr>
        <xdr:cNvSpPr txBox="1"/>
      </xdr:nvSpPr>
      <xdr:spPr>
        <a:xfrm>
          <a:off x="8478692" y="2875753"/>
          <a:ext cx="1666632" cy="48633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81AA1A-577F-48F6-AD4F-40DAA553C92A}" type="TxLink">
            <a:rPr lang="en-US" sz="3600" b="0" i="0" u="none" strike="noStrike">
              <a:solidFill>
                <a:schemeClr val="accent4">
                  <a:lumMod val="60000"/>
                  <a:lumOff val="40000"/>
                </a:schemeClr>
              </a:solidFill>
              <a:latin typeface="Calibri"/>
              <a:ea typeface="Calibri"/>
              <a:cs typeface="Calibri"/>
            </a:rPr>
            <a:pPr algn="ctr"/>
            <a:t>5.4</a:t>
          </a:fld>
          <a:endParaRPr lang="en-US" sz="49600" b="1">
            <a:solidFill>
              <a:schemeClr val="accent4">
                <a:lumMod val="60000"/>
                <a:lumOff val="40000"/>
              </a:schemeClr>
            </a:solidFill>
          </a:endParaRPr>
        </a:p>
      </xdr:txBody>
    </xdr:sp>
    <xdr:clientData/>
  </xdr:twoCellAnchor>
  <xdr:twoCellAnchor>
    <xdr:from>
      <xdr:col>18</xdr:col>
      <xdr:colOff>22131</xdr:colOff>
      <xdr:row>0</xdr:row>
      <xdr:rowOff>146798</xdr:rowOff>
    </xdr:from>
    <xdr:to>
      <xdr:col>35</xdr:col>
      <xdr:colOff>324690</xdr:colOff>
      <xdr:row>4</xdr:row>
      <xdr:rowOff>169209</xdr:rowOff>
    </xdr:to>
    <xdr:sp macro="" textlink="">
      <xdr:nvSpPr>
        <xdr:cNvPr id="23" name="Rectangle: Rounded Corners 22">
          <a:extLst>
            <a:ext uri="{FF2B5EF4-FFF2-40B4-BE49-F238E27FC236}">
              <a16:creationId xmlns:a16="http://schemas.microsoft.com/office/drawing/2014/main" id="{C8ECD3DF-A28F-06CE-BB49-272767618FC4}"/>
            </a:ext>
          </a:extLst>
        </xdr:cNvPr>
        <xdr:cNvSpPr/>
      </xdr:nvSpPr>
      <xdr:spPr>
        <a:xfrm>
          <a:off x="10914249" y="146798"/>
          <a:ext cx="10589559" cy="784411"/>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229840</xdr:colOff>
      <xdr:row>1</xdr:row>
      <xdr:rowOff>5724</xdr:rowOff>
    </xdr:from>
    <xdr:to>
      <xdr:col>32</xdr:col>
      <xdr:colOff>609319</xdr:colOff>
      <xdr:row>3</xdr:row>
      <xdr:rowOff>60232</xdr:rowOff>
    </xdr:to>
    <xdr:sp macro="" textlink="">
      <xdr:nvSpPr>
        <xdr:cNvPr id="24" name="TextBox 23">
          <a:extLst>
            <a:ext uri="{FF2B5EF4-FFF2-40B4-BE49-F238E27FC236}">
              <a16:creationId xmlns:a16="http://schemas.microsoft.com/office/drawing/2014/main" id="{EC34A211-8BC4-FBE0-05CE-EC7EDB4CC0E0}"/>
            </a:ext>
          </a:extLst>
        </xdr:cNvPr>
        <xdr:cNvSpPr txBox="1"/>
      </xdr:nvSpPr>
      <xdr:spPr>
        <a:xfrm>
          <a:off x="13850590" y="196224"/>
          <a:ext cx="6570729" cy="43550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rPr>
            <a:t>ORDER</a:t>
          </a:r>
          <a:r>
            <a:rPr lang="en-US" sz="2800" b="1" baseline="0">
              <a:solidFill>
                <a:schemeClr val="bg1"/>
              </a:solidFill>
            </a:rPr>
            <a:t> FULLFILLMENT AND DELIVERY</a:t>
          </a:r>
          <a:endParaRPr lang="en-US" sz="2800" b="1">
            <a:solidFill>
              <a:schemeClr val="bg1"/>
            </a:solidFill>
          </a:endParaRPr>
        </a:p>
      </xdr:txBody>
    </xdr:sp>
    <xdr:clientData/>
  </xdr:twoCellAnchor>
  <xdr:twoCellAnchor>
    <xdr:from>
      <xdr:col>18</xdr:col>
      <xdr:colOff>125187</xdr:colOff>
      <xdr:row>5</xdr:row>
      <xdr:rowOff>77963</xdr:rowOff>
    </xdr:from>
    <xdr:to>
      <xdr:col>26</xdr:col>
      <xdr:colOff>421822</xdr:colOff>
      <xdr:row>19</xdr:row>
      <xdr:rowOff>122464</xdr:rowOff>
    </xdr:to>
    <xdr:sp macro="" textlink="">
      <xdr:nvSpPr>
        <xdr:cNvPr id="27" name="Rectangle: Rounded Corners 26">
          <a:extLst>
            <a:ext uri="{FF2B5EF4-FFF2-40B4-BE49-F238E27FC236}">
              <a16:creationId xmlns:a16="http://schemas.microsoft.com/office/drawing/2014/main" id="{C9A10954-6EEB-04FB-6917-5AF3BE9949E4}"/>
            </a:ext>
          </a:extLst>
        </xdr:cNvPr>
        <xdr:cNvSpPr/>
      </xdr:nvSpPr>
      <xdr:spPr>
        <a:xfrm>
          <a:off x="11146973" y="1030463"/>
          <a:ext cx="5195206" cy="2711501"/>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32339</xdr:colOff>
      <xdr:row>3</xdr:row>
      <xdr:rowOff>125187</xdr:rowOff>
    </xdr:from>
    <xdr:to>
      <xdr:col>26</xdr:col>
      <xdr:colOff>67235</xdr:colOff>
      <xdr:row>19</xdr:row>
      <xdr:rowOff>100852</xdr:rowOff>
    </xdr:to>
    <xdr:graphicFrame macro="">
      <xdr:nvGraphicFramePr>
        <xdr:cNvPr id="28" name="Chart 27">
          <a:extLst>
            <a:ext uri="{FF2B5EF4-FFF2-40B4-BE49-F238E27FC236}">
              <a16:creationId xmlns:a16="http://schemas.microsoft.com/office/drawing/2014/main" id="{454E5768-C280-46DB-A93D-C2AF0C865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560291</xdr:colOff>
      <xdr:row>5</xdr:row>
      <xdr:rowOff>100854</xdr:rowOff>
    </xdr:from>
    <xdr:to>
      <xdr:col>35</xdr:col>
      <xdr:colOff>313764</xdr:colOff>
      <xdr:row>9</xdr:row>
      <xdr:rowOff>78441</xdr:rowOff>
    </xdr:to>
    <xdr:sp macro="" textlink="">
      <xdr:nvSpPr>
        <xdr:cNvPr id="34" name="Rectangle: Rounded Corners 33">
          <a:extLst>
            <a:ext uri="{FF2B5EF4-FFF2-40B4-BE49-F238E27FC236}">
              <a16:creationId xmlns:a16="http://schemas.microsoft.com/office/drawing/2014/main" id="{C19B6DCB-D476-A68C-9EB0-2DC21B66971F}"/>
            </a:ext>
          </a:extLst>
        </xdr:cNvPr>
        <xdr:cNvSpPr/>
      </xdr:nvSpPr>
      <xdr:spPr>
        <a:xfrm>
          <a:off x="16293350" y="1053354"/>
          <a:ext cx="5199532" cy="739587"/>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22413</xdr:colOff>
      <xdr:row>6</xdr:row>
      <xdr:rowOff>51548</xdr:rowOff>
    </xdr:from>
    <xdr:to>
      <xdr:col>31</xdr:col>
      <xdr:colOff>347384</xdr:colOff>
      <xdr:row>8</xdr:row>
      <xdr:rowOff>100853</xdr:rowOff>
    </xdr:to>
    <xdr:sp macro="" textlink="">
      <xdr:nvSpPr>
        <xdr:cNvPr id="35" name="TextBox 34">
          <a:extLst>
            <a:ext uri="{FF2B5EF4-FFF2-40B4-BE49-F238E27FC236}">
              <a16:creationId xmlns:a16="http://schemas.microsoft.com/office/drawing/2014/main" id="{BF71543A-DE67-D27F-90C6-E486E8946124}"/>
            </a:ext>
          </a:extLst>
        </xdr:cNvPr>
        <xdr:cNvSpPr txBox="1"/>
      </xdr:nvSpPr>
      <xdr:spPr>
        <a:xfrm>
          <a:off x="16360589" y="1194548"/>
          <a:ext cx="2745442" cy="43030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accent4">
                  <a:lumMod val="40000"/>
                  <a:lumOff val="60000"/>
                </a:schemeClr>
              </a:solidFill>
            </a:rPr>
            <a:t>Average</a:t>
          </a:r>
          <a:r>
            <a:rPr lang="en-US" sz="2000" b="1" baseline="0">
              <a:solidFill>
                <a:schemeClr val="accent4">
                  <a:lumMod val="40000"/>
                  <a:lumOff val="60000"/>
                </a:schemeClr>
              </a:solidFill>
            </a:rPr>
            <a:t> Delivery Time</a:t>
          </a:r>
          <a:endParaRPr lang="en-US" sz="2000" b="1">
            <a:solidFill>
              <a:schemeClr val="accent4">
                <a:lumMod val="40000"/>
                <a:lumOff val="60000"/>
              </a:schemeClr>
            </a:solidFill>
          </a:endParaRPr>
        </a:p>
      </xdr:txBody>
    </xdr:sp>
    <xdr:clientData/>
  </xdr:twoCellAnchor>
  <xdr:twoCellAnchor>
    <xdr:from>
      <xdr:col>31</xdr:col>
      <xdr:colOff>293596</xdr:colOff>
      <xdr:row>6</xdr:row>
      <xdr:rowOff>69478</xdr:rowOff>
    </xdr:from>
    <xdr:to>
      <xdr:col>34</xdr:col>
      <xdr:colOff>123264</xdr:colOff>
      <xdr:row>8</xdr:row>
      <xdr:rowOff>174813</xdr:rowOff>
    </xdr:to>
    <xdr:sp macro="" textlink="KPIs!H31">
      <xdr:nvSpPr>
        <xdr:cNvPr id="39" name="TextBox 38">
          <a:extLst>
            <a:ext uri="{FF2B5EF4-FFF2-40B4-BE49-F238E27FC236}">
              <a16:creationId xmlns:a16="http://schemas.microsoft.com/office/drawing/2014/main" id="{752A97A5-8CB2-88CA-22D5-902DCD0DCBCF}"/>
            </a:ext>
          </a:extLst>
        </xdr:cNvPr>
        <xdr:cNvSpPr txBox="1"/>
      </xdr:nvSpPr>
      <xdr:spPr>
        <a:xfrm>
          <a:off x="19052243" y="1212478"/>
          <a:ext cx="1645021" cy="48633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8695403B-081F-46C1-9DCF-120043514993}" type="TxLink">
            <a:rPr lang="en-US" sz="3600" b="0" i="0" u="none" strike="noStrike">
              <a:solidFill>
                <a:schemeClr val="accent4">
                  <a:lumMod val="60000"/>
                  <a:lumOff val="40000"/>
                </a:schemeClr>
              </a:solidFill>
              <a:latin typeface="Calibri"/>
              <a:ea typeface="Calibri"/>
              <a:cs typeface="Calibri"/>
            </a:rPr>
            <a:pPr algn="ctr"/>
            <a:t>7.75</a:t>
          </a:fld>
          <a:endParaRPr lang="en-US" sz="49600" b="1">
            <a:solidFill>
              <a:schemeClr val="accent4">
                <a:lumMod val="60000"/>
                <a:lumOff val="40000"/>
              </a:schemeClr>
            </a:solidFill>
          </a:endParaRPr>
        </a:p>
      </xdr:txBody>
    </xdr:sp>
    <xdr:clientData/>
  </xdr:twoCellAnchor>
  <xdr:twoCellAnchor>
    <xdr:from>
      <xdr:col>31</xdr:col>
      <xdr:colOff>499783</xdr:colOff>
      <xdr:row>6</xdr:row>
      <xdr:rowOff>58271</xdr:rowOff>
    </xdr:from>
    <xdr:to>
      <xdr:col>36</xdr:col>
      <xdr:colOff>219637</xdr:colOff>
      <xdr:row>8</xdr:row>
      <xdr:rowOff>107576</xdr:rowOff>
    </xdr:to>
    <xdr:sp macro="" textlink="">
      <xdr:nvSpPr>
        <xdr:cNvPr id="40" name="TextBox 39">
          <a:extLst>
            <a:ext uri="{FF2B5EF4-FFF2-40B4-BE49-F238E27FC236}">
              <a16:creationId xmlns:a16="http://schemas.microsoft.com/office/drawing/2014/main" id="{3057B05F-A7E1-606C-59B6-39B529E7329C}"/>
            </a:ext>
          </a:extLst>
        </xdr:cNvPr>
        <xdr:cNvSpPr txBox="1"/>
      </xdr:nvSpPr>
      <xdr:spPr>
        <a:xfrm>
          <a:off x="19258430" y="1201271"/>
          <a:ext cx="2745442" cy="43030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accent4">
                  <a:lumMod val="40000"/>
                  <a:lumOff val="60000"/>
                </a:schemeClr>
              </a:solidFill>
            </a:rPr>
            <a:t>Days</a:t>
          </a:r>
        </a:p>
      </xdr:txBody>
    </xdr:sp>
    <xdr:clientData/>
  </xdr:twoCellAnchor>
  <xdr:twoCellAnchor>
    <xdr:from>
      <xdr:col>26</xdr:col>
      <xdr:colOff>571500</xdr:colOff>
      <xdr:row>19</xdr:row>
      <xdr:rowOff>0</xdr:rowOff>
    </xdr:from>
    <xdr:to>
      <xdr:col>35</xdr:col>
      <xdr:colOff>312964</xdr:colOff>
      <xdr:row>33</xdr:row>
      <xdr:rowOff>13607</xdr:rowOff>
    </xdr:to>
    <xdr:graphicFrame macro="">
      <xdr:nvGraphicFramePr>
        <xdr:cNvPr id="41" name="Chart 40">
          <a:extLst>
            <a:ext uri="{FF2B5EF4-FFF2-40B4-BE49-F238E27FC236}">
              <a16:creationId xmlns:a16="http://schemas.microsoft.com/office/drawing/2014/main" id="{6D57F2D7-0BBA-42ED-8956-E399FC398A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27</xdr:col>
      <xdr:colOff>0</xdr:colOff>
      <xdr:row>10</xdr:row>
      <xdr:rowOff>173182</xdr:rowOff>
    </xdr:from>
    <xdr:to>
      <xdr:col>35</xdr:col>
      <xdr:colOff>146339</xdr:colOff>
      <xdr:row>17</xdr:row>
      <xdr:rowOff>103043</xdr:rowOff>
    </xdr:to>
    <mc:AlternateContent xmlns:mc="http://schemas.openxmlformats.org/markup-compatibility/2006">
      <mc:Choice xmlns:a14="http://schemas.microsoft.com/office/drawing/2010/main" Requires="a14">
        <xdr:graphicFrame macro="">
          <xdr:nvGraphicFramePr>
            <xdr:cNvPr id="45" name="Status">
              <a:extLst>
                <a:ext uri="{FF2B5EF4-FFF2-40B4-BE49-F238E27FC236}">
                  <a16:creationId xmlns:a16="http://schemas.microsoft.com/office/drawing/2014/main" id="{4FE5E318-AB0F-43FC-B86B-D887BE5A4966}"/>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6532679" y="2078182"/>
              <a:ext cx="5044910" cy="12633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163285</xdr:colOff>
      <xdr:row>20</xdr:row>
      <xdr:rowOff>68037</xdr:rowOff>
    </xdr:from>
    <xdr:to>
      <xdr:col>26</xdr:col>
      <xdr:colOff>351559</xdr:colOff>
      <xdr:row>33</xdr:row>
      <xdr:rowOff>122465</xdr:rowOff>
    </xdr:to>
    <xdr:sp macro="" textlink="">
      <xdr:nvSpPr>
        <xdr:cNvPr id="47" name="Rectangle: Rounded Corners 46">
          <a:extLst>
            <a:ext uri="{FF2B5EF4-FFF2-40B4-BE49-F238E27FC236}">
              <a16:creationId xmlns:a16="http://schemas.microsoft.com/office/drawing/2014/main" id="{C60B3DFB-4CC5-0AFB-47FD-92410C408C2C}"/>
            </a:ext>
          </a:extLst>
        </xdr:cNvPr>
        <xdr:cNvSpPr/>
      </xdr:nvSpPr>
      <xdr:spPr>
        <a:xfrm>
          <a:off x="11185071" y="3878037"/>
          <a:ext cx="5086845" cy="2530928"/>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421821</xdr:colOff>
      <xdr:row>20</xdr:row>
      <xdr:rowOff>54428</xdr:rowOff>
    </xdr:from>
    <xdr:to>
      <xdr:col>26</xdr:col>
      <xdr:colOff>95250</xdr:colOff>
      <xdr:row>31</xdr:row>
      <xdr:rowOff>108857</xdr:rowOff>
    </xdr:to>
    <xdr:graphicFrame macro="">
      <xdr:nvGraphicFramePr>
        <xdr:cNvPr id="48" name="Chart 47">
          <a:extLst>
            <a:ext uri="{FF2B5EF4-FFF2-40B4-BE49-F238E27FC236}">
              <a16:creationId xmlns:a16="http://schemas.microsoft.com/office/drawing/2014/main" id="{2BC52A8A-2BE0-4D99-88ED-6F0A43052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84365</xdr:colOff>
      <xdr:row>34</xdr:row>
      <xdr:rowOff>34636</xdr:rowOff>
    </xdr:from>
    <xdr:to>
      <xdr:col>35</xdr:col>
      <xdr:colOff>381001</xdr:colOff>
      <xdr:row>45</xdr:row>
      <xdr:rowOff>0</xdr:rowOff>
    </xdr:to>
    <xdr:sp macro="" textlink="">
      <xdr:nvSpPr>
        <xdr:cNvPr id="49" name="Rectangle: Rounded Corners 48">
          <a:extLst>
            <a:ext uri="{FF2B5EF4-FFF2-40B4-BE49-F238E27FC236}">
              <a16:creationId xmlns:a16="http://schemas.microsoft.com/office/drawing/2014/main" id="{2390975C-80D9-311F-A25F-314775E0E04B}"/>
            </a:ext>
          </a:extLst>
        </xdr:cNvPr>
        <xdr:cNvSpPr/>
      </xdr:nvSpPr>
      <xdr:spPr>
        <a:xfrm>
          <a:off x="10994820" y="6511636"/>
          <a:ext cx="10600954" cy="2060864"/>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39586</xdr:colOff>
      <xdr:row>34</xdr:row>
      <xdr:rowOff>77932</xdr:rowOff>
    </xdr:from>
    <xdr:to>
      <xdr:col>34</xdr:col>
      <xdr:colOff>591294</xdr:colOff>
      <xdr:row>44</xdr:row>
      <xdr:rowOff>145967</xdr:rowOff>
    </xdr:to>
    <xdr:graphicFrame macro="">
      <xdr:nvGraphicFramePr>
        <xdr:cNvPr id="50" name="Chart 49">
          <a:extLst>
            <a:ext uri="{FF2B5EF4-FFF2-40B4-BE49-F238E27FC236}">
              <a16:creationId xmlns:a16="http://schemas.microsoft.com/office/drawing/2014/main" id="{AB4BB491-D7BB-4F28-BF35-3FE00EA26C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128225</xdr:colOff>
      <xdr:row>34</xdr:row>
      <xdr:rowOff>32846</xdr:rowOff>
    </xdr:from>
    <xdr:to>
      <xdr:col>28</xdr:col>
      <xdr:colOff>363682</xdr:colOff>
      <xdr:row>44</xdr:row>
      <xdr:rowOff>138546</xdr:rowOff>
    </xdr:to>
    <xdr:graphicFrame macro="">
      <xdr:nvGraphicFramePr>
        <xdr:cNvPr id="51" name="Chart 50">
          <a:extLst>
            <a:ext uri="{FF2B5EF4-FFF2-40B4-BE49-F238E27FC236}">
              <a16:creationId xmlns:a16="http://schemas.microsoft.com/office/drawing/2014/main" id="{12C5C9B7-E7EB-4136-91A2-4B9D274D6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35</xdr:col>
      <xdr:colOff>436749</xdr:colOff>
      <xdr:row>0</xdr:row>
      <xdr:rowOff>164115</xdr:rowOff>
    </xdr:from>
    <xdr:to>
      <xdr:col>53</xdr:col>
      <xdr:colOff>133172</xdr:colOff>
      <xdr:row>4</xdr:row>
      <xdr:rowOff>186526</xdr:rowOff>
    </xdr:to>
    <xdr:sp macro="" textlink="">
      <xdr:nvSpPr>
        <xdr:cNvPr id="52" name="Rectangle: Rounded Corners 51">
          <a:extLst>
            <a:ext uri="{FF2B5EF4-FFF2-40B4-BE49-F238E27FC236}">
              <a16:creationId xmlns:a16="http://schemas.microsoft.com/office/drawing/2014/main" id="{FC34D388-4F3D-4285-851F-8194C6056014}"/>
            </a:ext>
          </a:extLst>
        </xdr:cNvPr>
        <xdr:cNvSpPr/>
      </xdr:nvSpPr>
      <xdr:spPr>
        <a:xfrm>
          <a:off x="21651522" y="164115"/>
          <a:ext cx="10606877" cy="784411"/>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107594</xdr:colOff>
      <xdr:row>1</xdr:row>
      <xdr:rowOff>74995</xdr:rowOff>
    </xdr:from>
    <xdr:to>
      <xdr:col>51</xdr:col>
      <xdr:colOff>487073</xdr:colOff>
      <xdr:row>3</xdr:row>
      <xdr:rowOff>129503</xdr:rowOff>
    </xdr:to>
    <xdr:sp macro="" textlink="">
      <xdr:nvSpPr>
        <xdr:cNvPr id="53" name="TextBox 52">
          <a:extLst>
            <a:ext uri="{FF2B5EF4-FFF2-40B4-BE49-F238E27FC236}">
              <a16:creationId xmlns:a16="http://schemas.microsoft.com/office/drawing/2014/main" id="{5C60453A-85D3-4073-A929-2DCBB47E92E0}"/>
            </a:ext>
          </a:extLst>
        </xdr:cNvPr>
        <xdr:cNvSpPr txBox="1"/>
      </xdr:nvSpPr>
      <xdr:spPr>
        <a:xfrm>
          <a:off x="24959185" y="265495"/>
          <a:ext cx="6440843" cy="43550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rPr>
            <a:t>PROFITABILITY</a:t>
          </a:r>
          <a:r>
            <a:rPr lang="en-US" sz="2800" b="1" baseline="0">
              <a:solidFill>
                <a:schemeClr val="bg1"/>
              </a:solidFill>
            </a:rPr>
            <a:t> ANALYSIS</a:t>
          </a:r>
          <a:endParaRPr lang="en-US" sz="2800" b="1">
            <a:solidFill>
              <a:schemeClr val="bg1"/>
            </a:solidFill>
          </a:endParaRPr>
        </a:p>
      </xdr:txBody>
    </xdr:sp>
    <xdr:clientData/>
  </xdr:twoCellAnchor>
  <xdr:twoCellAnchor>
    <xdr:from>
      <xdr:col>35</xdr:col>
      <xdr:colOff>520562</xdr:colOff>
      <xdr:row>5</xdr:row>
      <xdr:rowOff>104928</xdr:rowOff>
    </xdr:from>
    <xdr:to>
      <xdr:col>43</xdr:col>
      <xdr:colOff>272143</xdr:colOff>
      <xdr:row>8</xdr:row>
      <xdr:rowOff>149679</xdr:rowOff>
    </xdr:to>
    <xdr:sp macro="" textlink="">
      <xdr:nvSpPr>
        <xdr:cNvPr id="55" name="Rectangle: Rounded Corners 54">
          <a:extLst>
            <a:ext uri="{FF2B5EF4-FFF2-40B4-BE49-F238E27FC236}">
              <a16:creationId xmlns:a16="http://schemas.microsoft.com/office/drawing/2014/main" id="{2310190C-3148-4E1D-C08F-AE0504E54822}"/>
            </a:ext>
          </a:extLst>
        </xdr:cNvPr>
        <xdr:cNvSpPr/>
      </xdr:nvSpPr>
      <xdr:spPr>
        <a:xfrm>
          <a:off x="21951812" y="1057428"/>
          <a:ext cx="4650152" cy="616251"/>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36</xdr:col>
      <xdr:colOff>65344</xdr:colOff>
      <xdr:row>5</xdr:row>
      <xdr:rowOff>190093</xdr:rowOff>
    </xdr:from>
    <xdr:to>
      <xdr:col>39</xdr:col>
      <xdr:colOff>524246</xdr:colOff>
      <xdr:row>8</xdr:row>
      <xdr:rowOff>48898</xdr:rowOff>
    </xdr:to>
    <xdr:sp macro="" textlink="">
      <xdr:nvSpPr>
        <xdr:cNvPr id="56" name="TextBox 55">
          <a:extLst>
            <a:ext uri="{FF2B5EF4-FFF2-40B4-BE49-F238E27FC236}">
              <a16:creationId xmlns:a16="http://schemas.microsoft.com/office/drawing/2014/main" id="{6EC8CB80-A6F1-8992-30C7-07B7ECAAB29D}"/>
            </a:ext>
          </a:extLst>
        </xdr:cNvPr>
        <xdr:cNvSpPr txBox="1"/>
      </xdr:nvSpPr>
      <xdr:spPr>
        <a:xfrm>
          <a:off x="22108915" y="1142593"/>
          <a:ext cx="2295867" cy="43030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accent4">
                  <a:lumMod val="40000"/>
                  <a:lumOff val="60000"/>
                </a:schemeClr>
              </a:solidFill>
            </a:rPr>
            <a:t>Gross Profit Margin</a:t>
          </a:r>
        </a:p>
      </xdr:txBody>
    </xdr:sp>
    <xdr:clientData/>
  </xdr:twoCellAnchor>
  <xdr:twoCellAnchor>
    <xdr:from>
      <xdr:col>40</xdr:col>
      <xdr:colOff>38552</xdr:colOff>
      <xdr:row>5</xdr:row>
      <xdr:rowOff>170404</xdr:rowOff>
    </xdr:from>
    <xdr:to>
      <xdr:col>42</xdr:col>
      <xdr:colOff>480542</xdr:colOff>
      <xdr:row>8</xdr:row>
      <xdr:rowOff>85239</xdr:rowOff>
    </xdr:to>
    <xdr:sp macro="" textlink="KPIs!G11">
      <xdr:nvSpPr>
        <xdr:cNvPr id="57" name="TextBox 56">
          <a:extLst>
            <a:ext uri="{FF2B5EF4-FFF2-40B4-BE49-F238E27FC236}">
              <a16:creationId xmlns:a16="http://schemas.microsoft.com/office/drawing/2014/main" id="{2C873EA5-D76E-D0C2-C9CA-E866EDFC1AAC}"/>
            </a:ext>
          </a:extLst>
        </xdr:cNvPr>
        <xdr:cNvSpPr txBox="1"/>
      </xdr:nvSpPr>
      <xdr:spPr>
        <a:xfrm>
          <a:off x="24531409" y="1122904"/>
          <a:ext cx="1666633" cy="48633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CD93A3-4814-4020-9299-1907329B7DCC}" type="TxLink">
            <a:rPr lang="en-US" sz="3600" b="0" i="0" u="none" strike="noStrike">
              <a:solidFill>
                <a:schemeClr val="bg1">
                  <a:lumMod val="95000"/>
                </a:schemeClr>
              </a:solidFill>
              <a:latin typeface="Calibri"/>
              <a:ea typeface="Calibri"/>
              <a:cs typeface="Calibri"/>
            </a:rPr>
            <a:pPr algn="ctr"/>
            <a:t>34.79%</a:t>
          </a:fld>
          <a:endParaRPr lang="en-US" sz="49600" b="1">
            <a:solidFill>
              <a:schemeClr val="bg1">
                <a:lumMod val="95000"/>
              </a:schemeClr>
            </a:solidFill>
          </a:endParaRPr>
        </a:p>
      </xdr:txBody>
    </xdr:sp>
    <xdr:clientData/>
  </xdr:twoCellAnchor>
  <xdr:twoCellAnchor>
    <xdr:from>
      <xdr:col>36</xdr:col>
      <xdr:colOff>40822</xdr:colOff>
      <xdr:row>9</xdr:row>
      <xdr:rowOff>0</xdr:rowOff>
    </xdr:from>
    <xdr:to>
      <xdr:col>43</xdr:col>
      <xdr:colOff>340178</xdr:colOff>
      <xdr:row>20</xdr:row>
      <xdr:rowOff>136072</xdr:rowOff>
    </xdr:to>
    <xdr:graphicFrame macro="">
      <xdr:nvGraphicFramePr>
        <xdr:cNvPr id="58" name="Chart 57">
          <a:extLst>
            <a:ext uri="{FF2B5EF4-FFF2-40B4-BE49-F238E27FC236}">
              <a16:creationId xmlns:a16="http://schemas.microsoft.com/office/drawing/2014/main" id="{D6427684-1E3B-4504-AC4D-05DF446FA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43</xdr:col>
      <xdr:colOff>595312</xdr:colOff>
      <xdr:row>5</xdr:row>
      <xdr:rowOff>84768</xdr:rowOff>
    </xdr:from>
    <xdr:to>
      <xdr:col>53</xdr:col>
      <xdr:colOff>190500</xdr:colOff>
      <xdr:row>45</xdr:row>
      <xdr:rowOff>0</xdr:rowOff>
    </xdr:to>
    <xdr:sp macro="" textlink="">
      <xdr:nvSpPr>
        <xdr:cNvPr id="62" name="Rectangle: Rounded Corners 61">
          <a:extLst>
            <a:ext uri="{FF2B5EF4-FFF2-40B4-BE49-F238E27FC236}">
              <a16:creationId xmlns:a16="http://schemas.microsoft.com/office/drawing/2014/main" id="{33CF9A79-3C81-B231-B5FF-12759BE988F4}"/>
            </a:ext>
          </a:extLst>
        </xdr:cNvPr>
        <xdr:cNvSpPr/>
      </xdr:nvSpPr>
      <xdr:spPr>
        <a:xfrm>
          <a:off x="26925133" y="1037268"/>
          <a:ext cx="5718403" cy="7535232"/>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44</xdr:col>
      <xdr:colOff>244065</xdr:colOff>
      <xdr:row>5</xdr:row>
      <xdr:rowOff>108580</xdr:rowOff>
    </xdr:from>
    <xdr:to>
      <xdr:col>52</xdr:col>
      <xdr:colOff>472847</xdr:colOff>
      <xdr:row>44</xdr:row>
      <xdr:rowOff>0</xdr:rowOff>
    </xdr:to>
    <xdr:graphicFrame macro="">
      <xdr:nvGraphicFramePr>
        <xdr:cNvPr id="64" name="Chart 63">
          <a:extLst>
            <a:ext uri="{FF2B5EF4-FFF2-40B4-BE49-F238E27FC236}">
              <a16:creationId xmlns:a16="http://schemas.microsoft.com/office/drawing/2014/main" id="{E537290E-0FCF-42AC-BCE0-66952DAE44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35</xdr:col>
      <xdr:colOff>495799</xdr:colOff>
      <xdr:row>21</xdr:row>
      <xdr:rowOff>71160</xdr:rowOff>
    </xdr:from>
    <xdr:to>
      <xdr:col>43</xdr:col>
      <xdr:colOff>342900</xdr:colOff>
      <xdr:row>32</xdr:row>
      <xdr:rowOff>186160</xdr:rowOff>
    </xdr:to>
    <xdr:sp macro="" textlink="">
      <xdr:nvSpPr>
        <xdr:cNvPr id="65" name="Rectangle: Rounded Corners 64">
          <a:extLst>
            <a:ext uri="{FF2B5EF4-FFF2-40B4-BE49-F238E27FC236}">
              <a16:creationId xmlns:a16="http://schemas.microsoft.com/office/drawing/2014/main" id="{CAA81391-3F66-9090-73C8-9411A7A96217}"/>
            </a:ext>
          </a:extLst>
        </xdr:cNvPr>
        <xdr:cNvSpPr/>
      </xdr:nvSpPr>
      <xdr:spPr>
        <a:xfrm>
          <a:off x="21927049" y="4071660"/>
          <a:ext cx="4745672" cy="2210500"/>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35</xdr:col>
      <xdr:colOff>525734</xdr:colOff>
      <xdr:row>33</xdr:row>
      <xdr:rowOff>87489</xdr:rowOff>
    </xdr:from>
    <xdr:to>
      <xdr:col>43</xdr:col>
      <xdr:colOff>372835</xdr:colOff>
      <xdr:row>45</xdr:row>
      <xdr:rowOff>11989</xdr:rowOff>
    </xdr:to>
    <xdr:sp macro="" textlink="">
      <xdr:nvSpPr>
        <xdr:cNvPr id="66" name="Rectangle: Rounded Corners 65">
          <a:extLst>
            <a:ext uri="{FF2B5EF4-FFF2-40B4-BE49-F238E27FC236}">
              <a16:creationId xmlns:a16="http://schemas.microsoft.com/office/drawing/2014/main" id="{35DE32E4-2033-F68E-D465-306F6E7FCFF7}"/>
            </a:ext>
          </a:extLst>
        </xdr:cNvPr>
        <xdr:cNvSpPr/>
      </xdr:nvSpPr>
      <xdr:spPr>
        <a:xfrm>
          <a:off x="21956984" y="6373989"/>
          <a:ext cx="4745672" cy="2210500"/>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35</xdr:col>
      <xdr:colOff>489856</xdr:colOff>
      <xdr:row>21</xdr:row>
      <xdr:rowOff>71160</xdr:rowOff>
    </xdr:from>
    <xdr:to>
      <xdr:col>43</xdr:col>
      <xdr:colOff>285750</xdr:colOff>
      <xdr:row>33</xdr:row>
      <xdr:rowOff>13607</xdr:rowOff>
    </xdr:to>
    <xdr:graphicFrame macro="">
      <xdr:nvGraphicFramePr>
        <xdr:cNvPr id="67" name="Chart 66">
          <a:extLst>
            <a:ext uri="{FF2B5EF4-FFF2-40B4-BE49-F238E27FC236}">
              <a16:creationId xmlns:a16="http://schemas.microsoft.com/office/drawing/2014/main" id="{C3637A9C-C37C-44B4-BE00-5CB5C8482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35</xdr:col>
      <xdr:colOff>598714</xdr:colOff>
      <xdr:row>33</xdr:row>
      <xdr:rowOff>87488</xdr:rowOff>
    </xdr:from>
    <xdr:to>
      <xdr:col>43</xdr:col>
      <xdr:colOff>299357</xdr:colOff>
      <xdr:row>44</xdr:row>
      <xdr:rowOff>122463</xdr:rowOff>
    </xdr:to>
    <xdr:graphicFrame macro="">
      <xdr:nvGraphicFramePr>
        <xdr:cNvPr id="68" name="Chart 67">
          <a:extLst>
            <a:ext uri="{FF2B5EF4-FFF2-40B4-BE49-F238E27FC236}">
              <a16:creationId xmlns:a16="http://schemas.microsoft.com/office/drawing/2014/main" id="{2D0FD670-E3BD-424D-8F24-F8807CB4B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179293</xdr:colOff>
      <xdr:row>46</xdr:row>
      <xdr:rowOff>13448</xdr:rowOff>
    </xdr:from>
    <xdr:to>
      <xdr:col>17</xdr:col>
      <xdr:colOff>481852</xdr:colOff>
      <xdr:row>50</xdr:row>
      <xdr:rowOff>35859</xdr:rowOff>
    </xdr:to>
    <xdr:sp macro="" textlink="">
      <xdr:nvSpPr>
        <xdr:cNvPr id="69" name="Rectangle: Rounded Corners 68">
          <a:extLst>
            <a:ext uri="{FF2B5EF4-FFF2-40B4-BE49-F238E27FC236}">
              <a16:creationId xmlns:a16="http://schemas.microsoft.com/office/drawing/2014/main" id="{03D5DE4C-1EFA-44AE-873D-2B1B6B7EDB3B}"/>
            </a:ext>
          </a:extLst>
        </xdr:cNvPr>
        <xdr:cNvSpPr/>
      </xdr:nvSpPr>
      <xdr:spPr>
        <a:xfrm>
          <a:off x="179293" y="8776448"/>
          <a:ext cx="10665759" cy="784411"/>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554183</xdr:colOff>
      <xdr:row>46</xdr:row>
      <xdr:rowOff>145518</xdr:rowOff>
    </xdr:from>
    <xdr:to>
      <xdr:col>15</xdr:col>
      <xdr:colOff>155865</xdr:colOff>
      <xdr:row>48</xdr:row>
      <xdr:rowOff>185738</xdr:rowOff>
    </xdr:to>
    <xdr:sp macro="" textlink="">
      <xdr:nvSpPr>
        <xdr:cNvPr id="70" name="TextBox 69">
          <a:extLst>
            <a:ext uri="{FF2B5EF4-FFF2-40B4-BE49-F238E27FC236}">
              <a16:creationId xmlns:a16="http://schemas.microsoft.com/office/drawing/2014/main" id="{976DB3E6-E1B4-46B9-B2D0-DCDD95E62A6D}"/>
            </a:ext>
          </a:extLst>
        </xdr:cNvPr>
        <xdr:cNvSpPr txBox="1"/>
      </xdr:nvSpPr>
      <xdr:spPr>
        <a:xfrm>
          <a:off x="2372592" y="8908518"/>
          <a:ext cx="6875318" cy="42122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rPr>
            <a:t>CUSTOMER/MARKET</a:t>
          </a:r>
          <a:r>
            <a:rPr lang="en-US" sz="2800" b="1" baseline="0">
              <a:solidFill>
                <a:schemeClr val="bg1"/>
              </a:solidFill>
            </a:rPr>
            <a:t> SEGMENTATION </a:t>
          </a:r>
          <a:endParaRPr lang="en-US" sz="2800" b="1">
            <a:solidFill>
              <a:schemeClr val="bg1"/>
            </a:solidFill>
          </a:endParaRPr>
        </a:p>
      </xdr:txBody>
    </xdr:sp>
    <xdr:clientData/>
  </xdr:twoCellAnchor>
  <xdr:twoCellAnchor>
    <xdr:from>
      <xdr:col>0</xdr:col>
      <xdr:colOff>225136</xdr:colOff>
      <xdr:row>51</xdr:row>
      <xdr:rowOff>3466</xdr:rowOff>
    </xdr:from>
    <xdr:to>
      <xdr:col>9</xdr:col>
      <xdr:colOff>93315</xdr:colOff>
      <xdr:row>66</xdr:row>
      <xdr:rowOff>9373</xdr:rowOff>
    </xdr:to>
    <xdr:sp macro="" textlink="">
      <xdr:nvSpPr>
        <xdr:cNvPr id="71" name="Rectangle: Rounded Corners 70">
          <a:extLst>
            <a:ext uri="{FF2B5EF4-FFF2-40B4-BE49-F238E27FC236}">
              <a16:creationId xmlns:a16="http://schemas.microsoft.com/office/drawing/2014/main" id="{969A4DC8-5196-1E25-EDF0-8FB40501646E}"/>
            </a:ext>
          </a:extLst>
        </xdr:cNvPr>
        <xdr:cNvSpPr/>
      </xdr:nvSpPr>
      <xdr:spPr>
        <a:xfrm>
          <a:off x="225136" y="9718966"/>
          <a:ext cx="5323406" cy="2984634"/>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181841</xdr:colOff>
      <xdr:row>72</xdr:row>
      <xdr:rowOff>87831</xdr:rowOff>
    </xdr:from>
    <xdr:to>
      <xdr:col>17</xdr:col>
      <xdr:colOff>534389</xdr:colOff>
      <xdr:row>88</xdr:row>
      <xdr:rowOff>7147</xdr:rowOff>
    </xdr:to>
    <xdr:sp macro="" textlink="">
      <xdr:nvSpPr>
        <xdr:cNvPr id="72" name="Rectangle: Rounded Corners 71">
          <a:extLst>
            <a:ext uri="{FF2B5EF4-FFF2-40B4-BE49-F238E27FC236}">
              <a16:creationId xmlns:a16="http://schemas.microsoft.com/office/drawing/2014/main" id="{A5BC266C-04E1-0672-B9E3-983F5AD4FAA9}"/>
            </a:ext>
          </a:extLst>
        </xdr:cNvPr>
        <xdr:cNvSpPr/>
      </xdr:nvSpPr>
      <xdr:spPr>
        <a:xfrm>
          <a:off x="181841" y="13926295"/>
          <a:ext cx="10762012" cy="2967316"/>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235527</xdr:colOff>
      <xdr:row>51</xdr:row>
      <xdr:rowOff>34638</xdr:rowOff>
    </xdr:from>
    <xdr:to>
      <xdr:col>17</xdr:col>
      <xdr:colOff>523875</xdr:colOff>
      <xdr:row>66</xdr:row>
      <xdr:rowOff>40545</xdr:rowOff>
    </xdr:to>
    <xdr:sp macro="" textlink="">
      <xdr:nvSpPr>
        <xdr:cNvPr id="73" name="Rectangle: Rounded Corners 72">
          <a:extLst>
            <a:ext uri="{FF2B5EF4-FFF2-40B4-BE49-F238E27FC236}">
              <a16:creationId xmlns:a16="http://schemas.microsoft.com/office/drawing/2014/main" id="{6CCD8150-500A-8B04-9458-0355B50DA1C5}"/>
            </a:ext>
          </a:extLst>
        </xdr:cNvPr>
        <xdr:cNvSpPr/>
      </xdr:nvSpPr>
      <xdr:spPr>
        <a:xfrm>
          <a:off x="5807652" y="9750138"/>
          <a:ext cx="5241348" cy="2958657"/>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467590</xdr:colOff>
      <xdr:row>51</xdr:row>
      <xdr:rowOff>103909</xdr:rowOff>
    </xdr:from>
    <xdr:to>
      <xdr:col>8</xdr:col>
      <xdr:colOff>190499</xdr:colOff>
      <xdr:row>65</xdr:row>
      <xdr:rowOff>58882</xdr:rowOff>
    </xdr:to>
    <xdr:graphicFrame macro="">
      <xdr:nvGraphicFramePr>
        <xdr:cNvPr id="74" name="Chart 73">
          <a:extLst>
            <a:ext uri="{FF2B5EF4-FFF2-40B4-BE49-F238E27FC236}">
              <a16:creationId xmlns:a16="http://schemas.microsoft.com/office/drawing/2014/main" id="{B3C42993-E3D2-4CD0-8E8A-8563104C0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403411</xdr:colOff>
      <xdr:row>51</xdr:row>
      <xdr:rowOff>89647</xdr:rowOff>
    </xdr:from>
    <xdr:to>
      <xdr:col>17</xdr:col>
      <xdr:colOff>134470</xdr:colOff>
      <xdr:row>65</xdr:row>
      <xdr:rowOff>42582</xdr:rowOff>
    </xdr:to>
    <xdr:graphicFrame macro="">
      <xdr:nvGraphicFramePr>
        <xdr:cNvPr id="75" name="Chart 74">
          <a:extLst>
            <a:ext uri="{FF2B5EF4-FFF2-40B4-BE49-F238E27FC236}">
              <a16:creationId xmlns:a16="http://schemas.microsoft.com/office/drawing/2014/main" id="{A2F20801-7887-4842-BB5C-577AA85BA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399555</xdr:colOff>
      <xdr:row>72</xdr:row>
      <xdr:rowOff>54429</xdr:rowOff>
    </xdr:from>
    <xdr:to>
      <xdr:col>8</xdr:col>
      <xdr:colOff>25359</xdr:colOff>
      <xdr:row>87</xdr:row>
      <xdr:rowOff>149679</xdr:rowOff>
    </xdr:to>
    <xdr:graphicFrame macro="">
      <xdr:nvGraphicFramePr>
        <xdr:cNvPr id="76" name="Chart 75">
          <a:extLst>
            <a:ext uri="{FF2B5EF4-FFF2-40B4-BE49-F238E27FC236}">
              <a16:creationId xmlns:a16="http://schemas.microsoft.com/office/drawing/2014/main" id="{E1F32459-0BA1-4C45-BAE6-83C599F7F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222836</xdr:colOff>
      <xdr:row>67</xdr:row>
      <xdr:rowOff>2563</xdr:rowOff>
    </xdr:from>
    <xdr:to>
      <xdr:col>17</xdr:col>
      <xdr:colOff>525395</xdr:colOff>
      <xdr:row>71</xdr:row>
      <xdr:rowOff>24974</xdr:rowOff>
    </xdr:to>
    <xdr:sp macro="" textlink="">
      <xdr:nvSpPr>
        <xdr:cNvPr id="77" name="Rectangle: Rounded Corners 76">
          <a:extLst>
            <a:ext uri="{FF2B5EF4-FFF2-40B4-BE49-F238E27FC236}">
              <a16:creationId xmlns:a16="http://schemas.microsoft.com/office/drawing/2014/main" id="{5D686ADD-1879-08C2-BA35-7BB230C6BC69}"/>
            </a:ext>
          </a:extLst>
        </xdr:cNvPr>
        <xdr:cNvSpPr/>
      </xdr:nvSpPr>
      <xdr:spPr>
        <a:xfrm>
          <a:off x="222836" y="12888527"/>
          <a:ext cx="10712023" cy="784411"/>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4949</xdr:colOff>
      <xdr:row>67</xdr:row>
      <xdr:rowOff>104697</xdr:rowOff>
    </xdr:from>
    <xdr:to>
      <xdr:col>16</xdr:col>
      <xdr:colOff>218952</xdr:colOff>
      <xdr:row>69</xdr:row>
      <xdr:rowOff>144917</xdr:rowOff>
    </xdr:to>
    <xdr:sp macro="" textlink="">
      <xdr:nvSpPr>
        <xdr:cNvPr id="78" name="TextBox 77">
          <a:extLst>
            <a:ext uri="{FF2B5EF4-FFF2-40B4-BE49-F238E27FC236}">
              <a16:creationId xmlns:a16="http://schemas.microsoft.com/office/drawing/2014/main" id="{A41AC0FF-0C6B-4FD2-85FC-DD6F6B9538EC}"/>
            </a:ext>
          </a:extLst>
        </xdr:cNvPr>
        <xdr:cNvSpPr txBox="1"/>
      </xdr:nvSpPr>
      <xdr:spPr>
        <a:xfrm>
          <a:off x="3066556" y="12990661"/>
          <a:ext cx="6949539" cy="42122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rPr>
            <a:t>OPERATIONAL</a:t>
          </a:r>
          <a:r>
            <a:rPr lang="en-US" sz="2800" b="1" baseline="0">
              <a:solidFill>
                <a:schemeClr val="bg1"/>
              </a:solidFill>
            </a:rPr>
            <a:t> EFFICIENCY</a:t>
          </a:r>
          <a:endParaRPr lang="en-US" sz="2800" b="1">
            <a:solidFill>
              <a:schemeClr val="bg1"/>
            </a:solidFill>
          </a:endParaRPr>
        </a:p>
      </xdr:txBody>
    </xdr:sp>
    <xdr:clientData/>
  </xdr:twoCellAnchor>
  <xdr:twoCellAnchor>
    <xdr:from>
      <xdr:col>9</xdr:col>
      <xdr:colOff>312965</xdr:colOff>
      <xdr:row>72</xdr:row>
      <xdr:rowOff>108857</xdr:rowOff>
    </xdr:from>
    <xdr:to>
      <xdr:col>16</xdr:col>
      <xdr:colOff>598715</xdr:colOff>
      <xdr:row>86</xdr:row>
      <xdr:rowOff>185057</xdr:rowOff>
    </xdr:to>
    <xdr:graphicFrame macro="">
      <xdr:nvGraphicFramePr>
        <xdr:cNvPr id="79" name="Chart 78">
          <a:extLst>
            <a:ext uri="{FF2B5EF4-FFF2-40B4-BE49-F238E27FC236}">
              <a16:creationId xmlns:a16="http://schemas.microsoft.com/office/drawing/2014/main" id="{F40A5EA3-B74D-45B1-927F-C2D4BDF7D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litha Marasinghe" refreshedDate="45847.513562152781" createdVersion="8" refreshedVersion="8" minRefreshableVersion="3" recordCount="565" xr:uid="{BE10F1FF-E835-4B01-8A65-3B15EF7281A7}">
  <cacheSource type="worksheet">
    <worksheetSource name="Table1"/>
  </cacheSource>
  <cacheFields count="18">
    <cacheField name="Customer Name" numFmtId="0">
      <sharedItems/>
    </cacheField>
    <cacheField name="Product Category" numFmtId="0">
      <sharedItems count="5">
        <s v="Electronics"/>
        <s v="Books"/>
        <s v="Apparel"/>
        <s v="Groceries"/>
        <s v="Home Decor"/>
      </sharedItems>
    </cacheField>
    <cacheField name="Product Name" numFmtId="0">
      <sharedItems count="25">
        <s v="Smartphone"/>
        <s v="Fiction"/>
        <s v="Sneakers"/>
        <s v="Cereal"/>
        <s v="Headphones"/>
        <s v="Vase"/>
        <s v="Camera"/>
        <s v="Milk"/>
        <s v="T-Shirt"/>
        <s v="Curtains"/>
        <s v="Children's Book"/>
        <s v="Wall Art"/>
        <s v="Dress"/>
        <s v="Jeans"/>
        <s v="Biography"/>
        <s v="Laptop"/>
        <s v="Cookbook"/>
        <s v="Non-Fiction"/>
        <s v="Juice"/>
        <s v="Table Lamp"/>
        <s v="Cushion"/>
        <s v="Jacket"/>
        <s v="Tablet"/>
        <s v="Pasta"/>
        <s v="Rice"/>
      </sharedItems>
    </cacheField>
    <cacheField name="Order Date" numFmtId="14">
      <sharedItems containsSemiMixedTypes="0" containsNonDate="0" containsDate="1" containsString="0" minDate="2023-01-01T00:00:00" maxDate="2025-12-29T00:00:00"/>
    </cacheField>
    <cacheField name="Delivered Date" numFmtId="14">
      <sharedItems containsSemiMixedTypes="0" containsNonDate="0" containsDate="1" containsString="0" minDate="2023-01-01T00:00:00" maxDate="2026-01-01T00:00:00"/>
    </cacheField>
    <cacheField name="Quantity" numFmtId="0">
      <sharedItems containsSemiMixedTypes="0" containsString="0" containsNumber="1" containsInteger="1" minValue="1" maxValue="12"/>
    </cacheField>
    <cacheField name="Unit Price" numFmtId="0">
      <sharedItems containsSemiMixedTypes="0" containsString="0" containsNumber="1" containsInteger="1" minValue="0" maxValue="31232"/>
    </cacheField>
    <cacheField name="Status" numFmtId="0">
      <sharedItems count="2">
        <s v="Completed"/>
        <s v="Returned"/>
      </sharedItems>
    </cacheField>
    <cacheField name="Country" numFmtId="0">
      <sharedItems count="7">
        <s v="Australia"/>
        <s v="United Kingdom"/>
        <s v="China"/>
        <s v="Nigeria"/>
        <s v="United States"/>
        <s v="Brazil"/>
        <s v="Antarctica"/>
      </sharedItems>
    </cacheField>
    <cacheField name="Payment Method" numFmtId="0">
      <sharedItems count="4">
        <s v="Mobile Money"/>
        <s v="Credit Card"/>
        <s v="Cash"/>
        <s v="Bank Transfer"/>
      </sharedItems>
    </cacheField>
    <cacheField name="Year" numFmtId="0">
      <sharedItems/>
    </cacheField>
    <cacheField name="Month" numFmtId="0">
      <sharedItems/>
    </cacheField>
    <cacheField name="Day" numFmtId="0">
      <sharedItems/>
    </cacheField>
    <cacheField name="Delivery Time" numFmtId="0">
      <sharedItems containsSemiMixedTypes="0" containsString="0" containsNumber="1" containsInteger="1" minValue="0" maxValue="22"/>
    </cacheField>
    <cacheField name="Cost Percentage" numFmtId="0">
      <sharedItems containsSemiMixedTypes="0" containsString="0" containsNumber="1" minValue="0.5" maxValue="0.85"/>
    </cacheField>
    <cacheField name="Total Cost" numFmtId="0">
      <sharedItems containsSemiMixedTypes="0" containsString="0" containsNumber="1" minValue="0" maxValue="20300.8"/>
    </cacheField>
    <cacheField name="Revenue" numFmtId="0">
      <sharedItems containsSemiMixedTypes="0" containsString="0" containsNumber="1" containsInteger="1" minValue="0" maxValue="31232"/>
    </cacheField>
    <cacheField name="Net Profit" numFmtId="0">
      <sharedItems containsSemiMixedTypes="0" containsString="0" containsNumber="1" minValue="0" maxValue="10931.2"/>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itha Marasinghe" refreshedDate="45847.516673495367" createdVersion="5" refreshedVersion="8" minRefreshableVersion="3" recordCount="0" supportSubquery="1" supportAdvancedDrill="1" xr:uid="{60FA9F4E-4294-414D-B2B7-42945ECE1039}">
  <cacheSource type="external" connectionId="1"/>
  <cacheFields count="2">
    <cacheField name="[Table1].[Product Category].[Product Category]" caption="Product Category" numFmtId="0" hierarchy="1" level="1">
      <sharedItems count="5">
        <s v="Apparel"/>
        <s v="Books"/>
        <s v="Electronics"/>
        <s v="Groceries"/>
        <s v="Home Decor"/>
      </sharedItems>
    </cacheField>
    <cacheField name="[Measures].[Sum of Quantity]" caption="Sum of Quantity" numFmtId="0" hierarchy="32" level="32767"/>
  </cacheFields>
  <cacheHierarchies count="41">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0"/>
      </fieldsUsage>
    </cacheHierarchy>
    <cacheHierarchy uniqueName="[Table1].[Product Name]" caption="Product Name" attribute="1" defaultMemberUniqueName="[Table1].[Product Name].[All]" allUniqueName="[Table1].[Product Name].[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Delivered Date]" caption="Delivered Date" attribute="1" time="1" defaultMemberUniqueName="[Table1].[Delivered Date].[All]" allUniqueName="[Table1].[Delivered Date].[All]" dimensionUniqueName="[Table1]" displayFolder="" count="0" memberValueDatatype="7"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Table1].[Cost Percentage]" caption="Cost Percentage" attribute="1" defaultMemberUniqueName="[Table1].[Cost Percentage].[All]" allUniqueName="[Table1].[Cost Percentage].[All]" dimensionUniqueName="[Table1]" displayFolder="" count="0" memberValueDatatype="5" unbalanced="0"/>
    <cacheHierarchy uniqueName="[Table1].[Total Cost]" caption="Total Cost" attribute="1" defaultMemberUniqueName="[Table1].[Total Cost].[All]" allUniqueName="[Table1].[Total Cost].[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ost Percentage]" caption="Cost Percentage" attribute="1" defaultMemberUniqueName="[Table4].[Cost Percentage].[All]" allUniqueName="[Table4].[Cost Percentage].[All]" dimensionUniqueName="[Table4]"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Total Cost]" caption="Sum of Total Cost" measure="1" displayFolder="" measureGroup="Table1"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16"/>
        </ext>
      </extLst>
    </cacheHierarchy>
    <cacheHierarchy uniqueName="[Measures].[Sum of Net Profit]" caption="Sum of Net Profit" measure="1" displayFolder="" measureGroup="Table1" count="0" hidden="1">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13"/>
        </ext>
      </extLst>
    </cacheHierarchy>
    <cacheHierarchy uniqueName="[Measures].[Average of Delivery Time]" caption="Average of Delivery Time" measure="1" displayFolder="" measureGroup="Table1" count="0" hidden="1">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Cost Percentage]" caption="Sum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Cost Percentage]" caption="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Product Category]" caption="Count of Product Category"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ost Percentage]" caption="Distinct 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st Percentage 2]" caption="Sum of Cost Percentage 2" measure="1" displayFolder="" measureGroup="Table4"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itha Marasinghe" refreshedDate="45847.513557523147" createdVersion="5" refreshedVersion="8" minRefreshableVersion="3" recordCount="0" supportSubquery="1" supportAdvancedDrill="1" xr:uid="{5DBD6C6D-A8AB-496C-8D1C-B3D42B77BE07}">
  <cacheSource type="external" connectionId="1"/>
  <cacheFields count="1">
    <cacheField name="[Measures].[Sum of Net Profit]" caption="Sum of Net Profit" numFmtId="0" hierarchy="29" level="32767"/>
  </cacheFields>
  <cacheHierarchies count="41">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Delivered Date]" caption="Delivered Date" attribute="1" time="1" defaultMemberUniqueName="[Table1].[Delivered Date].[All]" allUniqueName="[Table1].[Delivered Date].[All]" dimensionUniqueName="[Table1]" displayFolder="" count="0" memberValueDatatype="7"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Table1].[Cost Percentage]" caption="Cost Percentage" attribute="1" defaultMemberUniqueName="[Table1].[Cost Percentage].[All]" allUniqueName="[Table1].[Cost Percentage].[All]" dimensionUniqueName="[Table1]" displayFolder="" count="0" memberValueDatatype="5" unbalanced="0"/>
    <cacheHierarchy uniqueName="[Table1].[Total Cost]" caption="Total Cost" attribute="1" defaultMemberUniqueName="[Table1].[Total Cost].[All]" allUniqueName="[Table1].[Total Cost].[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ost Percentage]" caption="Cost Percentage" attribute="1" defaultMemberUniqueName="[Table4].[Cost Percentage].[All]" allUniqueName="[Table4].[Cost Percentage].[All]" dimensionUniqueName="[Table4]"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Total Cost]" caption="Sum of Total Cost" measure="1" displayFolder="" measureGroup="Table1"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16"/>
        </ext>
      </extLst>
    </cacheHierarchy>
    <cacheHierarchy uniqueName="[Measures].[Sum of Net Profit]" caption="Sum of Net Profit" measure="1" displayFolder="" measureGroup="Table1"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13"/>
        </ext>
      </extLst>
    </cacheHierarchy>
    <cacheHierarchy uniqueName="[Measures].[Average of Delivery Time]" caption="Average of Delivery Time" measure="1" displayFolder="" measureGroup="Table1" count="0" hidden="1">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Cost Percentage]" caption="Sum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Cost Percentage]" caption="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Product Category]" caption="Count of Product Category"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ost Percentage]" caption="Distinct 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st Percentage 2]" caption="Sum of Cost Percentage 2" measure="1" displayFolder="" measureGroup="Table4"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itha Marasinghe" refreshedDate="45847.521746990744" createdVersion="5" refreshedVersion="8" minRefreshableVersion="3" recordCount="0" supportSubquery="1" supportAdvancedDrill="1" xr:uid="{4B6D824E-29B9-4F3C-B47B-D17FFD3E8EF2}">
  <cacheSource type="external" connectionId="1"/>
  <cacheFields count="4">
    <cacheField name="[Measures].[Sum of Net Profit]" caption="Sum of Net Profit" numFmtId="0" hierarchy="29" level="32767"/>
    <cacheField name="[Table1].[Year].[Year]" caption="Year" numFmtId="0" hierarchy="10" level="1">
      <sharedItems count="1">
        <s v="2025"/>
      </sharedItems>
    </cacheField>
    <cacheField name="[Table1].[Month].[Month]" caption="Month" numFmtId="0" hierarchy="11" level="1">
      <sharedItems count="12">
        <s v="Apr"/>
        <s v="Aug"/>
        <s v="Dec"/>
        <s v="Feb"/>
        <s v="Jan"/>
        <s v="Jul"/>
        <s v="Jun"/>
        <s v="Mar"/>
        <s v="May"/>
        <s v="Nov"/>
        <s v="Oct"/>
        <s v="Sep"/>
      </sharedItems>
    </cacheField>
    <cacheField name="[Table1].[Order Date].[Order Date]" caption="Order Date" numFmtId="0" hierarchy="3" level="1">
      <sharedItems containsSemiMixedTypes="0" containsNonDate="0" containsString="0"/>
    </cacheField>
  </cacheFields>
  <cacheHierarchies count="41">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2" memberValueDatatype="7" unbalanced="0">
      <fieldsUsage count="2">
        <fieldUsage x="-1"/>
        <fieldUsage x="3"/>
      </fieldsUsage>
    </cacheHierarchy>
    <cacheHierarchy uniqueName="[Table1].[Delivered Date]" caption="Delivered Date" attribute="1" time="1" defaultMemberUniqueName="[Table1].[Delivered Date].[All]" allUniqueName="[Table1].[Delivered Date].[All]" dimensionUniqueName="[Table1]" displayFolder="" count="0" memberValueDatatype="7"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Year]" caption="Year" attribute="1" defaultMemberUniqueName="[Table1].[Year].[All]" allUniqueName="[Table1].[Year].[All]" dimensionUniqueName="[Table1]" displayFolder="" count="2" memberValueDatatype="130" unbalanced="0">
      <fieldsUsage count="2">
        <fieldUsage x="-1"/>
        <fieldUsage x="1"/>
      </fieldsUsage>
    </cacheHierarchy>
    <cacheHierarchy uniqueName="[Table1].[Month]" caption="Month" attribute="1" defaultMemberUniqueName="[Table1].[Month].[All]" allUniqueName="[Table1].[Month].[All]" dimensionUniqueName="[Table1]" displayFolder="" count="2" memberValueDatatype="130" unbalanced="0">
      <fieldsUsage count="2">
        <fieldUsage x="-1"/>
        <fieldUsage x="2"/>
      </fieldsUsage>
    </cacheHierarchy>
    <cacheHierarchy uniqueName="[Table1].[Day]" caption="Day" attribute="1" defaultMemberUniqueName="[Table1].[Day].[All]" allUniqueName="[Table1].[Day].[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Table1].[Cost Percentage]" caption="Cost Percentage" attribute="1" defaultMemberUniqueName="[Table1].[Cost Percentage].[All]" allUniqueName="[Table1].[Cost Percentage].[All]" dimensionUniqueName="[Table1]" displayFolder="" count="0" memberValueDatatype="5" unbalanced="0"/>
    <cacheHierarchy uniqueName="[Table1].[Total Cost]" caption="Total Cost" attribute="1" defaultMemberUniqueName="[Table1].[Total Cost].[All]" allUniqueName="[Table1].[Total Cost].[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ost Percentage]" caption="Cost Percentage" attribute="1" defaultMemberUniqueName="[Table4].[Cost Percentage].[All]" allUniqueName="[Table4].[Cost Percentage].[All]" dimensionUniqueName="[Table4]"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Total Cost]" caption="Sum of Total Cost" measure="1" displayFolder="" measureGroup="Table1"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16"/>
        </ext>
      </extLst>
    </cacheHierarchy>
    <cacheHierarchy uniqueName="[Measures].[Sum of Net Profit]" caption="Sum of Net Profit" measure="1" displayFolder="" measureGroup="Table1"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13"/>
        </ext>
      </extLst>
    </cacheHierarchy>
    <cacheHierarchy uniqueName="[Measures].[Average of Delivery Time]" caption="Average of Delivery Time" measure="1" displayFolder="" measureGroup="Table1" count="0" hidden="1">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Cost Percentage]" caption="Sum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Cost Percentage]" caption="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Product Category]" caption="Count of Product Category"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ost Percentage]" caption="Distinct 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st Percentage 2]" caption="Sum of Cost Percentage 2" measure="1" displayFolder="" measureGroup="Table4"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itha Marasinghe" refreshedDate="45847.513561921296" createdVersion="5" refreshedVersion="8" minRefreshableVersion="3" recordCount="0" supportSubquery="1" supportAdvancedDrill="1" xr:uid="{FFDCCF6F-35A8-4C6E-A202-73E783285546}">
  <cacheSource type="external" connectionId="1"/>
  <cacheFields count="1">
    <cacheField name="[Measures].[Sum of Revenue]" caption="Sum of Revenue" numFmtId="0" hierarchy="28" level="32767"/>
  </cacheFields>
  <cacheHierarchies count="41">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Delivered Date]" caption="Delivered Date" attribute="1" time="1" defaultMemberUniqueName="[Table1].[Delivered Date].[All]" allUniqueName="[Table1].[Delivered Date].[All]" dimensionUniqueName="[Table1]" displayFolder="" count="0" memberValueDatatype="7"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Table1].[Cost Percentage]" caption="Cost Percentage" attribute="1" defaultMemberUniqueName="[Table1].[Cost Percentage].[All]" allUniqueName="[Table1].[Cost Percentage].[All]" dimensionUniqueName="[Table1]" displayFolder="" count="0" memberValueDatatype="5" unbalanced="0"/>
    <cacheHierarchy uniqueName="[Table1].[Total Cost]" caption="Total Cost" attribute="1" defaultMemberUniqueName="[Table1].[Total Cost].[All]" allUniqueName="[Table1].[Total Cost].[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ost Percentage]" caption="Cost Percentage" attribute="1" defaultMemberUniqueName="[Table4].[Cost Percentage].[All]" allUniqueName="[Table4].[Cost Percentage].[All]" dimensionUniqueName="[Table4]"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Total Cost]" caption="Sum of Total Cost" measure="1" displayFolder="" measureGroup="Table1"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Table1"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Net Profit]" caption="Sum of Net Profit" measure="1" displayFolder="" measureGroup="Table1" count="0" hidden="1">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13"/>
        </ext>
      </extLst>
    </cacheHierarchy>
    <cacheHierarchy uniqueName="[Measures].[Average of Delivery Time]" caption="Average of Delivery Time" measure="1" displayFolder="" measureGroup="Table1" count="0" hidden="1">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Cost Percentage]" caption="Sum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Cost Percentage]" caption="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Product Category]" caption="Count of Product Category"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ost Percentage]" caption="Distinct 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st Percentage 2]" caption="Sum of Cost Percentage 2" measure="1" displayFolder="" measureGroup="Table4"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itha Marasinghe" refreshedDate="45847.521747685183" createdVersion="5" refreshedVersion="8" minRefreshableVersion="3" recordCount="0" supportSubquery="1" supportAdvancedDrill="1" xr:uid="{0C951AD5-9E72-4528-9F64-F1AB93AB86A9}">
  <cacheSource type="external" connectionId="1"/>
  <cacheFields count="4">
    <cacheField name="[Table1].[Year].[Year]" caption="Year" numFmtId="0" hierarchy="10" level="1">
      <sharedItems count="1">
        <s v="2025"/>
      </sharedItems>
    </cacheField>
    <cacheField name="[Table1].[Month].[Month]" caption="Month" numFmtId="0" hierarchy="11" level="1">
      <sharedItems count="12">
        <s v="Apr"/>
        <s v="Aug"/>
        <s v="Dec"/>
        <s v="Feb"/>
        <s v="Jan"/>
        <s v="Jul"/>
        <s v="Jun"/>
        <s v="Mar"/>
        <s v="May"/>
        <s v="Nov"/>
        <s v="Oct"/>
        <s v="Sep"/>
      </sharedItems>
    </cacheField>
    <cacheField name="[Table1].[Order Date].[Order Date]" caption="Order Date" numFmtId="0" hierarchy="3" level="1">
      <sharedItems containsSemiMixedTypes="0" containsNonDate="0" containsString="0"/>
    </cacheField>
    <cacheField name="[Measures].[Sum of Revenue]" caption="Sum of Revenue" numFmtId="0" hierarchy="28" level="32767"/>
  </cacheFields>
  <cacheHierarchies count="41">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2" memberValueDatatype="7" unbalanced="0">
      <fieldsUsage count="2">
        <fieldUsage x="-1"/>
        <fieldUsage x="2"/>
      </fieldsUsage>
    </cacheHierarchy>
    <cacheHierarchy uniqueName="[Table1].[Delivered Date]" caption="Delivered Date" attribute="1" time="1" defaultMemberUniqueName="[Table1].[Delivered Date].[All]" allUniqueName="[Table1].[Delivered Date].[All]" dimensionUniqueName="[Table1]" displayFolder="" count="0" memberValueDatatype="7"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Year]" caption="Year" attribute="1" defaultMemberUniqueName="[Table1].[Year].[All]" allUniqueName="[Table1].[Year].[All]" dimensionUniqueName="[Table1]" displayFolder="" count="2" memberValueDatatype="130" unbalanced="0">
      <fieldsUsage count="2">
        <fieldUsage x="-1"/>
        <fieldUsage x="0"/>
      </fieldsUsage>
    </cacheHierarchy>
    <cacheHierarchy uniqueName="[Table1].[Month]" caption="Month" attribute="1" defaultMemberUniqueName="[Table1].[Month].[All]" allUniqueName="[Table1].[Month].[All]" dimensionUniqueName="[Table1]" displayFolder="" count="2" memberValueDatatype="130" unbalanced="0">
      <fieldsUsage count="2">
        <fieldUsage x="-1"/>
        <fieldUsage x="1"/>
      </fieldsUsage>
    </cacheHierarchy>
    <cacheHierarchy uniqueName="[Table1].[Day]" caption="Day" attribute="1" defaultMemberUniqueName="[Table1].[Day].[All]" allUniqueName="[Table1].[Day].[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Table1].[Cost Percentage]" caption="Cost Percentage" attribute="1" defaultMemberUniqueName="[Table1].[Cost Percentage].[All]" allUniqueName="[Table1].[Cost Percentage].[All]" dimensionUniqueName="[Table1]" displayFolder="" count="0" memberValueDatatype="5" unbalanced="0"/>
    <cacheHierarchy uniqueName="[Table1].[Total Cost]" caption="Total Cost" attribute="1" defaultMemberUniqueName="[Table1].[Total Cost].[All]" allUniqueName="[Table1].[Total Cost].[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ost Percentage]" caption="Cost Percentage" attribute="1" defaultMemberUniqueName="[Table4].[Cost Percentage].[All]" allUniqueName="[Table4].[Cost Percentage].[All]" dimensionUniqueName="[Table4]"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Total Cost]" caption="Sum of Total Cost" measure="1" displayFolder="" measureGroup="Table1"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Table1" count="0" oneField="1" hidden="1">
      <fieldsUsage count="1">
        <fieldUsage x="3"/>
      </fieldsUsage>
      <extLst>
        <ext xmlns:x15="http://schemas.microsoft.com/office/spreadsheetml/2010/11/main" uri="{B97F6D7D-B522-45F9-BDA1-12C45D357490}">
          <x15:cacheHierarchy aggregatedColumn="16"/>
        </ext>
      </extLst>
    </cacheHierarchy>
    <cacheHierarchy uniqueName="[Measures].[Sum of Net Profit]" caption="Sum of Net Profit" measure="1" displayFolder="" measureGroup="Table1" count="0" hidden="1">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13"/>
        </ext>
      </extLst>
    </cacheHierarchy>
    <cacheHierarchy uniqueName="[Measures].[Average of Delivery Time]" caption="Average of Delivery Time" measure="1" displayFolder="" measureGroup="Table1" count="0" hidden="1">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Cost Percentage]" caption="Sum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Cost Percentage]" caption="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Product Category]" caption="Count of Product Category"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ost Percentage]" caption="Distinct 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st Percentage 2]" caption="Sum of Cost Percentage 2" measure="1" displayFolder="" measureGroup="Table4"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itha Marasinghe" refreshedDate="45847.51356122685" createdVersion="5" refreshedVersion="8" minRefreshableVersion="3" recordCount="0" supportSubquery="1" supportAdvancedDrill="1" xr:uid="{7EFD927C-1FDC-4BA7-BBFD-7F72BDD0036B}">
  <cacheSource type="external" connectionId="1"/>
  <cacheFields count="1">
    <cacheField name="[Measures].[Sum of Total Cost]" caption="Sum of Total Cost" numFmtId="0" hierarchy="27" level="32767"/>
  </cacheFields>
  <cacheHierarchies count="41">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Delivered Date]" caption="Delivered Date" attribute="1" time="1" defaultMemberUniqueName="[Table1].[Delivered Date].[All]" allUniqueName="[Table1].[Delivered Date].[All]" dimensionUniqueName="[Table1]" displayFolder="" count="0" memberValueDatatype="7"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Table1].[Cost Percentage]" caption="Cost Percentage" attribute="1" defaultMemberUniqueName="[Table1].[Cost Percentage].[All]" allUniqueName="[Table1].[Cost Percentage].[All]" dimensionUniqueName="[Table1]" displayFolder="" count="0" memberValueDatatype="5" unbalanced="0"/>
    <cacheHierarchy uniqueName="[Table1].[Total Cost]" caption="Total Cost" attribute="1" defaultMemberUniqueName="[Table1].[Total Cost].[All]" allUniqueName="[Table1].[Total Cost].[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ost Percentage]" caption="Cost Percentage" attribute="1" defaultMemberUniqueName="[Table4].[Cost Percentage].[All]" allUniqueName="[Table4].[Cost Percentage].[All]" dimensionUniqueName="[Table4]"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Total Cost]" caption="Sum of Total Cost" measure="1" displayFolder="" measureGroup="Table1"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16"/>
        </ext>
      </extLst>
    </cacheHierarchy>
    <cacheHierarchy uniqueName="[Measures].[Sum of Net Profit]" caption="Sum of Net Profit" measure="1" displayFolder="" measureGroup="Table1" count="0" hidden="1">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13"/>
        </ext>
      </extLst>
    </cacheHierarchy>
    <cacheHierarchy uniqueName="[Measures].[Average of Delivery Time]" caption="Average of Delivery Time" measure="1" displayFolder="" measureGroup="Table1" count="0" hidden="1">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Cost Percentage]" caption="Sum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Cost Percentage]" caption="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Product Category]" caption="Count of Product Category"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ost Percentage]" caption="Distinct 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st Percentage 2]" caption="Sum of Cost Percentage 2" measure="1" displayFolder="" measureGroup="Table4"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itha Marasinghe" refreshedDate="45847.513558796294" createdVersion="5" refreshedVersion="8" minRefreshableVersion="3" recordCount="0" supportSubquery="1" supportAdvancedDrill="1" xr:uid="{E49F5832-49B4-46D1-AAE8-945820FA5248}">
  <cacheSource type="external" connectionId="1"/>
  <cacheFields count="2">
    <cacheField name="[Measures].[Sum of Revenue]" caption="Sum of Revenue" numFmtId="0" hierarchy="28" level="32767"/>
    <cacheField name="[Table1].[Product Name].[Product Name]" caption="Product Name" numFmtId="0" hierarchy="2" level="1">
      <sharedItems count="5">
        <s v="Cereal"/>
        <s v="Curtains"/>
        <s v="Headphones"/>
        <s v="Sneakers"/>
        <s v="T-Shirt"/>
      </sharedItems>
    </cacheField>
  </cacheFields>
  <cacheHierarchies count="41">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1"/>
      </fieldsUsage>
    </cacheHierarchy>
    <cacheHierarchy uniqueName="[Table1].[Order Date]" caption="Order Date" attribute="1" time="1" defaultMemberUniqueName="[Table1].[Order Date].[All]" allUniqueName="[Table1].[Order Date].[All]" dimensionUniqueName="[Table1]" displayFolder="" count="0" memberValueDatatype="7" unbalanced="0"/>
    <cacheHierarchy uniqueName="[Table1].[Delivered Date]" caption="Delivered Date" attribute="1" time="1" defaultMemberUniqueName="[Table1].[Delivered Date].[All]" allUniqueName="[Table1].[Delivered Date].[All]" dimensionUniqueName="[Table1]" displayFolder="" count="0" memberValueDatatype="7"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Table1].[Cost Percentage]" caption="Cost Percentage" attribute="1" defaultMemberUniqueName="[Table1].[Cost Percentage].[All]" allUniqueName="[Table1].[Cost Percentage].[All]" dimensionUniqueName="[Table1]" displayFolder="" count="0" memberValueDatatype="5" unbalanced="0"/>
    <cacheHierarchy uniqueName="[Table1].[Total Cost]" caption="Total Cost" attribute="1" defaultMemberUniqueName="[Table1].[Total Cost].[All]" allUniqueName="[Table1].[Total Cost].[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ost Percentage]" caption="Cost Percentage" attribute="1" defaultMemberUniqueName="[Table4].[Cost Percentage].[All]" allUniqueName="[Table4].[Cost Percentage].[All]" dimensionUniqueName="[Table4]"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Total Cost]" caption="Sum of Total Cost" measure="1" displayFolder="" measureGroup="Table1"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Table1"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Net Profit]" caption="Sum of Net Profit" measure="1" displayFolder="" measureGroup="Table1" count="0" hidden="1">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13"/>
        </ext>
      </extLst>
    </cacheHierarchy>
    <cacheHierarchy uniqueName="[Measures].[Average of Delivery Time]" caption="Average of Delivery Time" measure="1" displayFolder="" measureGroup="Table1" count="0" hidden="1">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Cost Percentage]" caption="Sum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Cost Percentage]" caption="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Product Category]" caption="Count of Product Category"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ost Percentage]" caption="Distinct 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st Percentage 2]" caption="Sum of Cost Percentage 2" measure="1" displayFolder="" measureGroup="Table4"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itha Marasinghe" refreshedDate="45847.513560648149" createdVersion="5" refreshedVersion="8" minRefreshableVersion="3" recordCount="0" supportSubquery="1" supportAdvancedDrill="1" xr:uid="{D3655DBB-6833-4FB3-8E57-8F93E3C9DE6C}">
  <cacheSource type="external" connectionId="1"/>
  <cacheFields count="2">
    <cacheField name="[Table1].[Status].[Status]" caption="Status" numFmtId="0" hierarchy="7" level="1">
      <sharedItems count="2">
        <s v="Completed"/>
        <s v="Returned"/>
      </sharedItems>
    </cacheField>
    <cacheField name="[Measures].[Count of Customer Name]" caption="Count of Customer Name" numFmtId="0" hierarchy="30" level="32767"/>
  </cacheFields>
  <cacheHierarchies count="41">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Delivered Date]" caption="Delivered Date" attribute="1" time="1" defaultMemberUniqueName="[Table1].[Delivered Date].[All]" allUniqueName="[Table1].[Delivered Date].[All]" dimensionUniqueName="[Table1]" displayFolder="" count="0" memberValueDatatype="7"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tatus]" caption="Status" attribute="1" defaultMemberUniqueName="[Table1].[Status].[All]" allUniqueName="[Table1].[Status].[All]" dimensionUniqueName="[Table1]" displayFolder="" count="2" memberValueDatatype="130" unbalanced="0">
      <fieldsUsage count="2">
        <fieldUsage x="-1"/>
        <fieldUsage x="0"/>
      </fieldsUsage>
    </cacheHierarchy>
    <cacheHierarchy uniqueName="[Table1].[Country]" caption="Country" attribute="1" defaultMemberUniqueName="[Table1].[Country].[All]" allUniqueName="[Table1].[Country].[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Table1].[Cost Percentage]" caption="Cost Percentage" attribute="1" defaultMemberUniqueName="[Table1].[Cost Percentage].[All]" allUniqueName="[Table1].[Cost Percentage].[All]" dimensionUniqueName="[Table1]" displayFolder="" count="0" memberValueDatatype="5" unbalanced="0"/>
    <cacheHierarchy uniqueName="[Table1].[Total Cost]" caption="Total Cost" attribute="1" defaultMemberUniqueName="[Table1].[Total Cost].[All]" allUniqueName="[Table1].[Total Cost].[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ost Percentage]" caption="Cost Percentage" attribute="1" defaultMemberUniqueName="[Table4].[Cost Percentage].[All]" allUniqueName="[Table4].[Cost Percentage].[All]" dimensionUniqueName="[Table4]"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Total Cost]" caption="Sum of Total Cost" measure="1" displayFolder="" measureGroup="Table1"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16"/>
        </ext>
      </extLst>
    </cacheHierarchy>
    <cacheHierarchy uniqueName="[Measures].[Sum of Net Profit]" caption="Sum of Net Profit" measure="1" displayFolder="" measureGroup="Table1" count="0" hidden="1">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13"/>
        </ext>
      </extLst>
    </cacheHierarchy>
    <cacheHierarchy uniqueName="[Measures].[Average of Delivery Time]" caption="Average of Delivery Time" measure="1" displayFolder="" measureGroup="Table1" count="0" hidden="1">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Cost Percentage]" caption="Sum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Cost Percentage]" caption="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Product Category]" caption="Count of Product Category"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ost Percentage]" caption="Distinct 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st Percentage 2]" caption="Sum of Cost Percentage 2" measure="1" displayFolder="" measureGroup="Table4"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itha Marasinghe" refreshedDate="45847.513559490741" createdVersion="5" refreshedVersion="8" minRefreshableVersion="3" recordCount="0" supportSubquery="1" supportAdvancedDrill="1" xr:uid="{B2CB74CC-1C6A-47D7-8362-372E90842B5C}">
  <cacheSource type="external" connectionId="1"/>
  <cacheFields count="1">
    <cacheField name="[Measures].[Count of Customer Name]" caption="Count of Customer Name" numFmtId="0" hierarchy="30" level="32767"/>
  </cacheFields>
  <cacheHierarchies count="41">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Delivered Date]" caption="Delivered Date" attribute="1" time="1" defaultMemberUniqueName="[Table1].[Delivered Date].[All]" allUniqueName="[Table1].[Delivered Date].[All]" dimensionUniqueName="[Table1]" displayFolder="" count="0" memberValueDatatype="7"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Table1].[Cost Percentage]" caption="Cost Percentage" attribute="1" defaultMemberUniqueName="[Table1].[Cost Percentage].[All]" allUniqueName="[Table1].[Cost Percentage].[All]" dimensionUniqueName="[Table1]" displayFolder="" count="0" memberValueDatatype="5" unbalanced="0"/>
    <cacheHierarchy uniqueName="[Table1].[Total Cost]" caption="Total Cost" attribute="1" defaultMemberUniqueName="[Table1].[Total Cost].[All]" allUniqueName="[Table1].[Total Cost].[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ost Percentage]" caption="Cost Percentage" attribute="1" defaultMemberUniqueName="[Table4].[Cost Percentage].[All]" allUniqueName="[Table4].[Cost Percentage].[All]" dimensionUniqueName="[Table4]"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Total Cost]" caption="Sum of Total Cost" measure="1" displayFolder="" measureGroup="Table1"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16"/>
        </ext>
      </extLst>
    </cacheHierarchy>
    <cacheHierarchy uniqueName="[Measures].[Sum of Net Profit]" caption="Sum of Net Profit" measure="1" displayFolder="" measureGroup="Table1" count="0" hidden="1">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13"/>
        </ext>
      </extLst>
    </cacheHierarchy>
    <cacheHierarchy uniqueName="[Measures].[Average of Delivery Time]" caption="Average of Delivery Time" measure="1" displayFolder="" measureGroup="Table1" count="0" hidden="1">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Cost Percentage]" caption="Sum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Cost Percentage]" caption="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Product Category]" caption="Count of Product Category"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ost Percentage]" caption="Distinct 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st Percentage 2]" caption="Sum of Cost Percentage 2" measure="1" displayFolder="" measureGroup="Table4"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itha Marasinghe" refreshedDate="45847.624408333337" createdVersion="5" refreshedVersion="8" minRefreshableVersion="3" recordCount="0" supportSubquery="1" supportAdvancedDrill="1" xr:uid="{412ADD32-40A1-40CF-91F3-92692077D99F}">
  <cacheSource type="external" connectionId="1"/>
  <cacheFields count="2">
    <cacheField name="[Table4].[Product Name].[Product Name]" caption="Product Name" numFmtId="0" hierarchy="21" level="1">
      <sharedItems count="25">
        <s v="Biography"/>
        <s v="Camera"/>
        <s v="Cereal"/>
        <s v="Children's Book"/>
        <s v="Cookbook"/>
        <s v="Curtains"/>
        <s v="Cushion"/>
        <s v="Dress"/>
        <s v="Fiction"/>
        <s v="Headphones"/>
        <s v="Jacket"/>
        <s v="Jeans"/>
        <s v="Juice"/>
        <s v="Laptop"/>
        <s v="Milk"/>
        <s v="Non-Fiction"/>
        <s v="Pasta"/>
        <s v="Rice"/>
        <s v="Smartphone"/>
        <s v="Sneakers"/>
        <s v="Table Lamp"/>
        <s v="Tablet"/>
        <s v="T-Shirt"/>
        <s v="Vase"/>
        <s v="Wall Art"/>
      </sharedItems>
    </cacheField>
    <cacheField name="[Measures].[Sum of Cost Percentage 2]" caption="Sum of Cost Percentage 2" numFmtId="0" hierarchy="40" level="32767"/>
  </cacheFields>
  <cacheHierarchies count="41">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Delivered Date]" caption="Delivered Date" attribute="1" time="1" defaultMemberUniqueName="[Table1].[Delivered Date].[All]" allUniqueName="[Table1].[Delivered Date].[All]" dimensionUniqueName="[Table1]" displayFolder="" count="0" memberValueDatatype="7"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Table1].[Cost Percentage]" caption="Cost Percentage" attribute="1" defaultMemberUniqueName="[Table1].[Cost Percentage].[All]" allUniqueName="[Table1].[Cost Percentage].[All]" dimensionUniqueName="[Table1]" displayFolder="" count="0" memberValueDatatype="5" unbalanced="0"/>
    <cacheHierarchy uniqueName="[Table1].[Total Cost]" caption="Total Cost" attribute="1" defaultMemberUniqueName="[Table1].[Total Cost].[All]" allUniqueName="[Table1].[Total Cost].[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4].[Product Name]" caption="Product Name" attribute="1" defaultMemberUniqueName="[Table4].[Product Name].[All]" allUniqueName="[Table4].[Product Name].[All]" dimensionUniqueName="[Table4]" displayFolder="" count="2" memberValueDatatype="130" unbalanced="0">
      <fieldsUsage count="2">
        <fieldUsage x="-1"/>
        <fieldUsage x="0"/>
      </fieldsUsage>
    </cacheHierarchy>
    <cacheHierarchy uniqueName="[Table4].[Cost Percentage]" caption="Cost Percentage" attribute="1" defaultMemberUniqueName="[Table4].[Cost Percentage].[All]" allUniqueName="[Table4].[Cost Percentage].[All]" dimensionUniqueName="[Table4]"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Total Cost]" caption="Sum of Total Cost" measure="1" displayFolder="" measureGroup="Table1"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16"/>
        </ext>
      </extLst>
    </cacheHierarchy>
    <cacheHierarchy uniqueName="[Measures].[Sum of Net Profit]" caption="Sum of Net Profit" measure="1" displayFolder="" measureGroup="Table1" count="0" hidden="1">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13"/>
        </ext>
      </extLst>
    </cacheHierarchy>
    <cacheHierarchy uniqueName="[Measures].[Average of Delivery Time]" caption="Average of Delivery Time" measure="1" displayFolder="" measureGroup="Table1" count="0" hidden="1">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Cost Percentage]" caption="Sum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Cost Percentage]" caption="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Product Category]" caption="Count of Product Category"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ost Percentage]" caption="Distinct 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st Percentage 2]" caption="Sum of Cost Percentage 2" measure="1" displayFolder="" measureGroup="Table4"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itha Marasinghe" refreshedDate="45847.61893113426" createdVersion="5" refreshedVersion="8" minRefreshableVersion="3" recordCount="0" supportSubquery="1" supportAdvancedDrill="1" xr:uid="{7AA18580-08A7-4B1D-8557-F2A7D6363DCC}">
  <cacheSource type="external" connectionId="1"/>
  <cacheFields count="2">
    <cacheField name="[Measures].[Sum of Net Profit]" caption="Sum of Net Profit" numFmtId="0" hierarchy="29" level="32767"/>
    <cacheField name="[Table1].[Product Category].[Product Category]" caption="Product Category" numFmtId="0" hierarchy="1" level="1">
      <sharedItems count="5">
        <s v="Apparel"/>
        <s v="Books"/>
        <s v="Electronics"/>
        <s v="Groceries"/>
        <s v="Home Decor"/>
      </sharedItems>
    </cacheField>
  </cacheFields>
  <cacheHierarchies count="41">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1"/>
      </fieldsUsage>
    </cacheHierarchy>
    <cacheHierarchy uniqueName="[Table1].[Product Name]" caption="Product Name" attribute="1" defaultMemberUniqueName="[Table1].[Product Name].[All]" allUniqueName="[Table1].[Product Name].[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Delivered Date]" caption="Delivered Date" attribute="1" time="1" defaultMemberUniqueName="[Table1].[Delivered Date].[All]" allUniqueName="[Table1].[Delivered Date].[All]" dimensionUniqueName="[Table1]" displayFolder="" count="0" memberValueDatatype="7"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Table1].[Cost Percentage]" caption="Cost Percentage" attribute="1" defaultMemberUniqueName="[Table1].[Cost Percentage].[All]" allUniqueName="[Table1].[Cost Percentage].[All]" dimensionUniqueName="[Table1]" displayFolder="" count="0" memberValueDatatype="5" unbalanced="0"/>
    <cacheHierarchy uniqueName="[Table1].[Total Cost]" caption="Total Cost" attribute="1" defaultMemberUniqueName="[Table1].[Total Cost].[All]" allUniqueName="[Table1].[Total Cost].[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ost Percentage]" caption="Cost Percentage" attribute="1" defaultMemberUniqueName="[Table4].[Cost Percentage].[All]" allUniqueName="[Table4].[Cost Percentage].[All]" dimensionUniqueName="[Table4]"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Total Cost]" caption="Sum of Total Cost" measure="1" displayFolder="" measureGroup="Table1"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16"/>
        </ext>
      </extLst>
    </cacheHierarchy>
    <cacheHierarchy uniqueName="[Measures].[Sum of Net Profit]" caption="Sum of Net Profit" measure="1" displayFolder="" measureGroup="Table1"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13"/>
        </ext>
      </extLst>
    </cacheHierarchy>
    <cacheHierarchy uniqueName="[Measures].[Average of Delivery Time]" caption="Average of Delivery Time" measure="1" displayFolder="" measureGroup="Table1" count="0" hidden="1">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Cost Percentage]" caption="Sum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Cost Percentage]" caption="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Product Category]" caption="Count of Product Category"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ost Percentage]" caption="Distinct 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st Percentage 2]" caption="Sum of Cost Percentage 2" measure="1" displayFolder="" measureGroup="Table4"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itha Marasinghe" refreshedDate="45847.631900694447" createdVersion="5" refreshedVersion="8" minRefreshableVersion="3" recordCount="0" supportSubquery="1" supportAdvancedDrill="1" xr:uid="{ABCC98EF-4124-4A96-A913-9091F94172A4}">
  <cacheSource type="external" connectionId="1"/>
  <cacheFields count="3">
    <cacheField name="[Measures].[Sum of Net Profit]" caption="Sum of Net Profit" numFmtId="0" hierarchy="29" level="32767"/>
    <cacheField name="[Table1].[Product Category].[Product Category]" caption="Product Category" numFmtId="0" hierarchy="1" level="1">
      <sharedItems count="5">
        <s v="Books"/>
        <s v="Apparel"/>
        <s v="Electronics"/>
        <s v="Groceries"/>
        <s v="Home Decor"/>
      </sharedItems>
    </cacheField>
    <cacheField name="[Table1].[Product Name].[Product Name]" caption="Product Name" numFmtId="0" hierarchy="2" level="1">
      <sharedItems count="5">
        <s v="Cereal"/>
        <s v="Children's Book"/>
        <s v="Fiction"/>
        <s v="Headphones"/>
        <s v="Non-Fiction"/>
      </sharedItems>
    </cacheField>
  </cacheFields>
  <cacheHierarchies count="41">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1"/>
      </fieldsUsage>
    </cacheHierarchy>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2"/>
      </fieldsUsage>
    </cacheHierarchy>
    <cacheHierarchy uniqueName="[Table1].[Order Date]" caption="Order Date" attribute="1" time="1" defaultMemberUniqueName="[Table1].[Order Date].[All]" allUniqueName="[Table1].[Order Date].[All]" dimensionUniqueName="[Table1]" displayFolder="" count="0" memberValueDatatype="7" unbalanced="0"/>
    <cacheHierarchy uniqueName="[Table1].[Delivered Date]" caption="Delivered Date" attribute="1" time="1" defaultMemberUniqueName="[Table1].[Delivered Date].[All]" allUniqueName="[Table1].[Delivered Date].[All]" dimensionUniqueName="[Table1]" displayFolder="" count="0" memberValueDatatype="7"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Table1].[Cost Percentage]" caption="Cost Percentage" attribute="1" defaultMemberUniqueName="[Table1].[Cost Percentage].[All]" allUniqueName="[Table1].[Cost Percentage].[All]" dimensionUniqueName="[Table1]" displayFolder="" count="0" memberValueDatatype="5" unbalanced="0"/>
    <cacheHierarchy uniqueName="[Table1].[Total Cost]" caption="Total Cost" attribute="1" defaultMemberUniqueName="[Table1].[Total Cost].[All]" allUniqueName="[Table1].[Total Cost].[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ost Percentage]" caption="Cost Percentage" attribute="1" defaultMemberUniqueName="[Table4].[Cost Percentage].[All]" allUniqueName="[Table4].[Cost Percentage].[All]" dimensionUniqueName="[Table4]"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Total Cost]" caption="Sum of Total Cost" measure="1" displayFolder="" measureGroup="Table1"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16"/>
        </ext>
      </extLst>
    </cacheHierarchy>
    <cacheHierarchy uniqueName="[Measures].[Sum of Net Profit]" caption="Sum of Net Profit" measure="1" displayFolder="" measureGroup="Table1"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13"/>
        </ext>
      </extLst>
    </cacheHierarchy>
    <cacheHierarchy uniqueName="[Measures].[Average of Delivery Time]" caption="Average of Delivery Time" measure="1" displayFolder="" measureGroup="Table1" count="0" hidden="1">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Cost Percentage]" caption="Sum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Cost Percentage]" caption="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Product Category]" caption="Count of Product Category"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ost Percentage]" caption="Distinct 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st Percentage 2]" caption="Sum of Cost Percentage 2" measure="1" displayFolder="" measureGroup="Table4"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itha Marasinghe" refreshedDate="45847.632685185185" createdVersion="5" refreshedVersion="8" minRefreshableVersion="3" recordCount="0" supportSubquery="1" supportAdvancedDrill="1" xr:uid="{6878A5E9-8971-456C-93A6-2AEE930B42A9}">
  <cacheSource type="external" connectionId="1"/>
  <cacheFields count="3">
    <cacheField name="[Measures].[Sum of Net Profit]" caption="Sum of Net Profit" numFmtId="0" hierarchy="29" level="32767"/>
    <cacheField name="[Table1].[Product Category].[Product Category]" caption="Product Category" numFmtId="0" hierarchy="1" level="1">
      <sharedItems count="5">
        <s v="Books"/>
        <s v="Apparel"/>
        <s v="Electronics"/>
        <s v="Groceries"/>
        <s v="Home Decor"/>
      </sharedItems>
    </cacheField>
    <cacheField name="[Table1].[Product Name].[Product Name]" caption="Product Name" numFmtId="0" hierarchy="2" level="1">
      <sharedItems count="5">
        <s v="Cushion"/>
        <s v="Dress"/>
        <s v="Laptop"/>
        <s v="Rice"/>
        <s v="Vase"/>
      </sharedItems>
    </cacheField>
  </cacheFields>
  <cacheHierarchies count="41">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1"/>
      </fieldsUsage>
    </cacheHierarchy>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2"/>
      </fieldsUsage>
    </cacheHierarchy>
    <cacheHierarchy uniqueName="[Table1].[Order Date]" caption="Order Date" attribute="1" time="1" defaultMemberUniqueName="[Table1].[Order Date].[All]" allUniqueName="[Table1].[Order Date].[All]" dimensionUniqueName="[Table1]" displayFolder="" count="0" memberValueDatatype="7" unbalanced="0"/>
    <cacheHierarchy uniqueName="[Table1].[Delivered Date]" caption="Delivered Date" attribute="1" time="1" defaultMemberUniqueName="[Table1].[Delivered Date].[All]" allUniqueName="[Table1].[Delivered Date].[All]" dimensionUniqueName="[Table1]" displayFolder="" count="0" memberValueDatatype="7"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Table1].[Cost Percentage]" caption="Cost Percentage" attribute="1" defaultMemberUniqueName="[Table1].[Cost Percentage].[All]" allUniqueName="[Table1].[Cost Percentage].[All]" dimensionUniqueName="[Table1]" displayFolder="" count="0" memberValueDatatype="5" unbalanced="0"/>
    <cacheHierarchy uniqueName="[Table1].[Total Cost]" caption="Total Cost" attribute="1" defaultMemberUniqueName="[Table1].[Total Cost].[All]" allUniqueName="[Table1].[Total Cost].[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ost Percentage]" caption="Cost Percentage" attribute="1" defaultMemberUniqueName="[Table4].[Cost Percentage].[All]" allUniqueName="[Table4].[Cost Percentage].[All]" dimensionUniqueName="[Table4]"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Total Cost]" caption="Sum of Total Cost" measure="1" displayFolder="" measureGroup="Table1"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16"/>
        </ext>
      </extLst>
    </cacheHierarchy>
    <cacheHierarchy uniqueName="[Measures].[Sum of Net Profit]" caption="Sum of Net Profit" measure="1" displayFolder="" measureGroup="Table1"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13"/>
        </ext>
      </extLst>
    </cacheHierarchy>
    <cacheHierarchy uniqueName="[Measures].[Average of Delivery Time]" caption="Average of Delivery Time" measure="1" displayFolder="" measureGroup="Table1" count="0" hidden="1">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Cost Percentage]" caption="Sum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Cost Percentage]" caption="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Product Category]" caption="Count of Product Category"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ost Percentage]" caption="Distinct 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st Percentage 2]" caption="Sum of Cost Percentage 2" measure="1" displayFolder="" measureGroup="Table4"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itha Marasinghe" refreshedDate="45847.636771412035" createdVersion="5" refreshedVersion="8" minRefreshableVersion="3" recordCount="0" supportSubquery="1" supportAdvancedDrill="1" xr:uid="{E89DADD4-B097-4706-8F19-4785277ACF8A}">
  <cacheSource type="external" connectionId="1"/>
  <cacheFields count="2">
    <cacheField name="[Measures].[Sum of Revenue]" caption="Sum of Revenue" numFmtId="0" hierarchy="28" level="32767"/>
    <cacheField name="[Table1].[Country].[Country]" caption="Country" numFmtId="0" hierarchy="8" level="1">
      <sharedItems count="7">
        <s v="Antarctica"/>
        <s v="Australia"/>
        <s v="Brazil"/>
        <s v="China"/>
        <s v="Nigeria"/>
        <s v="United Kingdom"/>
        <s v="United States"/>
      </sharedItems>
    </cacheField>
  </cacheFields>
  <cacheHierarchies count="41">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Delivered Date]" caption="Delivered Date" attribute="1" time="1" defaultMemberUniqueName="[Table1].[Delivered Date].[All]" allUniqueName="[Table1].[Delivered Date].[All]" dimensionUniqueName="[Table1]" displayFolder="" count="0" memberValueDatatype="7"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fieldsUsage count="2">
        <fieldUsage x="-1"/>
        <fieldUsage x="1"/>
      </fieldsUsage>
    </cacheHierarchy>
    <cacheHierarchy uniqueName="[Table1].[Payment Method]" caption="Payment Method" attribute="1" defaultMemberUniqueName="[Table1].[Payment Method].[All]" allUniqueName="[Table1].[Payment Method].[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Table1].[Cost Percentage]" caption="Cost Percentage" attribute="1" defaultMemberUniqueName="[Table1].[Cost Percentage].[All]" allUniqueName="[Table1].[Cost Percentage].[All]" dimensionUniqueName="[Table1]" displayFolder="" count="0" memberValueDatatype="5" unbalanced="0"/>
    <cacheHierarchy uniqueName="[Table1].[Total Cost]" caption="Total Cost" attribute="1" defaultMemberUniqueName="[Table1].[Total Cost].[All]" allUniqueName="[Table1].[Total Cost].[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ost Percentage]" caption="Cost Percentage" attribute="1" defaultMemberUniqueName="[Table4].[Cost Percentage].[All]" allUniqueName="[Table4].[Cost Percentage].[All]" dimensionUniqueName="[Table4]"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Total Cost]" caption="Sum of Total Cost" measure="1" displayFolder="" measureGroup="Table1"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Table1"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Net Profit]" caption="Sum of Net Profit" measure="1" displayFolder="" measureGroup="Table1" count="0" hidden="1">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13"/>
        </ext>
      </extLst>
    </cacheHierarchy>
    <cacheHierarchy uniqueName="[Measures].[Average of Delivery Time]" caption="Average of Delivery Time" measure="1" displayFolder="" measureGroup="Table1" count="0" hidden="1">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Cost Percentage]" caption="Sum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Cost Percentage]" caption="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Product Category]" caption="Count of Product Category"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ost Percentage]" caption="Distinct 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st Percentage 2]" caption="Sum of Cost Percentage 2" measure="1" displayFolder="" measureGroup="Table4"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itha Marasinghe" refreshedDate="45847.639258101852" createdVersion="5" refreshedVersion="8" minRefreshableVersion="3" recordCount="0" supportSubquery="1" supportAdvancedDrill="1" xr:uid="{BDD6668A-D08C-41EF-8296-6384703D23BB}">
  <cacheSource type="external" connectionId="1"/>
  <cacheFields count="2">
    <cacheField name="[Measures].[Sum of Revenue]" caption="Sum of Revenue" numFmtId="0" hierarchy="28" level="32767"/>
    <cacheField name="[Table1].[Payment Method].[Payment Method]" caption="Payment Method" numFmtId="0" hierarchy="9" level="1">
      <sharedItems count="4">
        <s v="Bank Transfer"/>
        <s v="Cash"/>
        <s v="Credit Card"/>
        <s v="Mobile Money"/>
      </sharedItems>
    </cacheField>
  </cacheFields>
  <cacheHierarchies count="41">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Delivered Date]" caption="Delivered Date" attribute="1" time="1" defaultMemberUniqueName="[Table1].[Delivered Date].[All]" allUniqueName="[Table1].[Delivered Date].[All]" dimensionUniqueName="[Table1]" displayFolder="" count="0" memberValueDatatype="7"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Payment Method]" caption="Payment Method" attribute="1" defaultMemberUniqueName="[Table1].[Payment Method].[All]" allUniqueName="[Table1].[Payment Method].[All]" dimensionUniqueName="[Table1]" displayFolder="" count="2" memberValueDatatype="130" unbalanced="0">
      <fieldsUsage count="2">
        <fieldUsage x="-1"/>
        <fieldUsage x="1"/>
      </fieldsUsage>
    </cacheHierarchy>
    <cacheHierarchy uniqueName="[Table1].[Year]" caption="Year" attribute="1" defaultMemberUniqueName="[Table1].[Year].[All]" allUniqueName="[Table1].[Year].[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Table1].[Cost Percentage]" caption="Cost Percentage" attribute="1" defaultMemberUniqueName="[Table1].[Cost Percentage].[All]" allUniqueName="[Table1].[Cost Percentage].[All]" dimensionUniqueName="[Table1]" displayFolder="" count="0" memberValueDatatype="5" unbalanced="0"/>
    <cacheHierarchy uniqueName="[Table1].[Total Cost]" caption="Total Cost" attribute="1" defaultMemberUniqueName="[Table1].[Total Cost].[All]" allUniqueName="[Table1].[Total Cost].[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ost Percentage]" caption="Cost Percentage" attribute="1" defaultMemberUniqueName="[Table4].[Cost Percentage].[All]" allUniqueName="[Table4].[Cost Percentage].[All]" dimensionUniqueName="[Table4]"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Total Cost]" caption="Sum of Total Cost" measure="1" displayFolder="" measureGroup="Table1"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Table1"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Net Profit]" caption="Sum of Net Profit" measure="1" displayFolder="" measureGroup="Table1" count="0" hidden="1">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13"/>
        </ext>
      </extLst>
    </cacheHierarchy>
    <cacheHierarchy uniqueName="[Measures].[Average of Delivery Time]" caption="Average of Delivery Time" measure="1" displayFolder="" measureGroup="Table1" count="0" hidden="1">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Cost Percentage]" caption="Sum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Cost Percentage]" caption="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Product Category]" caption="Count of Product Category"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ost Percentage]" caption="Distinct 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st Percentage 2]" caption="Sum of Cost Percentage 2" measure="1" displayFolder="" measureGroup="Table4"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itha Marasinghe" refreshedDate="45847.645223148145" createdVersion="5" refreshedVersion="8" minRefreshableVersion="3" recordCount="0" supportSubquery="1" supportAdvancedDrill="1" xr:uid="{DC81B295-5090-4F99-B083-8973C51B6AE3}">
  <cacheSource type="external" connectionId="1"/>
  <cacheFields count="2">
    <cacheField name="[Measures].[Average of Delivery Time]" caption="Average of Delivery Time" numFmtId="0" hierarchy="34" level="32767"/>
    <cacheField name="[Table1].[Country].[Country]" caption="Country" numFmtId="0" hierarchy="8" level="1">
      <sharedItems count="7">
        <s v="Antarctica"/>
        <s v="Australia"/>
        <s v="Brazil"/>
        <s v="China"/>
        <s v="Nigeria"/>
        <s v="United Kingdom"/>
        <s v="United States"/>
      </sharedItems>
    </cacheField>
  </cacheFields>
  <cacheHierarchies count="41">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Delivered Date]" caption="Delivered Date" attribute="1" time="1" defaultMemberUniqueName="[Table1].[Delivered Date].[All]" allUniqueName="[Table1].[Delivered Date].[All]" dimensionUniqueName="[Table1]" displayFolder="" count="0" memberValueDatatype="7" unbalanced="0"/>
    <cacheHierarchy uniqueName="[Table1].[Quantity]" caption="Quantity" attribute="1" defaultMemberUniqueName="[Table1].[Quantity].[All]" allUniqueName="[Table1].[Quantity].[All]" dimensionUniqueName="[Table1]" displayFolder="" count="2"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fieldsUsage count="2">
        <fieldUsage x="-1"/>
        <fieldUsage x="1"/>
      </fieldsUsage>
    </cacheHierarchy>
    <cacheHierarchy uniqueName="[Table1].[Payment Method]" caption="Payment Method" attribute="1" defaultMemberUniqueName="[Table1].[Payment Method].[All]" allUniqueName="[Table1].[Payment Method].[All]" dimensionUniqueName="[Table1]" displayFolder="" count="2" memberValueDatatype="130" unbalanced="0"/>
    <cacheHierarchy uniqueName="[Table1].[Year]" caption="Year" attribute="1" defaultMemberUniqueName="[Table1].[Year].[All]" allUniqueName="[Table1].[Year].[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Table1].[Cost Percentage]" caption="Cost Percentage" attribute="1" defaultMemberUniqueName="[Table1].[Cost Percentage].[All]" allUniqueName="[Table1].[Cost Percentage].[All]" dimensionUniqueName="[Table1]" displayFolder="" count="0" memberValueDatatype="5" unbalanced="0"/>
    <cacheHierarchy uniqueName="[Table1].[Total Cost]" caption="Total Cost" attribute="1" defaultMemberUniqueName="[Table1].[Total Cost].[All]" allUniqueName="[Table1].[Total Cost].[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ost Percentage]" caption="Cost Percentage" attribute="1" defaultMemberUniqueName="[Table4].[Cost Percentage].[All]" allUniqueName="[Table4].[Cost Percentage].[All]" dimensionUniqueName="[Table4]"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Total Cost]" caption="Sum of Total Cost" measure="1" displayFolder="" measureGroup="Table1"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16"/>
        </ext>
      </extLst>
    </cacheHierarchy>
    <cacheHierarchy uniqueName="[Measures].[Sum of Net Profit]" caption="Sum of Net Profit" measure="1" displayFolder="" measureGroup="Table1" count="0" hidden="1">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13"/>
        </ext>
      </extLst>
    </cacheHierarchy>
    <cacheHierarchy uniqueName="[Measures].[Average of Delivery Time]" caption="Average of Delivery Time" measure="1" displayFolder="" measureGroup="Table1"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Cost Percentage]" caption="Sum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Cost Percentage]" caption="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Product Category]" caption="Count of Product Category"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ost Percentage]" caption="Distinct 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st Percentage 2]" caption="Sum of Cost Percentage 2" measure="1" displayFolder="" measureGroup="Table4"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itha Marasinghe" refreshedDate="45847.64925023148" createdVersion="5" refreshedVersion="8" minRefreshableVersion="3" recordCount="0" supportSubquery="1" supportAdvancedDrill="1" xr:uid="{694410E8-25EC-4B67-BEE8-2F8065F368E9}">
  <cacheSource type="external" connectionId="1"/>
  <cacheFields count="2">
    <cacheField name="[Measures].[Average of Delivery Time]" caption="Average of Delivery Time" numFmtId="0" hierarchy="34" level="32767"/>
    <cacheField name="[Table1].[Product Category].[Product Category]" caption="Product Category" numFmtId="0" hierarchy="1" level="1">
      <sharedItems count="5">
        <s v="Apparel"/>
        <s v="Books"/>
        <s v="Electronics"/>
        <s v="Groceries"/>
        <s v="Home Decor"/>
      </sharedItems>
    </cacheField>
  </cacheFields>
  <cacheHierarchies count="41">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1"/>
      </fieldsUsage>
    </cacheHierarchy>
    <cacheHierarchy uniqueName="[Table1].[Product Name]" caption="Product Name" attribute="1" defaultMemberUniqueName="[Table1].[Product Name].[All]" allUniqueName="[Table1].[Product Name].[All]" dimensionUniqueName="[Table1]" displayFolder="" count="2"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Delivered Date]" caption="Delivered Date" attribute="1" time="1" defaultMemberUniqueName="[Table1].[Delivered Date].[All]" allUniqueName="[Table1].[Delivered Date].[All]" dimensionUniqueName="[Table1]" displayFolder="" count="0" memberValueDatatype="7" unbalanced="0"/>
    <cacheHierarchy uniqueName="[Table1].[Quantity]" caption="Quantity" attribute="1" defaultMemberUniqueName="[Table1].[Quantity].[All]" allUniqueName="[Table1].[Quantity].[All]" dimensionUniqueName="[Table1]" displayFolder="" count="2"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Payment Method]" caption="Payment Method" attribute="1" defaultMemberUniqueName="[Table1].[Payment Method].[All]" allUniqueName="[Table1].[Payment Method].[All]" dimensionUniqueName="[Table1]" displayFolder="" count="2" memberValueDatatype="130" unbalanced="0"/>
    <cacheHierarchy uniqueName="[Table1].[Year]" caption="Year" attribute="1" defaultMemberUniqueName="[Table1].[Year].[All]" allUniqueName="[Table1].[Year].[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Table1].[Cost Percentage]" caption="Cost Percentage" attribute="1" defaultMemberUniqueName="[Table1].[Cost Percentage].[All]" allUniqueName="[Table1].[Cost Percentage].[All]" dimensionUniqueName="[Table1]" displayFolder="" count="0" memberValueDatatype="5" unbalanced="0"/>
    <cacheHierarchy uniqueName="[Table1].[Total Cost]" caption="Total Cost" attribute="1" defaultMemberUniqueName="[Table1].[Total Cost].[All]" allUniqueName="[Table1].[Total Cost].[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ost Percentage]" caption="Cost Percentage" attribute="1" defaultMemberUniqueName="[Table4].[Cost Percentage].[All]" allUniqueName="[Table4].[Cost Percentage].[All]" dimensionUniqueName="[Table4]"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Total Cost]" caption="Sum of Total Cost" measure="1" displayFolder="" measureGroup="Table1"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16"/>
        </ext>
      </extLst>
    </cacheHierarchy>
    <cacheHierarchy uniqueName="[Measures].[Sum of Net Profit]" caption="Sum of Net Profit" measure="1" displayFolder="" measureGroup="Table1" count="0" hidden="1">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13"/>
        </ext>
      </extLst>
    </cacheHierarchy>
    <cacheHierarchy uniqueName="[Measures].[Average of Delivery Time]" caption="Average of Delivery Time" measure="1" displayFolder="" measureGroup="Table1"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Cost Percentage]" caption="Sum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Cost Percentage]" caption="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Product Category]" caption="Count of Product Category"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ost Percentage]" caption="Distinct 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st Percentage 2]" caption="Sum of Cost Percentage 2" measure="1" displayFolder="" measureGroup="Table4"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itha Marasinghe" refreshedDate="45847.539796064812" createdVersion="3" refreshedVersion="8" minRefreshableVersion="3" recordCount="0" supportSubquery="1" supportAdvancedDrill="1" xr:uid="{BFE4807B-6D7E-417C-AA6C-A7FD6C31B67B}">
  <cacheSource type="external" connectionId="1">
    <extLst>
      <ext xmlns:x14="http://schemas.microsoft.com/office/spreadsheetml/2009/9/main" uri="{F057638F-6D5F-4e77-A914-E7F072B9BCA8}">
        <x14:sourceConnection name="ThisWorkbookDataModel"/>
      </ext>
    </extLst>
  </cacheSource>
  <cacheFields count="0"/>
  <cacheHierarchies count="35">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Delivered Date]" caption="Delivered Date" attribute="1" time="1" defaultMemberUniqueName="[Table1].[Delivered Date].[All]" allUniqueName="[Table1].[Delivered Date].[All]" dimensionUniqueName="[Table1]" displayFolder="" count="0" memberValueDatatype="7"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tatus]" caption="Status" attribute="1" defaultMemberUniqueName="[Table1].[Status].[All]" allUniqueName="[Table1].[Status].[All]" dimensionUniqueName="[Table1]" displayFolder="" count="2"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Table1].[Cost Percentage]" caption="Cost Percentage" attribute="1" defaultMemberUniqueName="[Table1].[Cost Percentage].[All]" allUniqueName="[Table1].[Cost Percentage].[All]" dimensionUniqueName="[Table1]" displayFolder="" count="0" memberValueDatatype="5" unbalanced="0"/>
    <cacheHierarchy uniqueName="[Table1].[Total Cost]" caption="Total Cost" attribute="1" defaultMemberUniqueName="[Table1].[Total Cost].[All]" allUniqueName="[Table1].[Total Cost].[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ost Percentage]" caption="Cost Percentage" attribute="1" defaultMemberUniqueName="[Table4].[Cost Percentage].[All]" allUniqueName="[Table4].[Cost Percentage].[All]" dimensionUniqueName="[Table4]"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Total Cost]" caption="Sum of Total Cost" measure="1" displayFolder="" measureGroup="Table1"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16"/>
        </ext>
      </extLst>
    </cacheHierarchy>
    <cacheHierarchy uniqueName="[Measures].[Sum of Net Profit]" caption="Sum of Net Profit" measure="1" displayFolder="" measureGroup="Table1" count="0" hidden="1">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13"/>
        </ext>
      </extLst>
    </cacheHierarchy>
    <cacheHierarchy uniqueName="[Measures].[Average of Delivery Time]" caption="Average of Delivery Time" measure="1" displayFolder="" measureGroup="Table1"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326174728"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itha Marasinghe" refreshedDate="45847.51355462963" createdVersion="3" refreshedVersion="8" minRefreshableVersion="3" recordCount="0" supportSubquery="1" supportAdvancedDrill="1" xr:uid="{46AC3A43-E77D-481A-95D1-FF6740E6D0BB}">
  <cacheSource type="external" connectionId="1">
    <extLst>
      <ext xmlns:x14="http://schemas.microsoft.com/office/spreadsheetml/2009/9/main" uri="{F057638F-6D5F-4e77-A914-E7F072B9BCA8}">
        <x14:sourceConnection name="ThisWorkbookDataModel"/>
      </ext>
    </extLst>
  </cacheSource>
  <cacheFields count="0"/>
  <cacheHierarchies count="32">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2" memberValueDatatype="7" unbalanced="0"/>
    <cacheHierarchy uniqueName="[Table1].[Delivered Date]" caption="Delivered Date" attribute="1" time="1" defaultMemberUniqueName="[Table1].[Delivered Date].[All]" allUniqueName="[Table1].[Delivered Date].[All]" dimensionUniqueName="[Table1]" displayFolder="" count="0" memberValueDatatype="7"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Table1].[Cost Percentage]" caption="Cost Percentage" attribute="1" defaultMemberUniqueName="[Table1].[Cost Percentage].[All]" allUniqueName="[Table1].[Cost Percentage].[All]" dimensionUniqueName="[Table1]" displayFolder="" count="0" memberValueDatatype="5" unbalanced="0"/>
    <cacheHierarchy uniqueName="[Table1].[Total Cost]" caption="Total Cost" attribute="1" defaultMemberUniqueName="[Table1].[Total Cost].[All]" allUniqueName="[Table1].[Total Cost].[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ost Percentage]" caption="Cost Percentage" attribute="1" defaultMemberUniqueName="[Table4].[Cost Percentage].[All]" allUniqueName="[Table4].[Cost Percentage].[All]" dimensionUniqueName="[Table4]"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Total Cost]" caption="Sum of Total Cost" measure="1" displayFolder="" measureGroup="Table1"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16"/>
        </ext>
      </extLst>
    </cacheHierarchy>
    <cacheHierarchy uniqueName="[Measures].[Sum of Net Profit]" caption="Sum of Net Profit" measure="1" displayFolder="" measureGroup="Table1" count="0" hidden="1">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pivotCacheId="44040994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itha Marasinghe" refreshedDate="45847.561715046293" createdVersion="5" refreshedVersion="8" minRefreshableVersion="3" recordCount="0" supportSubquery="1" supportAdvancedDrill="1" xr:uid="{B6281876-7D72-4288-AE2F-B50EF390A9AA}">
  <cacheSource type="external" connectionId="1"/>
  <cacheFields count="3">
    <cacheField name="[Measures].[Count of Customer Name]" caption="Count of Customer Name" numFmtId="0" hierarchy="30" level="32767"/>
    <cacheField name="[Table1].[Status].[Status]" caption="Status" numFmtId="0" hierarchy="7" level="1">
      <sharedItems containsSemiMixedTypes="0" containsNonDate="0" containsString="0"/>
    </cacheField>
    <cacheField name="[Table1].[Product Name].[Product Name]" caption="Product Name" numFmtId="0" hierarchy="2" level="1">
      <sharedItems count="5">
        <s v="Biography"/>
        <s v="Cereal"/>
        <s v="Curtains"/>
        <s v="Headphones"/>
        <s v="Smartphone"/>
      </sharedItems>
    </cacheField>
  </cacheFields>
  <cacheHierarchies count="41">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2"/>
      </fieldsUsage>
    </cacheHierarchy>
    <cacheHierarchy uniqueName="[Table1].[Order Date]" caption="Order Date" attribute="1" time="1" defaultMemberUniqueName="[Table1].[Order Date].[All]" allUniqueName="[Table1].[Order Date].[All]" dimensionUniqueName="[Table1]" displayFolder="" count="0" memberValueDatatype="7" unbalanced="0"/>
    <cacheHierarchy uniqueName="[Table1].[Delivered Date]" caption="Delivered Date" attribute="1" time="1" defaultMemberUniqueName="[Table1].[Delivered Date].[All]" allUniqueName="[Table1].[Delivered Date].[All]" dimensionUniqueName="[Table1]" displayFolder="" count="0" memberValueDatatype="7"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tatus]" caption="Status" attribute="1" defaultMemberUniqueName="[Table1].[Status].[All]" allUniqueName="[Table1].[Status].[All]" dimensionUniqueName="[Table1]" displayFolder="" count="2" memberValueDatatype="130" unbalanced="0">
      <fieldsUsage count="2">
        <fieldUsage x="-1"/>
        <fieldUsage x="1"/>
      </fieldsUsage>
    </cacheHierarchy>
    <cacheHierarchy uniqueName="[Table1].[Country]" caption="Country" attribute="1" defaultMemberUniqueName="[Table1].[Country].[All]" allUniqueName="[Table1].[Country].[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Table1].[Cost Percentage]" caption="Cost Percentage" attribute="1" defaultMemberUniqueName="[Table1].[Cost Percentage].[All]" allUniqueName="[Table1].[Cost Percentage].[All]" dimensionUniqueName="[Table1]" displayFolder="" count="0" memberValueDatatype="5" unbalanced="0"/>
    <cacheHierarchy uniqueName="[Table1].[Total Cost]" caption="Total Cost" attribute="1" defaultMemberUniqueName="[Table1].[Total Cost].[All]" allUniqueName="[Table1].[Total Cost].[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ost Percentage]" caption="Cost Percentage" attribute="1" defaultMemberUniqueName="[Table4].[Cost Percentage].[All]" allUniqueName="[Table4].[Cost Percentage].[All]" dimensionUniqueName="[Table4]"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Total Cost]" caption="Sum of Total Cost" measure="1" displayFolder="" measureGroup="Table1"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16"/>
        </ext>
      </extLst>
    </cacheHierarchy>
    <cacheHierarchy uniqueName="[Measures].[Sum of Net Profit]" caption="Sum of Net Profit" measure="1" displayFolder="" measureGroup="Table1" count="0" hidden="1">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13"/>
        </ext>
      </extLst>
    </cacheHierarchy>
    <cacheHierarchy uniqueName="[Measures].[Average of Delivery Time]" caption="Average of Delivery Time" measure="1" displayFolder="" measureGroup="Table1" count="0" hidden="1">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Cost Percentage]" caption="Sum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Cost Percentage]" caption="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Product Category]" caption="Count of Product Category"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ost Percentage]" caption="Distinct 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st Percentage 2]" caption="Sum of Cost Percentage 2" measure="1" displayFolder="" measureGroup="Table4"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itha Marasinghe" refreshedDate="45847.561714814816" createdVersion="5" refreshedVersion="8" minRefreshableVersion="3" recordCount="0" supportSubquery="1" supportAdvancedDrill="1" xr:uid="{06DEFD87-FE69-4E19-9363-B3C832150A94}">
  <cacheSource type="external" connectionId="1"/>
  <cacheFields count="3">
    <cacheField name="[Measures].[Count of Customer Name]" caption="Count of Customer Name" numFmtId="0" hierarchy="30" level="32767"/>
    <cacheField name="[Table1].[Payment Method].[Payment Method]" caption="Payment Method" numFmtId="0" hierarchy="9" level="1">
      <sharedItems count="4">
        <s v="Bank Transfer"/>
        <s v="Cash"/>
        <s v="Credit Card"/>
        <s v="Mobile Money"/>
      </sharedItems>
    </cacheField>
    <cacheField name="[Table1].[Status].[Status]" caption="Status" numFmtId="0" hierarchy="7" level="1">
      <sharedItems containsSemiMixedTypes="0" containsNonDate="0" containsString="0"/>
    </cacheField>
  </cacheFields>
  <cacheHierarchies count="41">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Delivered Date]" caption="Delivered Date" attribute="1" time="1" defaultMemberUniqueName="[Table1].[Delivered Date].[All]" allUniqueName="[Table1].[Delivered Date].[All]" dimensionUniqueName="[Table1]" displayFolder="" count="0" memberValueDatatype="7"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tatus]" caption="Status" attribute="1" defaultMemberUniqueName="[Table1].[Status].[All]" allUniqueName="[Table1].[Status].[All]" dimensionUniqueName="[Table1]" displayFolder="" count="2" memberValueDatatype="130" unbalanced="0">
      <fieldsUsage count="2">
        <fieldUsage x="-1"/>
        <fieldUsage x="2"/>
      </fieldsUsage>
    </cacheHierarchy>
    <cacheHierarchy uniqueName="[Table1].[Country]" caption="Country" attribute="1" defaultMemberUniqueName="[Table1].[Country].[All]" allUniqueName="[Table1].[Country].[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2" memberValueDatatype="130" unbalanced="0">
      <fieldsUsage count="2">
        <fieldUsage x="-1"/>
        <fieldUsage x="1"/>
      </fieldsUsage>
    </cacheHierarchy>
    <cacheHierarchy uniqueName="[Table1].[Year]" caption="Year" attribute="1" defaultMemberUniqueName="[Table1].[Year].[All]" allUniqueName="[Table1].[Year].[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Table1].[Cost Percentage]" caption="Cost Percentage" attribute="1" defaultMemberUniqueName="[Table1].[Cost Percentage].[All]" allUniqueName="[Table1].[Cost Percentage].[All]" dimensionUniqueName="[Table1]" displayFolder="" count="0" memberValueDatatype="5" unbalanced="0"/>
    <cacheHierarchy uniqueName="[Table1].[Total Cost]" caption="Total Cost" attribute="1" defaultMemberUniqueName="[Table1].[Total Cost].[All]" allUniqueName="[Table1].[Total Cost].[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ost Percentage]" caption="Cost Percentage" attribute="1" defaultMemberUniqueName="[Table4].[Cost Percentage].[All]" allUniqueName="[Table4].[Cost Percentage].[All]" dimensionUniqueName="[Table4]"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Total Cost]" caption="Sum of Total Cost" measure="1" displayFolder="" measureGroup="Table1"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16"/>
        </ext>
      </extLst>
    </cacheHierarchy>
    <cacheHierarchy uniqueName="[Measures].[Sum of Net Profit]" caption="Sum of Net Profit" measure="1" displayFolder="" measureGroup="Table1" count="0" hidden="1">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13"/>
        </ext>
      </extLst>
    </cacheHierarchy>
    <cacheHierarchy uniqueName="[Measures].[Average of Delivery Time]" caption="Average of Delivery Time" measure="1" displayFolder="" measureGroup="Table1" count="0" hidden="1">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Cost Percentage]" caption="Sum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Cost Percentage]" caption="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Product Category]" caption="Count of Product Category"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ost Percentage]" caption="Distinct 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st Percentage 2]" caption="Sum of Cost Percentage 2" measure="1" displayFolder="" measureGroup="Table4"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itha Marasinghe" refreshedDate="45847.561714351854" createdVersion="5" refreshedVersion="8" minRefreshableVersion="3" recordCount="0" supportSubquery="1" supportAdvancedDrill="1" xr:uid="{45D8C834-CEDC-498B-AA47-27CCC8CC3F53}">
  <cacheSource type="external" connectionId="1"/>
  <cacheFields count="3">
    <cacheField name="[Measures].[Count of Customer Name]" caption="Count of Customer Name" numFmtId="0" hierarchy="30" level="32767"/>
    <cacheField name="[Table1].[Product Category].[Product Category]" caption="Product Category" numFmtId="0" hierarchy="1" level="1">
      <sharedItems count="5">
        <s v="Apparel"/>
        <s v="Books"/>
        <s v="Electronics"/>
        <s v="Groceries"/>
        <s v="Home Decor"/>
      </sharedItems>
    </cacheField>
    <cacheField name="[Table1].[Status].[Status]" caption="Status" numFmtId="0" hierarchy="7" level="1">
      <sharedItems containsSemiMixedTypes="0" containsNonDate="0" containsString="0"/>
    </cacheField>
  </cacheFields>
  <cacheHierarchies count="41">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1"/>
      </fieldsUsage>
    </cacheHierarchy>
    <cacheHierarchy uniqueName="[Table1].[Product Name]" caption="Product Name" attribute="1" defaultMemberUniqueName="[Table1].[Product Name].[All]" allUniqueName="[Table1].[Product Name].[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Delivered Date]" caption="Delivered Date" attribute="1" time="1" defaultMemberUniqueName="[Table1].[Delivered Date].[All]" allUniqueName="[Table1].[Delivered Date].[All]" dimensionUniqueName="[Table1]" displayFolder="" count="0" memberValueDatatype="7"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tatus]" caption="Status" attribute="1" defaultMemberUniqueName="[Table1].[Status].[All]" allUniqueName="[Table1].[Status].[All]" dimensionUniqueName="[Table1]" displayFolder="" count="2" memberValueDatatype="130" unbalanced="0">
      <fieldsUsage count="2">
        <fieldUsage x="-1"/>
        <fieldUsage x="2"/>
      </fieldsUsage>
    </cacheHierarchy>
    <cacheHierarchy uniqueName="[Table1].[Country]" caption="Country" attribute="1" defaultMemberUniqueName="[Table1].[Country].[All]" allUniqueName="[Table1].[Country].[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Table1].[Cost Percentage]" caption="Cost Percentage" attribute="1" defaultMemberUniqueName="[Table1].[Cost Percentage].[All]" allUniqueName="[Table1].[Cost Percentage].[All]" dimensionUniqueName="[Table1]" displayFolder="" count="0" memberValueDatatype="5" unbalanced="0"/>
    <cacheHierarchy uniqueName="[Table1].[Total Cost]" caption="Total Cost" attribute="1" defaultMemberUniqueName="[Table1].[Total Cost].[All]" allUniqueName="[Table1].[Total Cost].[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ost Percentage]" caption="Cost Percentage" attribute="1" defaultMemberUniqueName="[Table4].[Cost Percentage].[All]" allUniqueName="[Table4].[Cost Percentage].[All]" dimensionUniqueName="[Table4]"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Total Cost]" caption="Sum of Total Cost" measure="1" displayFolder="" measureGroup="Table1"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16"/>
        </ext>
      </extLst>
    </cacheHierarchy>
    <cacheHierarchy uniqueName="[Measures].[Sum of Net Profit]" caption="Sum of Net Profit" measure="1" displayFolder="" measureGroup="Table1" count="0" hidden="1">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13"/>
        </ext>
      </extLst>
    </cacheHierarchy>
    <cacheHierarchy uniqueName="[Measures].[Average of Delivery Time]" caption="Average of Delivery Time" measure="1" displayFolder="" measureGroup="Table1" count="0" hidden="1">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Cost Percentage]" caption="Sum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Cost Percentage]" caption="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Product Category]" caption="Count of Product Category"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ost Percentage]" caption="Distinct 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st Percentage 2]" caption="Sum of Cost Percentage 2" measure="1" displayFolder="" measureGroup="Table4"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itha Marasinghe" refreshedDate="45847.561713773146" createdVersion="5" refreshedVersion="8" minRefreshableVersion="3" recordCount="0" supportSubquery="1" supportAdvancedDrill="1" xr:uid="{6938D1BB-356B-45AC-9F9E-C423BBFE4E33}">
  <cacheSource type="external" connectionId="1"/>
  <cacheFields count="3">
    <cacheField name="[Measures].[Count of Customer Name]" caption="Count of Customer Name" numFmtId="0" hierarchy="30" level="32767"/>
    <cacheField name="[Table1].[Country].[Country]" caption="Country" numFmtId="0" hierarchy="8" level="1">
      <sharedItems count="7">
        <s v="Antarctica"/>
        <s v="Australia"/>
        <s v="Brazil"/>
        <s v="China"/>
        <s v="Nigeria"/>
        <s v="United Kingdom"/>
        <s v="United States"/>
      </sharedItems>
    </cacheField>
    <cacheField name="[Table1].[Status].[Status]" caption="Status" numFmtId="0" hierarchy="7" level="1">
      <sharedItems containsSemiMixedTypes="0" containsNonDate="0" containsString="0"/>
    </cacheField>
  </cacheFields>
  <cacheHierarchies count="41">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Delivered Date]" caption="Delivered Date" attribute="1" time="1" defaultMemberUniqueName="[Table1].[Delivered Date].[All]" allUniqueName="[Table1].[Delivered Date].[All]" dimensionUniqueName="[Table1]" displayFolder="" count="0" memberValueDatatype="7"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tatus]" caption="Status" attribute="1" defaultMemberUniqueName="[Table1].[Status].[All]" allUniqueName="[Table1].[Status].[All]" dimensionUniqueName="[Table1]" displayFolder="" count="2" memberValueDatatype="130" unbalanced="0">
      <fieldsUsage count="2">
        <fieldUsage x="-1"/>
        <fieldUsage x="2"/>
      </fieldsUsage>
    </cacheHierarchy>
    <cacheHierarchy uniqueName="[Table1].[Country]" caption="Country" attribute="1" defaultMemberUniqueName="[Table1].[Country].[All]" allUniqueName="[Table1].[Country].[All]" dimensionUniqueName="[Table1]" displayFolder="" count="2" memberValueDatatype="130" unbalanced="0">
      <fieldsUsage count="2">
        <fieldUsage x="-1"/>
        <fieldUsage x="1"/>
      </fieldsUsage>
    </cacheHierarchy>
    <cacheHierarchy uniqueName="[Table1].[Payment Method]" caption="Payment Method" attribute="1" defaultMemberUniqueName="[Table1].[Payment Method].[All]" allUniqueName="[Table1].[Payment Method].[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Table1].[Cost Percentage]" caption="Cost Percentage" attribute="1" defaultMemberUniqueName="[Table1].[Cost Percentage].[All]" allUniqueName="[Table1].[Cost Percentage].[All]" dimensionUniqueName="[Table1]" displayFolder="" count="0" memberValueDatatype="5" unbalanced="0"/>
    <cacheHierarchy uniqueName="[Table1].[Total Cost]" caption="Total Cost" attribute="1" defaultMemberUniqueName="[Table1].[Total Cost].[All]" allUniqueName="[Table1].[Total Cost].[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ost Percentage]" caption="Cost Percentage" attribute="1" defaultMemberUniqueName="[Table4].[Cost Percentage].[All]" allUniqueName="[Table4].[Cost Percentage].[All]" dimensionUniqueName="[Table4]"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Total Cost]" caption="Sum of Total Cost" measure="1" displayFolder="" measureGroup="Table1"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16"/>
        </ext>
      </extLst>
    </cacheHierarchy>
    <cacheHierarchy uniqueName="[Measures].[Sum of Net Profit]" caption="Sum of Net Profit" measure="1" displayFolder="" measureGroup="Table1" count="0" hidden="1">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13"/>
        </ext>
      </extLst>
    </cacheHierarchy>
    <cacheHierarchy uniqueName="[Measures].[Average of Delivery Time]" caption="Average of Delivery Time" measure="1" displayFolder="" measureGroup="Table1" count="0" hidden="1">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Cost Percentage]" caption="Sum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Cost Percentage]" caption="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Product Category]" caption="Count of Product Category"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ost Percentage]" caption="Distinct 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st Percentage 2]" caption="Sum of Cost Percentage 2" measure="1" displayFolder="" measureGroup="Table4"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itha Marasinghe" refreshedDate="45847.527465046296" createdVersion="5" refreshedVersion="8" minRefreshableVersion="3" recordCount="0" supportSubquery="1" supportAdvancedDrill="1" xr:uid="{DA3C0951-4F55-4FD4-A530-C70EA579D916}">
  <cacheSource type="external" connectionId="1"/>
  <cacheFields count="1">
    <cacheField name="[Measures].[Average of Delivery Time]" caption="Average of Delivery Time" numFmtId="0" hierarchy="34" level="32767"/>
  </cacheFields>
  <cacheHierarchies count="41">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Delivered Date]" caption="Delivered Date" attribute="1" time="1" defaultMemberUniqueName="[Table1].[Delivered Date].[All]" allUniqueName="[Table1].[Delivered Date].[All]" dimensionUniqueName="[Table1]" displayFolder="" count="0" memberValueDatatype="7"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Table1].[Cost Percentage]" caption="Cost Percentage" attribute="1" defaultMemberUniqueName="[Table1].[Cost Percentage].[All]" allUniqueName="[Table1].[Cost Percentage].[All]" dimensionUniqueName="[Table1]" displayFolder="" count="0" memberValueDatatype="5" unbalanced="0"/>
    <cacheHierarchy uniqueName="[Table1].[Total Cost]" caption="Total Cost" attribute="1" defaultMemberUniqueName="[Table1].[Total Cost].[All]" allUniqueName="[Table1].[Total Cost].[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ost Percentage]" caption="Cost Percentage" attribute="1" defaultMemberUniqueName="[Table4].[Cost Percentage].[All]" allUniqueName="[Table4].[Cost Percentage].[All]" dimensionUniqueName="[Table4]"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Total Cost]" caption="Sum of Total Cost" measure="1" displayFolder="" measureGroup="Table1"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16"/>
        </ext>
      </extLst>
    </cacheHierarchy>
    <cacheHierarchy uniqueName="[Measures].[Sum of Net Profit]" caption="Sum of Net Profit" measure="1" displayFolder="" measureGroup="Table1" count="0" hidden="1">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13"/>
        </ext>
      </extLst>
    </cacheHierarchy>
    <cacheHierarchy uniqueName="[Measures].[Average of Delivery Time]" caption="Average of Delivery Time" measure="1" displayFolder="" measureGroup="Table1"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Cost Percentage]" caption="Sum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Cost Percentage]" caption="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Product Category]" caption="Count of Product Category"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ost Percentage]" caption="Distinct 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st Percentage 2]" caption="Sum of Cost Percentage 2" measure="1" displayFolder="" measureGroup="Table4"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itha Marasinghe" refreshedDate="45847.525082060187" createdVersion="5" refreshedVersion="8" minRefreshableVersion="3" recordCount="0" supportSubquery="1" supportAdvancedDrill="1" xr:uid="{D8C65151-8240-485E-81B8-94B5DF7C971C}">
  <cacheSource type="external" connectionId="1"/>
  <cacheFields count="2">
    <cacheField name="[Measures].[Count of Customer Name]" caption="Count of Customer Name" numFmtId="0" hierarchy="30" level="32767"/>
    <cacheField name="[Table1].[Status].[Status]" caption="Status" numFmtId="0" hierarchy="7" level="1">
      <sharedItems count="2">
        <s v="Completed"/>
        <s v="Returned"/>
      </sharedItems>
    </cacheField>
  </cacheFields>
  <cacheHierarchies count="41">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Delivered Date]" caption="Delivered Date" attribute="1" time="1" defaultMemberUniqueName="[Table1].[Delivered Date].[All]" allUniqueName="[Table1].[Delivered Date].[All]" dimensionUniqueName="[Table1]" displayFolder="" count="0" memberValueDatatype="7"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tatus]" caption="Status" attribute="1" defaultMemberUniqueName="[Table1].[Status].[All]" allUniqueName="[Table1].[Status].[All]" dimensionUniqueName="[Table1]" displayFolder="" count="2" memberValueDatatype="130" unbalanced="0">
      <fieldsUsage count="2">
        <fieldUsage x="-1"/>
        <fieldUsage x="1"/>
      </fieldsUsage>
    </cacheHierarchy>
    <cacheHierarchy uniqueName="[Table1].[Country]" caption="Country" attribute="1" defaultMemberUniqueName="[Table1].[Country].[All]" allUniqueName="[Table1].[Country].[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Table1].[Cost Percentage]" caption="Cost Percentage" attribute="1" defaultMemberUniqueName="[Table1].[Cost Percentage].[All]" allUniqueName="[Table1].[Cost Percentage].[All]" dimensionUniqueName="[Table1]" displayFolder="" count="0" memberValueDatatype="5" unbalanced="0"/>
    <cacheHierarchy uniqueName="[Table1].[Total Cost]" caption="Total Cost" attribute="1" defaultMemberUniqueName="[Table1].[Total Cost].[All]" allUniqueName="[Table1].[Total Cost].[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ost Percentage]" caption="Cost Percentage" attribute="1" defaultMemberUniqueName="[Table4].[Cost Percentage].[All]" allUniqueName="[Table4].[Cost Percentage].[All]" dimensionUniqueName="[Table4]"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Total Cost]" caption="Sum of Total Cost" measure="1" displayFolder="" measureGroup="Table1"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16"/>
        </ext>
      </extLst>
    </cacheHierarchy>
    <cacheHierarchy uniqueName="[Measures].[Sum of Net Profit]" caption="Sum of Net Profit" measure="1" displayFolder="" measureGroup="Table1" count="0" hidden="1">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13"/>
        </ext>
      </extLst>
    </cacheHierarchy>
    <cacheHierarchy uniqueName="[Measures].[Average of Delivery Time]" caption="Average of Delivery Time" measure="1" displayFolder="" measureGroup="Table1" count="0" hidden="1">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Cost Percentage]" caption="Sum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Cost Percentage]" caption="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Product Category]" caption="Count of Product Category"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ost Percentage]" caption="Distinct 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st Percentage 2]" caption="Sum of Cost Percentage 2" measure="1" displayFolder="" measureGroup="Table4"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itha Marasinghe" refreshedDate="45847.520182870372" createdVersion="5" refreshedVersion="8" minRefreshableVersion="3" recordCount="0" supportSubquery="1" supportAdvancedDrill="1" xr:uid="{4F48C268-AF5D-4855-B140-988EAF6FD7F0}">
  <cacheSource type="external" connectionId="1"/>
  <cacheFields count="2">
    <cacheField name="[Table1].[Product Category].[Product Category]" caption="Product Category" numFmtId="0" hierarchy="1" level="1">
      <sharedItems count="5">
        <s v="Apparel"/>
        <s v="Books"/>
        <s v="Electronics"/>
        <s v="Groceries"/>
        <s v="Home Decor"/>
      </sharedItems>
    </cacheField>
    <cacheField name="[Measures].[Sum of Quantity]" caption="Sum of Quantity" numFmtId="0" hierarchy="32" level="32767"/>
  </cacheFields>
  <cacheHierarchies count="41">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0"/>
      </fieldsUsage>
    </cacheHierarchy>
    <cacheHierarchy uniqueName="[Table1].[Product Name]" caption="Product Name" attribute="1" defaultMemberUniqueName="[Table1].[Product Name].[All]" allUniqueName="[Table1].[Product Name].[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Delivered Date]" caption="Delivered Date" attribute="1" time="1" defaultMemberUniqueName="[Table1].[Delivered Date].[All]" allUniqueName="[Table1].[Delivered Date].[All]" dimensionUniqueName="[Table1]" displayFolder="" count="0" memberValueDatatype="7"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Table1].[Cost Percentage]" caption="Cost Percentage" attribute="1" defaultMemberUniqueName="[Table1].[Cost Percentage].[All]" allUniqueName="[Table1].[Cost Percentage].[All]" dimensionUniqueName="[Table1]" displayFolder="" count="0" memberValueDatatype="5" unbalanced="0"/>
    <cacheHierarchy uniqueName="[Table1].[Total Cost]" caption="Total Cost" attribute="1" defaultMemberUniqueName="[Table1].[Total Cost].[All]" allUniqueName="[Table1].[Total Cost].[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ost Percentage]" caption="Cost Percentage" attribute="1" defaultMemberUniqueName="[Table4].[Cost Percentage].[All]" allUniqueName="[Table4].[Cost Percentage].[All]" dimensionUniqueName="[Table4]"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Total Cost]" caption="Sum of Total Cost" measure="1" displayFolder="" measureGroup="Table1"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16"/>
        </ext>
      </extLst>
    </cacheHierarchy>
    <cacheHierarchy uniqueName="[Measures].[Sum of Net Profit]" caption="Sum of Net Profit" measure="1" displayFolder="" measureGroup="Table1" count="0" hidden="1">
      <extLst>
        <ext xmlns:x15="http://schemas.microsoft.com/office/spreadsheetml/2010/11/main" uri="{B97F6D7D-B522-45F9-BDA1-12C45D357490}">
          <x15:cacheHierarchy aggregatedColumn="17"/>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13"/>
        </ext>
      </extLst>
    </cacheHierarchy>
    <cacheHierarchy uniqueName="[Measures].[Average of Delivery Time]" caption="Average of Delivery Time" measure="1" displayFolder="" measureGroup="Table1" count="0" hidden="1">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Cost Percentage]" caption="Sum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Cost Percentage]" caption="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Count of Product Category]" caption="Count of Product Category" measure="1" displayFolder="" measureGroup="Table1" count="0" hidden="1">
      <extLst>
        <ext xmlns:x15="http://schemas.microsoft.com/office/spreadsheetml/2010/11/main" uri="{B97F6D7D-B522-45F9-BDA1-12C45D357490}">
          <x15:cacheHierarchy aggregatedColumn="1"/>
        </ext>
      </extLst>
    </cacheHierarchy>
    <cacheHierarchy uniqueName="[Measures].[Distinct Count of Cost Percentage]" caption="Distinct Count of Cost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st Percentage 2]" caption="Sum of Cost Percentage 2" measure="1" displayFolder="" measureGroup="Table4"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5">
  <r>
    <s v="Allison Hill"/>
    <x v="0"/>
    <x v="0"/>
    <d v="2024-05-20T00:00:00"/>
    <d v="2024-05-24T00:00:00"/>
    <n v="4"/>
    <n v="238"/>
    <x v="0"/>
    <x v="0"/>
    <x v="0"/>
    <s v="2024"/>
    <s v="May"/>
    <s v="Mon"/>
    <n v="4"/>
    <n v="0.75"/>
    <n v="714"/>
    <n v="952"/>
    <n v="238"/>
  </r>
  <r>
    <s v="Lance Hoffman"/>
    <x v="1"/>
    <x v="1"/>
    <d v="2024-10-29T00:00:00"/>
    <d v="2024-11-04T00:00:00"/>
    <n v="7"/>
    <n v="42"/>
    <x v="0"/>
    <x v="0"/>
    <x v="1"/>
    <s v="2024"/>
    <s v="Oct"/>
    <s v="Tue"/>
    <n v="6"/>
    <n v="0.5"/>
    <n v="147"/>
    <n v="294"/>
    <n v="147"/>
  </r>
  <r>
    <s v="Brent Abbott"/>
    <x v="2"/>
    <x v="2"/>
    <d v="2024-10-28T00:00:00"/>
    <d v="2024-11-07T00:00:00"/>
    <n v="5"/>
    <n v="838"/>
    <x v="0"/>
    <x v="1"/>
    <x v="1"/>
    <s v="2024"/>
    <s v="Oct"/>
    <s v="Mon"/>
    <n v="10"/>
    <n v="0.75"/>
    <n v="3142.5"/>
    <n v="4190"/>
    <n v="1047.5"/>
  </r>
  <r>
    <s v="Edward Fuller"/>
    <x v="3"/>
    <x v="3"/>
    <d v="2024-05-22T00:00:00"/>
    <d v="2024-05-27T00:00:00"/>
    <n v="3"/>
    <n v="230"/>
    <x v="0"/>
    <x v="1"/>
    <x v="1"/>
    <s v="2024"/>
    <s v="May"/>
    <s v="Wed"/>
    <n v="5"/>
    <n v="0.55000000000000004"/>
    <n v="379.50000000000006"/>
    <n v="690"/>
    <n v="310.49999999999994"/>
  </r>
  <r>
    <s v="Melinda Jones"/>
    <x v="0"/>
    <x v="4"/>
    <d v="2024-10-01T00:00:00"/>
    <d v="2024-10-17T00:00:00"/>
    <n v="2"/>
    <n v="954"/>
    <x v="1"/>
    <x v="2"/>
    <x v="2"/>
    <s v="2024"/>
    <s v="Oct"/>
    <s v="Tue"/>
    <n v="16"/>
    <n v="0.65"/>
    <n v="1240.2"/>
    <n v="1908"/>
    <n v="667.8"/>
  </r>
  <r>
    <s v="Andrew Stewart"/>
    <x v="4"/>
    <x v="5"/>
    <d v="2024-07-04T00:00:00"/>
    <d v="2024-07-10T00:00:00"/>
    <n v="10"/>
    <n v="206"/>
    <x v="0"/>
    <x v="3"/>
    <x v="2"/>
    <s v="2024"/>
    <s v="Jul"/>
    <s v="Thu"/>
    <n v="6"/>
    <n v="0.75"/>
    <n v="1545"/>
    <n v="2060"/>
    <n v="515"/>
  </r>
  <r>
    <s v="Nicole Patterson"/>
    <x v="3"/>
    <x v="3"/>
    <d v="2024-03-24T00:00:00"/>
    <d v="2024-04-05T00:00:00"/>
    <n v="6"/>
    <n v="373"/>
    <x v="1"/>
    <x v="0"/>
    <x v="2"/>
    <s v="2024"/>
    <s v="Mar"/>
    <s v="Sun"/>
    <n v="12"/>
    <n v="0.55000000000000004"/>
    <n v="1230.9000000000001"/>
    <n v="2238"/>
    <n v="1007.0999999999999"/>
  </r>
  <r>
    <s v="Anthony Rodriguez"/>
    <x v="0"/>
    <x v="6"/>
    <d v="2024-11-21T00:00:00"/>
    <d v="2024-12-01T00:00:00"/>
    <n v="3"/>
    <n v="556"/>
    <x v="0"/>
    <x v="3"/>
    <x v="1"/>
    <s v="2024"/>
    <s v="Nov"/>
    <s v="Thu"/>
    <n v="10"/>
    <n v="0.8"/>
    <n v="1334.4"/>
    <n v="1668"/>
    <n v="333.59999999999991"/>
  </r>
  <r>
    <s v="Shannon Smith"/>
    <x v="3"/>
    <x v="7"/>
    <d v="2024-05-18T00:00:00"/>
    <d v="2024-05-22T00:00:00"/>
    <n v="9"/>
    <n v="234"/>
    <x v="0"/>
    <x v="3"/>
    <x v="1"/>
    <s v="2024"/>
    <s v="May"/>
    <s v="Sat"/>
    <n v="4"/>
    <n v="0.5"/>
    <n v="1053"/>
    <n v="2106"/>
    <n v="1053"/>
  </r>
  <r>
    <s v="Pamela Romero"/>
    <x v="2"/>
    <x v="8"/>
    <d v="2024-06-10T00:00:00"/>
    <d v="2024-06-25T00:00:00"/>
    <n v="7"/>
    <n v="284"/>
    <x v="1"/>
    <x v="0"/>
    <x v="1"/>
    <s v="2024"/>
    <s v="Jun"/>
    <s v="Mon"/>
    <n v="15"/>
    <n v="0.65"/>
    <n v="1292.2"/>
    <n v="1988"/>
    <n v="695.8"/>
  </r>
  <r>
    <s v="Tammy Sellers"/>
    <x v="4"/>
    <x v="9"/>
    <d v="2024-12-01T00:00:00"/>
    <d v="2024-12-10T00:00:00"/>
    <n v="8"/>
    <n v="415"/>
    <x v="0"/>
    <x v="3"/>
    <x v="2"/>
    <s v="2024"/>
    <s v="Dec"/>
    <s v="Sun"/>
    <n v="9"/>
    <n v="0.65"/>
    <n v="2158"/>
    <n v="3320"/>
    <n v="1162"/>
  </r>
  <r>
    <s v="Joseph Obrien"/>
    <x v="1"/>
    <x v="10"/>
    <d v="2024-07-04T00:00:00"/>
    <d v="2024-07-07T00:00:00"/>
    <n v="4"/>
    <n v="151"/>
    <x v="0"/>
    <x v="3"/>
    <x v="1"/>
    <s v="2024"/>
    <s v="Jul"/>
    <s v="Thu"/>
    <n v="3"/>
    <n v="0.6"/>
    <n v="362.4"/>
    <n v="604"/>
    <n v="241.60000000000002"/>
  </r>
  <r>
    <s v="Austin Smith"/>
    <x v="0"/>
    <x v="0"/>
    <d v="2024-03-19T00:00:00"/>
    <d v="2024-03-29T00:00:00"/>
    <n v="3"/>
    <n v="821"/>
    <x v="1"/>
    <x v="3"/>
    <x v="3"/>
    <s v="2024"/>
    <s v="Mar"/>
    <s v="Tue"/>
    <n v="10"/>
    <n v="0.75"/>
    <n v="1847.25"/>
    <n v="2463"/>
    <n v="615.75"/>
  </r>
  <r>
    <s v="David Caldwell"/>
    <x v="0"/>
    <x v="4"/>
    <d v="2024-07-14T00:00:00"/>
    <d v="2024-07-28T00:00:00"/>
    <n v="10"/>
    <n v="489"/>
    <x v="1"/>
    <x v="3"/>
    <x v="2"/>
    <s v="2024"/>
    <s v="Jul"/>
    <s v="Sun"/>
    <n v="14"/>
    <n v="0.65"/>
    <n v="3178.5"/>
    <n v="4890"/>
    <n v="1711.5"/>
  </r>
  <r>
    <s v="Matthew Gomez"/>
    <x v="0"/>
    <x v="0"/>
    <d v="2024-12-15T00:00:00"/>
    <d v="2024-12-24T00:00:00"/>
    <n v="9"/>
    <n v="778"/>
    <x v="0"/>
    <x v="4"/>
    <x v="2"/>
    <s v="2024"/>
    <s v="Dec"/>
    <s v="Sun"/>
    <n v="9"/>
    <n v="0.75"/>
    <n v="5251.5"/>
    <n v="7002"/>
    <n v="1750.5"/>
  </r>
  <r>
    <s v="Maria Brown"/>
    <x v="4"/>
    <x v="11"/>
    <d v="2024-03-21T00:00:00"/>
    <d v="2024-03-29T00:00:00"/>
    <n v="8"/>
    <n v="13"/>
    <x v="1"/>
    <x v="3"/>
    <x v="3"/>
    <s v="2024"/>
    <s v="Mar"/>
    <s v="Thu"/>
    <n v="8"/>
    <n v="0.7"/>
    <n v="72.8"/>
    <n v="104"/>
    <n v="31.200000000000003"/>
  </r>
  <r>
    <s v="Clifford Ford"/>
    <x v="2"/>
    <x v="12"/>
    <d v="2024-02-24T00:00:00"/>
    <d v="2024-03-03T00:00:00"/>
    <n v="5"/>
    <n v="871"/>
    <x v="1"/>
    <x v="3"/>
    <x v="0"/>
    <s v="2024"/>
    <s v="Feb"/>
    <s v="Sat"/>
    <n v="8"/>
    <n v="0.7"/>
    <n v="3048.5"/>
    <n v="4355"/>
    <n v="1306.5"/>
  </r>
  <r>
    <s v="Tammy Allison"/>
    <x v="2"/>
    <x v="13"/>
    <d v="2024-07-10T00:00:00"/>
    <d v="2024-07-19T00:00:00"/>
    <n v="3"/>
    <n v="562"/>
    <x v="0"/>
    <x v="1"/>
    <x v="3"/>
    <s v="2024"/>
    <s v="Jul"/>
    <s v="Wed"/>
    <n v="9"/>
    <n v="0.7"/>
    <n v="1180.1999999999998"/>
    <n v="1686"/>
    <n v="505.80000000000018"/>
  </r>
  <r>
    <s v="Rachel Gibson"/>
    <x v="1"/>
    <x v="14"/>
    <d v="2024-09-07T00:00:00"/>
    <d v="2024-09-17T00:00:00"/>
    <n v="1"/>
    <n v="124"/>
    <x v="0"/>
    <x v="4"/>
    <x v="0"/>
    <s v="2024"/>
    <s v="Sep"/>
    <s v="Sat"/>
    <n v="10"/>
    <n v="0.55000000000000004"/>
    <n v="68.2"/>
    <n v="124"/>
    <n v="55.8"/>
  </r>
  <r>
    <s v="Lauren Daniels"/>
    <x v="0"/>
    <x v="15"/>
    <d v="2024-10-17T00:00:00"/>
    <d v="2024-10-23T00:00:00"/>
    <n v="2"/>
    <n v="97"/>
    <x v="0"/>
    <x v="3"/>
    <x v="3"/>
    <s v="2024"/>
    <s v="Oct"/>
    <s v="Thu"/>
    <n v="6"/>
    <n v="0.85"/>
    <n v="164.9"/>
    <n v="194"/>
    <n v="29.099999999999994"/>
  </r>
  <r>
    <s v="Joseph Obrien"/>
    <x v="1"/>
    <x v="10"/>
    <d v="2024-07-04T00:00:00"/>
    <d v="2024-07-07T00:00:00"/>
    <n v="4"/>
    <n v="151"/>
    <x v="0"/>
    <x v="3"/>
    <x v="0"/>
    <s v="2024"/>
    <s v="Jul"/>
    <s v="Thu"/>
    <n v="3"/>
    <n v="0.6"/>
    <n v="362.4"/>
    <n v="604"/>
    <n v="241.60000000000002"/>
  </r>
  <r>
    <s v="Amanda Miller"/>
    <x v="1"/>
    <x v="16"/>
    <d v="2024-08-04T00:00:00"/>
    <d v="2024-08-16T00:00:00"/>
    <n v="4"/>
    <n v="961"/>
    <x v="1"/>
    <x v="3"/>
    <x v="0"/>
    <s v="2024"/>
    <s v="Aug"/>
    <s v="Sun"/>
    <n v="12"/>
    <n v="0.65"/>
    <n v="2498.6"/>
    <n v="3844"/>
    <n v="1345.4"/>
  </r>
  <r>
    <s v="Michael Evans"/>
    <x v="4"/>
    <x v="11"/>
    <d v="2024-12-09T00:00:00"/>
    <d v="2024-12-12T00:00:00"/>
    <n v="6"/>
    <n v="458"/>
    <x v="0"/>
    <x v="3"/>
    <x v="1"/>
    <s v="2024"/>
    <s v="Dec"/>
    <s v="Mon"/>
    <n v="3"/>
    <n v="0.7"/>
    <n v="1923.6"/>
    <n v="2748"/>
    <n v="824.40000000000009"/>
  </r>
  <r>
    <s v="Angel Lewis MD"/>
    <x v="2"/>
    <x v="13"/>
    <d v="2024-02-02T00:00:00"/>
    <d v="2024-02-12T00:00:00"/>
    <n v="6"/>
    <n v="31"/>
    <x v="0"/>
    <x v="3"/>
    <x v="2"/>
    <s v="2024"/>
    <s v="Feb"/>
    <s v="Fri"/>
    <n v="10"/>
    <n v="0.7"/>
    <n v="130.19999999999999"/>
    <n v="186"/>
    <n v="55.800000000000011"/>
  </r>
  <r>
    <s v="Joshua Turner"/>
    <x v="1"/>
    <x v="17"/>
    <d v="2024-01-04T00:00:00"/>
    <d v="2024-01-15T00:00:00"/>
    <n v="2"/>
    <n v="734"/>
    <x v="0"/>
    <x v="3"/>
    <x v="3"/>
    <s v="2024"/>
    <s v="Jan"/>
    <s v="Thu"/>
    <n v="11"/>
    <n v="0.5"/>
    <n v="734"/>
    <n v="1468"/>
    <n v="734"/>
  </r>
  <r>
    <s v="Douglas Clark"/>
    <x v="0"/>
    <x v="0"/>
    <d v="2024-06-18T00:00:00"/>
    <d v="2024-06-29T00:00:00"/>
    <n v="2"/>
    <n v="536"/>
    <x v="1"/>
    <x v="0"/>
    <x v="0"/>
    <s v="2024"/>
    <s v="Jun"/>
    <s v="Tue"/>
    <n v="11"/>
    <n v="0.75"/>
    <n v="804"/>
    <n v="1072"/>
    <n v="268"/>
  </r>
  <r>
    <s v="Kimberly Davenport"/>
    <x v="3"/>
    <x v="7"/>
    <d v="2024-08-27T00:00:00"/>
    <d v="2024-08-30T00:00:00"/>
    <n v="1"/>
    <n v="200"/>
    <x v="0"/>
    <x v="3"/>
    <x v="3"/>
    <s v="2024"/>
    <s v="Aug"/>
    <s v="Tue"/>
    <n v="3"/>
    <n v="0.5"/>
    <n v="100"/>
    <n v="200"/>
    <n v="100"/>
  </r>
  <r>
    <s v="Richard Rodriguez"/>
    <x v="1"/>
    <x v="1"/>
    <d v="2024-01-26T00:00:00"/>
    <d v="2024-02-07T00:00:00"/>
    <n v="9"/>
    <n v="866"/>
    <x v="0"/>
    <x v="0"/>
    <x v="2"/>
    <s v="2024"/>
    <s v="Jan"/>
    <s v="Fri"/>
    <n v="12"/>
    <n v="0.5"/>
    <n v="3897"/>
    <n v="7794"/>
    <n v="3897"/>
  </r>
  <r>
    <s v="Matthew Ross"/>
    <x v="2"/>
    <x v="2"/>
    <d v="2024-09-05T00:00:00"/>
    <d v="2024-09-19T00:00:00"/>
    <n v="8"/>
    <n v="228"/>
    <x v="0"/>
    <x v="1"/>
    <x v="2"/>
    <s v="2024"/>
    <s v="Sep"/>
    <s v="Thu"/>
    <n v="14"/>
    <n v="0.75"/>
    <n v="1368"/>
    <n v="1824"/>
    <n v="456"/>
  </r>
  <r>
    <s v="Victoria Johnson"/>
    <x v="3"/>
    <x v="18"/>
    <d v="2024-12-04T00:00:00"/>
    <d v="2024-12-11T00:00:00"/>
    <n v="8"/>
    <n v="168"/>
    <x v="0"/>
    <x v="0"/>
    <x v="1"/>
    <s v="2024"/>
    <s v="Dec"/>
    <s v="Wed"/>
    <n v="7"/>
    <n v="0.55000000000000004"/>
    <n v="739.2"/>
    <n v="1344"/>
    <n v="604.79999999999995"/>
  </r>
  <r>
    <s v="Stephanie Lee"/>
    <x v="0"/>
    <x v="6"/>
    <d v="2024-10-04T00:00:00"/>
    <d v="2024-10-07T00:00:00"/>
    <n v="1"/>
    <n v="775"/>
    <x v="0"/>
    <x v="4"/>
    <x v="1"/>
    <s v="2024"/>
    <s v="Oct"/>
    <s v="Fri"/>
    <n v="3"/>
    <n v="0.8"/>
    <n v="620"/>
    <n v="775"/>
    <n v="155"/>
  </r>
  <r>
    <s v="Benjamin Beck"/>
    <x v="1"/>
    <x v="10"/>
    <d v="2024-09-14T00:00:00"/>
    <d v="2024-09-19T00:00:00"/>
    <n v="9"/>
    <n v="171"/>
    <x v="0"/>
    <x v="0"/>
    <x v="2"/>
    <s v="2024"/>
    <s v="Sep"/>
    <s v="Sat"/>
    <n v="5"/>
    <n v="0.6"/>
    <n v="923.4"/>
    <n v="1539"/>
    <n v="615.6"/>
  </r>
  <r>
    <s v="Stephanie Gilbert"/>
    <x v="0"/>
    <x v="6"/>
    <d v="2024-05-06T00:00:00"/>
    <d v="2024-05-19T00:00:00"/>
    <n v="10"/>
    <n v="618"/>
    <x v="0"/>
    <x v="0"/>
    <x v="3"/>
    <s v="2024"/>
    <s v="May"/>
    <s v="Mon"/>
    <n v="13"/>
    <n v="0.8"/>
    <n v="4944"/>
    <n v="6180"/>
    <n v="1236"/>
  </r>
  <r>
    <s v="Jeffrey Carpenter"/>
    <x v="3"/>
    <x v="18"/>
    <d v="2024-10-16T00:00:00"/>
    <d v="2024-10-21T00:00:00"/>
    <n v="9"/>
    <n v="333"/>
    <x v="1"/>
    <x v="4"/>
    <x v="3"/>
    <s v="2024"/>
    <s v="Oct"/>
    <s v="Wed"/>
    <n v="5"/>
    <n v="0.55000000000000004"/>
    <n v="1648.3500000000001"/>
    <n v="2997"/>
    <n v="1348.6499999999999"/>
  </r>
  <r>
    <s v="Curtis Johnson"/>
    <x v="4"/>
    <x v="19"/>
    <d v="2024-01-05T00:00:00"/>
    <d v="2024-01-10T00:00:00"/>
    <n v="8"/>
    <n v="646"/>
    <x v="0"/>
    <x v="3"/>
    <x v="3"/>
    <s v="2024"/>
    <s v="Jan"/>
    <s v="Fri"/>
    <n v="5"/>
    <n v="0.75"/>
    <n v="3876"/>
    <n v="5168"/>
    <n v="1292"/>
  </r>
  <r>
    <s v="Michael Snyder"/>
    <x v="1"/>
    <x v="17"/>
    <d v="2024-09-16T00:00:00"/>
    <d v="2024-09-21T00:00:00"/>
    <n v="5"/>
    <n v="0"/>
    <x v="0"/>
    <x v="4"/>
    <x v="0"/>
    <s v="2024"/>
    <s v="Sep"/>
    <s v="Mon"/>
    <n v="5"/>
    <n v="0.5"/>
    <n v="0"/>
    <n v="0"/>
    <n v="0"/>
  </r>
  <r>
    <s v="Melissa Marshall"/>
    <x v="4"/>
    <x v="20"/>
    <d v="2024-03-21T00:00:00"/>
    <d v="2024-04-04T00:00:00"/>
    <n v="8"/>
    <n v="863"/>
    <x v="1"/>
    <x v="3"/>
    <x v="3"/>
    <s v="2024"/>
    <s v="Mar"/>
    <s v="Thu"/>
    <n v="14"/>
    <n v="0.65"/>
    <n v="4487.6000000000004"/>
    <n v="6904"/>
    <n v="2416.3999999999996"/>
  </r>
  <r>
    <s v="Michelle Wagner"/>
    <x v="1"/>
    <x v="1"/>
    <d v="2024-12-07T00:00:00"/>
    <d v="2024-12-19T00:00:00"/>
    <n v="9"/>
    <n v="316"/>
    <x v="0"/>
    <x v="3"/>
    <x v="0"/>
    <s v="2024"/>
    <s v="Dec"/>
    <s v="Sat"/>
    <n v="12"/>
    <n v="0.5"/>
    <n v="1422"/>
    <n v="2844"/>
    <n v="1422"/>
  </r>
  <r>
    <s v="Sara Ramirez"/>
    <x v="4"/>
    <x v="19"/>
    <d v="2024-02-24T00:00:00"/>
    <d v="2024-02-29T00:00:00"/>
    <n v="9"/>
    <n v="169"/>
    <x v="1"/>
    <x v="4"/>
    <x v="2"/>
    <s v="2024"/>
    <s v="Feb"/>
    <s v="Sat"/>
    <n v="5"/>
    <n v="0.75"/>
    <n v="1140.75"/>
    <n v="1521"/>
    <n v="380.25"/>
  </r>
  <r>
    <s v="George Orozco"/>
    <x v="2"/>
    <x v="21"/>
    <d v="2024-04-14T00:00:00"/>
    <d v="2024-04-28T00:00:00"/>
    <n v="5"/>
    <n v="527"/>
    <x v="0"/>
    <x v="2"/>
    <x v="1"/>
    <s v="2024"/>
    <s v="Apr"/>
    <s v="Sun"/>
    <n v="14"/>
    <n v="0.8"/>
    <n v="2108"/>
    <n v="2635"/>
    <n v="527"/>
  </r>
  <r>
    <s v="Joshua Perry"/>
    <x v="0"/>
    <x v="4"/>
    <d v="2024-05-21T00:00:00"/>
    <d v="2024-05-25T00:00:00"/>
    <n v="1"/>
    <n v="13"/>
    <x v="1"/>
    <x v="4"/>
    <x v="2"/>
    <s v="2024"/>
    <s v="May"/>
    <s v="Tue"/>
    <n v="4"/>
    <n v="0.65"/>
    <n v="8.4500000000000011"/>
    <n v="13"/>
    <n v="4.5499999999999989"/>
  </r>
  <r>
    <s v="Aaron Bell"/>
    <x v="4"/>
    <x v="9"/>
    <d v="2024-08-14T00:00:00"/>
    <d v="2024-08-21T00:00:00"/>
    <n v="9"/>
    <n v="732"/>
    <x v="0"/>
    <x v="2"/>
    <x v="2"/>
    <s v="2024"/>
    <s v="Aug"/>
    <s v="Wed"/>
    <n v="7"/>
    <n v="0.65"/>
    <n v="4282.2"/>
    <n v="6588"/>
    <n v="2305.8000000000002"/>
  </r>
  <r>
    <s v="Stephanie Freeman"/>
    <x v="0"/>
    <x v="0"/>
    <d v="2024-12-19T00:00:00"/>
    <d v="2024-12-25T00:00:00"/>
    <n v="3"/>
    <n v="568"/>
    <x v="1"/>
    <x v="0"/>
    <x v="3"/>
    <s v="2024"/>
    <s v="Dec"/>
    <s v="Thu"/>
    <n v="6"/>
    <n v="0.75"/>
    <n v="1278"/>
    <n v="1704"/>
    <n v="426"/>
  </r>
  <r>
    <s v="Rebecca Ramsey"/>
    <x v="1"/>
    <x v="17"/>
    <d v="2024-08-08T00:00:00"/>
    <d v="2024-08-12T00:00:00"/>
    <n v="3"/>
    <n v="52"/>
    <x v="0"/>
    <x v="4"/>
    <x v="3"/>
    <s v="2024"/>
    <s v="Aug"/>
    <s v="Thu"/>
    <n v="4"/>
    <n v="0.5"/>
    <n v="78"/>
    <n v="156"/>
    <n v="78"/>
  </r>
  <r>
    <s v="Mary Miller"/>
    <x v="4"/>
    <x v="9"/>
    <d v="2024-12-15T00:00:00"/>
    <d v="2024-12-26T00:00:00"/>
    <n v="4"/>
    <n v="692"/>
    <x v="1"/>
    <x v="0"/>
    <x v="1"/>
    <s v="2024"/>
    <s v="Dec"/>
    <s v="Sun"/>
    <n v="11"/>
    <n v="0.65"/>
    <n v="1799.2"/>
    <n v="2768"/>
    <n v="968.8"/>
  </r>
  <r>
    <s v="Andre Wright"/>
    <x v="2"/>
    <x v="8"/>
    <d v="2024-07-14T00:00:00"/>
    <d v="2024-07-22T00:00:00"/>
    <n v="1"/>
    <n v="889"/>
    <x v="0"/>
    <x v="2"/>
    <x v="0"/>
    <s v="2024"/>
    <s v="Jul"/>
    <s v="Sun"/>
    <n v="8"/>
    <n v="0.65"/>
    <n v="577.85"/>
    <n v="889"/>
    <n v="311.14999999999998"/>
  </r>
  <r>
    <s v="Jeffrey Wood"/>
    <x v="1"/>
    <x v="14"/>
    <d v="2024-01-15T00:00:00"/>
    <d v="2024-01-18T00:00:00"/>
    <n v="2"/>
    <n v="908"/>
    <x v="1"/>
    <x v="4"/>
    <x v="3"/>
    <s v="2024"/>
    <s v="Jan"/>
    <s v="Mon"/>
    <n v="3"/>
    <n v="0.55000000000000004"/>
    <n v="998.80000000000007"/>
    <n v="1816"/>
    <n v="817.19999999999993"/>
  </r>
  <r>
    <s v="Samuel Rivas"/>
    <x v="0"/>
    <x v="4"/>
    <d v="2024-01-01T00:00:00"/>
    <d v="2024-01-15T00:00:00"/>
    <n v="9"/>
    <n v="957"/>
    <x v="1"/>
    <x v="1"/>
    <x v="3"/>
    <s v="2024"/>
    <s v="Jan"/>
    <s v="Mon"/>
    <n v="14"/>
    <n v="0.65"/>
    <n v="5598.45"/>
    <n v="8613"/>
    <n v="3014.55"/>
  </r>
  <r>
    <s v="Daniel Salinas"/>
    <x v="2"/>
    <x v="21"/>
    <d v="2024-08-08T00:00:00"/>
    <d v="2024-08-15T00:00:00"/>
    <n v="2"/>
    <n v="981"/>
    <x v="1"/>
    <x v="3"/>
    <x v="1"/>
    <s v="2024"/>
    <s v="Aug"/>
    <s v="Thu"/>
    <n v="7"/>
    <n v="0.8"/>
    <n v="1569.6000000000001"/>
    <n v="1962"/>
    <n v="392.39999999999986"/>
  </r>
  <r>
    <s v="Michael West"/>
    <x v="3"/>
    <x v="3"/>
    <d v="2024-10-10T00:00:00"/>
    <d v="2024-10-13T00:00:00"/>
    <n v="3"/>
    <n v="206"/>
    <x v="1"/>
    <x v="2"/>
    <x v="1"/>
    <s v="2024"/>
    <s v="Oct"/>
    <s v="Thu"/>
    <n v="3"/>
    <n v="0.55000000000000004"/>
    <n v="339.90000000000003"/>
    <n v="618"/>
    <n v="278.09999999999997"/>
  </r>
  <r>
    <s v="Elizabeth Ward"/>
    <x v="3"/>
    <x v="7"/>
    <d v="2024-12-11T00:00:00"/>
    <d v="2024-12-21T00:00:00"/>
    <n v="4"/>
    <n v="533"/>
    <x v="1"/>
    <x v="2"/>
    <x v="3"/>
    <s v="2024"/>
    <s v="Dec"/>
    <s v="Wed"/>
    <n v="10"/>
    <n v="0.5"/>
    <n v="1066"/>
    <n v="2132"/>
    <n v="1066"/>
  </r>
  <r>
    <s v="Kristen Terry"/>
    <x v="0"/>
    <x v="22"/>
    <d v="2024-09-20T00:00:00"/>
    <d v="2024-09-27T00:00:00"/>
    <n v="10"/>
    <n v="353"/>
    <x v="1"/>
    <x v="0"/>
    <x v="3"/>
    <s v="2024"/>
    <s v="Sep"/>
    <s v="Fri"/>
    <n v="7"/>
    <n v="0.7"/>
    <n v="2471"/>
    <n v="3530"/>
    <n v="1059"/>
  </r>
  <r>
    <s v="David Grant"/>
    <x v="1"/>
    <x v="1"/>
    <d v="2024-08-21T00:00:00"/>
    <d v="2024-09-01T00:00:00"/>
    <n v="7"/>
    <n v="917"/>
    <x v="0"/>
    <x v="3"/>
    <x v="0"/>
    <s v="2024"/>
    <s v="Aug"/>
    <s v="Wed"/>
    <n v="11"/>
    <n v="0.5"/>
    <n v="3209.5"/>
    <n v="6419"/>
    <n v="3209.5"/>
  </r>
  <r>
    <s v="Kevin Patterson"/>
    <x v="3"/>
    <x v="7"/>
    <d v="2024-07-23T00:00:00"/>
    <d v="2024-07-29T00:00:00"/>
    <n v="4"/>
    <n v="161"/>
    <x v="0"/>
    <x v="3"/>
    <x v="3"/>
    <s v="2024"/>
    <s v="Jul"/>
    <s v="Tue"/>
    <n v="6"/>
    <n v="0.5"/>
    <n v="322"/>
    <n v="644"/>
    <n v="322"/>
  </r>
  <r>
    <s v="Juan Moore"/>
    <x v="3"/>
    <x v="23"/>
    <d v="2024-03-31T00:00:00"/>
    <d v="2024-04-05T00:00:00"/>
    <n v="9"/>
    <n v="485"/>
    <x v="0"/>
    <x v="0"/>
    <x v="1"/>
    <s v="2024"/>
    <s v="Mar"/>
    <s v="Sun"/>
    <n v="5"/>
    <n v="0.6"/>
    <n v="2619"/>
    <n v="4365"/>
    <n v="1746"/>
  </r>
  <r>
    <s v="Dwayne Campbell"/>
    <x v="0"/>
    <x v="4"/>
    <d v="2024-03-09T00:00:00"/>
    <d v="2024-03-13T00:00:00"/>
    <n v="8"/>
    <n v="693"/>
    <x v="1"/>
    <x v="3"/>
    <x v="0"/>
    <s v="2024"/>
    <s v="Mar"/>
    <s v="Sat"/>
    <n v="4"/>
    <n v="0.65"/>
    <n v="3603.6"/>
    <n v="5544"/>
    <n v="1940.4"/>
  </r>
  <r>
    <s v="Samantha Morse"/>
    <x v="2"/>
    <x v="2"/>
    <d v="2024-08-18T00:00:00"/>
    <d v="2024-08-28T00:00:00"/>
    <n v="5"/>
    <n v="779"/>
    <x v="1"/>
    <x v="0"/>
    <x v="2"/>
    <s v="2024"/>
    <s v="Aug"/>
    <s v="Sun"/>
    <n v="10"/>
    <n v="0.75"/>
    <n v="2921.25"/>
    <n v="3895"/>
    <n v="973.75"/>
  </r>
  <r>
    <s v="Kathryn Snyder"/>
    <x v="3"/>
    <x v="23"/>
    <d v="2024-05-20T00:00:00"/>
    <d v="2024-05-31T00:00:00"/>
    <n v="8"/>
    <n v="89"/>
    <x v="0"/>
    <x v="3"/>
    <x v="1"/>
    <s v="2024"/>
    <s v="May"/>
    <s v="Mon"/>
    <n v="11"/>
    <n v="0.6"/>
    <n v="427.2"/>
    <n v="712"/>
    <n v="284.8"/>
  </r>
  <r>
    <s v="Alicia Hubbard"/>
    <x v="4"/>
    <x v="20"/>
    <d v="2024-06-12T00:00:00"/>
    <d v="2024-06-16T00:00:00"/>
    <n v="9"/>
    <n v="92"/>
    <x v="0"/>
    <x v="0"/>
    <x v="1"/>
    <s v="2024"/>
    <s v="Jun"/>
    <s v="Wed"/>
    <n v="4"/>
    <n v="0.65"/>
    <n v="538.20000000000005"/>
    <n v="828"/>
    <n v="289.79999999999995"/>
  </r>
  <r>
    <s v="Tanya Kim"/>
    <x v="2"/>
    <x v="21"/>
    <d v="2024-08-11T00:00:00"/>
    <d v="2024-08-25T00:00:00"/>
    <n v="8"/>
    <n v="39"/>
    <x v="1"/>
    <x v="2"/>
    <x v="1"/>
    <s v="2024"/>
    <s v="Aug"/>
    <s v="Sun"/>
    <n v="14"/>
    <n v="0.8"/>
    <n v="249.60000000000002"/>
    <n v="312"/>
    <n v="62.399999999999977"/>
  </r>
  <r>
    <s v="Bruce Collier"/>
    <x v="1"/>
    <x v="16"/>
    <d v="2024-12-05T00:00:00"/>
    <d v="2024-12-12T00:00:00"/>
    <n v="1"/>
    <n v="95"/>
    <x v="0"/>
    <x v="3"/>
    <x v="0"/>
    <s v="2024"/>
    <s v="Dec"/>
    <s v="Thu"/>
    <n v="7"/>
    <n v="0.65"/>
    <n v="61.75"/>
    <n v="95"/>
    <n v="33.25"/>
  </r>
  <r>
    <s v="Kimberly Gibson"/>
    <x v="0"/>
    <x v="4"/>
    <d v="2024-01-10T00:00:00"/>
    <d v="2024-01-14T00:00:00"/>
    <n v="9"/>
    <n v="63"/>
    <x v="1"/>
    <x v="4"/>
    <x v="0"/>
    <s v="2024"/>
    <s v="Jan"/>
    <s v="Wed"/>
    <n v="4"/>
    <n v="0.65"/>
    <n v="368.55"/>
    <n v="567"/>
    <n v="198.45"/>
  </r>
  <r>
    <s v="Reginald Williams"/>
    <x v="0"/>
    <x v="0"/>
    <d v="2024-01-16T00:00:00"/>
    <d v="2024-01-29T00:00:00"/>
    <n v="4"/>
    <n v="214"/>
    <x v="1"/>
    <x v="1"/>
    <x v="0"/>
    <s v="2024"/>
    <s v="Jan"/>
    <s v="Tue"/>
    <n v="13"/>
    <n v="0.75"/>
    <n v="642"/>
    <n v="856"/>
    <n v="214"/>
  </r>
  <r>
    <s v="Amanda Shaw"/>
    <x v="2"/>
    <x v="13"/>
    <d v="2024-03-05T00:00:00"/>
    <d v="2024-03-14T00:00:00"/>
    <n v="8"/>
    <n v="695"/>
    <x v="0"/>
    <x v="0"/>
    <x v="1"/>
    <s v="2024"/>
    <s v="Mar"/>
    <s v="Tue"/>
    <n v="9"/>
    <n v="0.7"/>
    <n v="3891.9999999999995"/>
    <n v="5560"/>
    <n v="1668.0000000000005"/>
  </r>
  <r>
    <s v="Alexis Thomas"/>
    <x v="3"/>
    <x v="3"/>
    <d v="2024-07-07T00:00:00"/>
    <d v="2024-07-15T00:00:00"/>
    <n v="3"/>
    <n v="630"/>
    <x v="0"/>
    <x v="3"/>
    <x v="0"/>
    <s v="2024"/>
    <s v="Jul"/>
    <s v="Sun"/>
    <n v="8"/>
    <n v="0.55000000000000004"/>
    <n v="1039.5"/>
    <n v="1890"/>
    <n v="850.5"/>
  </r>
  <r>
    <s v="Sarah Villarreal"/>
    <x v="4"/>
    <x v="19"/>
    <d v="2024-10-23T00:00:00"/>
    <d v="2024-11-04T00:00:00"/>
    <n v="1"/>
    <n v="961"/>
    <x v="1"/>
    <x v="4"/>
    <x v="0"/>
    <s v="2024"/>
    <s v="Oct"/>
    <s v="Wed"/>
    <n v="12"/>
    <n v="0.75"/>
    <n v="720.75"/>
    <n v="961"/>
    <n v="240.25"/>
  </r>
  <r>
    <s v="Cynthia Cohen"/>
    <x v="3"/>
    <x v="7"/>
    <d v="2024-04-11T00:00:00"/>
    <d v="2024-04-24T00:00:00"/>
    <n v="2"/>
    <n v="616"/>
    <x v="0"/>
    <x v="3"/>
    <x v="0"/>
    <s v="2024"/>
    <s v="Apr"/>
    <s v="Thu"/>
    <n v="13"/>
    <n v="0.5"/>
    <n v="616"/>
    <n v="1232"/>
    <n v="616"/>
  </r>
  <r>
    <s v="Michele Garcia"/>
    <x v="4"/>
    <x v="5"/>
    <d v="2024-03-02T00:00:00"/>
    <d v="2024-03-13T00:00:00"/>
    <n v="10"/>
    <n v="811"/>
    <x v="1"/>
    <x v="0"/>
    <x v="0"/>
    <s v="2024"/>
    <s v="Mar"/>
    <s v="Sat"/>
    <n v="11"/>
    <n v="0.75"/>
    <n v="6082.5"/>
    <n v="8110"/>
    <n v="2027.5"/>
  </r>
  <r>
    <s v="Joel King"/>
    <x v="3"/>
    <x v="24"/>
    <d v="2024-08-09T00:00:00"/>
    <d v="2024-08-15T00:00:00"/>
    <n v="6"/>
    <n v="660"/>
    <x v="1"/>
    <x v="1"/>
    <x v="1"/>
    <s v="2024"/>
    <s v="Aug"/>
    <s v="Fri"/>
    <n v="6"/>
    <n v="0.6"/>
    <n v="2376"/>
    <n v="3960"/>
    <n v="1584"/>
  </r>
  <r>
    <s v="Brooke Alexander"/>
    <x v="2"/>
    <x v="2"/>
    <d v="2024-03-31T00:00:00"/>
    <d v="2024-04-13T00:00:00"/>
    <n v="9"/>
    <n v="998"/>
    <x v="1"/>
    <x v="3"/>
    <x v="2"/>
    <s v="2024"/>
    <s v="Mar"/>
    <s v="Sun"/>
    <n v="13"/>
    <n v="0.75"/>
    <n v="6736.5"/>
    <n v="8982"/>
    <n v="2245.5"/>
  </r>
  <r>
    <s v="Ann Phillips"/>
    <x v="1"/>
    <x v="14"/>
    <d v="2024-10-11T00:00:00"/>
    <d v="2024-10-17T00:00:00"/>
    <n v="1"/>
    <n v="539"/>
    <x v="0"/>
    <x v="0"/>
    <x v="3"/>
    <s v="2024"/>
    <s v="Oct"/>
    <s v="Fri"/>
    <n v="6"/>
    <n v="0.55000000000000004"/>
    <n v="296.45000000000005"/>
    <n v="539"/>
    <n v="242.54999999999995"/>
  </r>
  <r>
    <s v="Richard Smith"/>
    <x v="1"/>
    <x v="14"/>
    <d v="2024-08-30T00:00:00"/>
    <d v="2024-09-12T00:00:00"/>
    <n v="9"/>
    <n v="553"/>
    <x v="1"/>
    <x v="4"/>
    <x v="3"/>
    <s v="2024"/>
    <s v="Aug"/>
    <s v="Fri"/>
    <n v="13"/>
    <n v="0.55000000000000004"/>
    <n v="2737.3500000000004"/>
    <n v="4977"/>
    <n v="2239.6499999999996"/>
  </r>
  <r>
    <s v="David Johnson"/>
    <x v="1"/>
    <x v="14"/>
    <d v="2024-06-29T00:00:00"/>
    <d v="2024-07-13T00:00:00"/>
    <n v="8"/>
    <n v="287"/>
    <x v="0"/>
    <x v="4"/>
    <x v="2"/>
    <s v="2024"/>
    <s v="Jun"/>
    <s v="Sat"/>
    <n v="14"/>
    <n v="0.55000000000000004"/>
    <n v="1262.8000000000002"/>
    <n v="2296"/>
    <n v="1033.1999999999998"/>
  </r>
  <r>
    <s v="Elizabeth Ortiz"/>
    <x v="0"/>
    <x v="15"/>
    <d v="2024-06-10T00:00:00"/>
    <d v="2024-06-19T00:00:00"/>
    <n v="2"/>
    <n v="770"/>
    <x v="0"/>
    <x v="3"/>
    <x v="3"/>
    <s v="2024"/>
    <s v="Jun"/>
    <s v="Mon"/>
    <n v="9"/>
    <n v="0.85"/>
    <n v="1309"/>
    <n v="1540"/>
    <n v="231"/>
  </r>
  <r>
    <s v="Teresa Ramirez"/>
    <x v="0"/>
    <x v="15"/>
    <d v="2024-05-31T00:00:00"/>
    <d v="2024-06-14T00:00:00"/>
    <n v="4"/>
    <n v="379"/>
    <x v="0"/>
    <x v="0"/>
    <x v="2"/>
    <s v="2024"/>
    <s v="May"/>
    <s v="Fri"/>
    <n v="14"/>
    <n v="0.85"/>
    <n v="1288.5999999999999"/>
    <n v="1516"/>
    <n v="227.40000000000009"/>
  </r>
  <r>
    <s v="Michael Stephens"/>
    <x v="1"/>
    <x v="17"/>
    <d v="2024-05-20T00:00:00"/>
    <d v="2024-05-26T00:00:00"/>
    <n v="1"/>
    <n v="65"/>
    <x v="1"/>
    <x v="3"/>
    <x v="2"/>
    <s v="2024"/>
    <s v="May"/>
    <s v="Mon"/>
    <n v="6"/>
    <n v="0.5"/>
    <n v="32.5"/>
    <n v="65"/>
    <n v="32.5"/>
  </r>
  <r>
    <s v="Kristen Willis"/>
    <x v="3"/>
    <x v="3"/>
    <d v="2024-04-04T00:00:00"/>
    <d v="2024-04-15T00:00:00"/>
    <n v="1"/>
    <n v="268"/>
    <x v="0"/>
    <x v="1"/>
    <x v="0"/>
    <s v="2024"/>
    <s v="Apr"/>
    <s v="Thu"/>
    <n v="11"/>
    <n v="0.55000000000000004"/>
    <n v="147.4"/>
    <n v="268"/>
    <n v="120.6"/>
  </r>
  <r>
    <s v="Rebecca Rodriguez"/>
    <x v="0"/>
    <x v="4"/>
    <d v="2024-09-08T00:00:00"/>
    <d v="2024-09-21T00:00:00"/>
    <n v="2"/>
    <n v="600"/>
    <x v="0"/>
    <x v="3"/>
    <x v="2"/>
    <s v="2024"/>
    <s v="Sep"/>
    <s v="Sun"/>
    <n v="13"/>
    <n v="0.65"/>
    <n v="780"/>
    <n v="1200"/>
    <n v="420"/>
  </r>
  <r>
    <s v="Jessica Rodriguez DDS"/>
    <x v="3"/>
    <x v="3"/>
    <d v="2024-10-28T00:00:00"/>
    <d v="2024-11-04T00:00:00"/>
    <n v="7"/>
    <n v="322"/>
    <x v="0"/>
    <x v="3"/>
    <x v="2"/>
    <s v="2024"/>
    <s v="Oct"/>
    <s v="Mon"/>
    <n v="7"/>
    <n v="0.55000000000000004"/>
    <n v="1239.7"/>
    <n v="2254"/>
    <n v="1014.3"/>
  </r>
  <r>
    <s v="Donald Schultz"/>
    <x v="1"/>
    <x v="1"/>
    <d v="2024-04-16T00:00:00"/>
    <d v="2024-04-22T00:00:00"/>
    <n v="4"/>
    <n v="280"/>
    <x v="0"/>
    <x v="3"/>
    <x v="1"/>
    <s v="2024"/>
    <s v="Apr"/>
    <s v="Tue"/>
    <n v="6"/>
    <n v="0.5"/>
    <n v="560"/>
    <n v="1120"/>
    <n v="560"/>
  </r>
  <r>
    <s v="Emily Edwards"/>
    <x v="1"/>
    <x v="10"/>
    <d v="2024-05-29T00:00:00"/>
    <d v="2024-06-12T00:00:00"/>
    <n v="1"/>
    <n v="247"/>
    <x v="1"/>
    <x v="4"/>
    <x v="2"/>
    <s v="2024"/>
    <s v="May"/>
    <s v="Wed"/>
    <n v="14"/>
    <n v="0.6"/>
    <n v="148.19999999999999"/>
    <n v="247"/>
    <n v="98.800000000000011"/>
  </r>
  <r>
    <s v="Anna Davis"/>
    <x v="3"/>
    <x v="24"/>
    <d v="2024-12-17T00:00:00"/>
    <d v="2024-12-30T00:00:00"/>
    <n v="4"/>
    <n v="956"/>
    <x v="1"/>
    <x v="4"/>
    <x v="1"/>
    <s v="2024"/>
    <s v="Dec"/>
    <s v="Tue"/>
    <n v="13"/>
    <n v="0.6"/>
    <n v="2294.4"/>
    <n v="3824"/>
    <n v="1529.6"/>
  </r>
  <r>
    <s v="Jordan Moore"/>
    <x v="2"/>
    <x v="8"/>
    <d v="2024-01-31T00:00:00"/>
    <d v="2024-02-14T00:00:00"/>
    <n v="3"/>
    <n v="821"/>
    <x v="1"/>
    <x v="4"/>
    <x v="0"/>
    <s v="2024"/>
    <s v="Jan"/>
    <s v="Wed"/>
    <n v="14"/>
    <n v="0.65"/>
    <n v="1600.95"/>
    <n v="2463"/>
    <n v="862.05"/>
  </r>
  <r>
    <s v="Phillip Andrews"/>
    <x v="1"/>
    <x v="14"/>
    <d v="2024-08-12T00:00:00"/>
    <d v="2024-08-17T00:00:00"/>
    <n v="2"/>
    <n v="489"/>
    <x v="1"/>
    <x v="3"/>
    <x v="2"/>
    <s v="2024"/>
    <s v="Aug"/>
    <s v="Mon"/>
    <n v="5"/>
    <n v="0.55000000000000004"/>
    <n v="537.90000000000009"/>
    <n v="978"/>
    <n v="440.09999999999991"/>
  </r>
  <r>
    <s v="Christopher Park"/>
    <x v="3"/>
    <x v="3"/>
    <d v="2024-09-13T00:00:00"/>
    <d v="2024-09-25T00:00:00"/>
    <n v="9"/>
    <n v="515"/>
    <x v="1"/>
    <x v="2"/>
    <x v="0"/>
    <s v="2024"/>
    <s v="Sep"/>
    <s v="Fri"/>
    <n v="12"/>
    <n v="0.55000000000000004"/>
    <n v="2549.25"/>
    <n v="4635"/>
    <n v="2085.75"/>
  </r>
  <r>
    <s v="Andrea Figueroa"/>
    <x v="0"/>
    <x v="4"/>
    <d v="2024-06-14T00:00:00"/>
    <d v="2024-06-19T00:00:00"/>
    <n v="10"/>
    <n v="266"/>
    <x v="0"/>
    <x v="0"/>
    <x v="0"/>
    <s v="2024"/>
    <s v="Jun"/>
    <s v="Fri"/>
    <n v="5"/>
    <n v="0.65"/>
    <n v="1729"/>
    <n v="2660"/>
    <n v="931"/>
  </r>
  <r>
    <s v="Karla Ramos"/>
    <x v="1"/>
    <x v="10"/>
    <d v="2024-05-22T00:00:00"/>
    <d v="2024-06-01T00:00:00"/>
    <n v="3"/>
    <n v="609"/>
    <x v="0"/>
    <x v="2"/>
    <x v="0"/>
    <s v="2024"/>
    <s v="May"/>
    <s v="Wed"/>
    <n v="10"/>
    <n v="0.6"/>
    <n v="1096.2"/>
    <n v="1827"/>
    <n v="730.8"/>
  </r>
  <r>
    <s v="Michael Watkins"/>
    <x v="3"/>
    <x v="3"/>
    <d v="2024-07-28T00:00:00"/>
    <d v="2024-08-01T00:00:00"/>
    <n v="6"/>
    <n v="338"/>
    <x v="0"/>
    <x v="3"/>
    <x v="0"/>
    <s v="2024"/>
    <s v="Jul"/>
    <s v="Sun"/>
    <n v="4"/>
    <n v="0.55000000000000004"/>
    <n v="1115.4000000000001"/>
    <n v="2028"/>
    <n v="912.59999999999991"/>
  </r>
  <r>
    <s v="Eric Clark"/>
    <x v="4"/>
    <x v="11"/>
    <d v="2024-12-21T00:00:00"/>
    <d v="2024-12-24T00:00:00"/>
    <n v="8"/>
    <n v="305"/>
    <x v="1"/>
    <x v="3"/>
    <x v="1"/>
    <s v="2024"/>
    <s v="Dec"/>
    <s v="Sat"/>
    <n v="3"/>
    <n v="0.7"/>
    <n v="1708"/>
    <n v="2440"/>
    <n v="732"/>
  </r>
  <r>
    <s v="Thomas Atkins"/>
    <x v="1"/>
    <x v="1"/>
    <d v="2024-12-02T00:00:00"/>
    <d v="2024-12-15T00:00:00"/>
    <n v="9"/>
    <n v="483"/>
    <x v="0"/>
    <x v="2"/>
    <x v="1"/>
    <s v="2024"/>
    <s v="Dec"/>
    <s v="Mon"/>
    <n v="13"/>
    <n v="0.5"/>
    <n v="2173.5"/>
    <n v="4347"/>
    <n v="2173.5"/>
  </r>
  <r>
    <s v="Alex Nguyen"/>
    <x v="1"/>
    <x v="14"/>
    <d v="2024-11-14T00:00:00"/>
    <d v="2024-11-18T00:00:00"/>
    <n v="8"/>
    <n v="650"/>
    <x v="0"/>
    <x v="2"/>
    <x v="2"/>
    <s v="2024"/>
    <s v="Nov"/>
    <s v="Thu"/>
    <n v="4"/>
    <n v="0.55000000000000004"/>
    <n v="2860.0000000000005"/>
    <n v="5200"/>
    <n v="2339.9999999999995"/>
  </r>
  <r>
    <s v="Kelly Foster"/>
    <x v="4"/>
    <x v="5"/>
    <d v="2024-03-08T00:00:00"/>
    <d v="2024-03-22T00:00:00"/>
    <n v="5"/>
    <n v="458"/>
    <x v="0"/>
    <x v="3"/>
    <x v="0"/>
    <s v="2024"/>
    <s v="Mar"/>
    <s v="Fri"/>
    <n v="14"/>
    <n v="0.75"/>
    <n v="1717.5"/>
    <n v="2290"/>
    <n v="572.5"/>
  </r>
  <r>
    <s v="Kerry Lee"/>
    <x v="0"/>
    <x v="6"/>
    <d v="2024-05-02T00:00:00"/>
    <d v="2024-05-13T00:00:00"/>
    <n v="3"/>
    <n v="328"/>
    <x v="1"/>
    <x v="3"/>
    <x v="0"/>
    <s v="2024"/>
    <s v="May"/>
    <s v="Thu"/>
    <n v="11"/>
    <n v="0.8"/>
    <n v="787.2"/>
    <n v="984"/>
    <n v="196.79999999999995"/>
  </r>
  <r>
    <s v="Rebecca Vargas"/>
    <x v="2"/>
    <x v="2"/>
    <d v="2024-10-09T00:00:00"/>
    <d v="2024-10-16T00:00:00"/>
    <n v="3"/>
    <n v="402"/>
    <x v="1"/>
    <x v="0"/>
    <x v="3"/>
    <s v="2024"/>
    <s v="Oct"/>
    <s v="Wed"/>
    <n v="7"/>
    <n v="0.75"/>
    <n v="904.5"/>
    <n v="1206"/>
    <n v="301.5"/>
  </r>
  <r>
    <s v="John Hernandez"/>
    <x v="0"/>
    <x v="22"/>
    <d v="2024-06-01T00:00:00"/>
    <d v="2024-06-13T00:00:00"/>
    <n v="10"/>
    <n v="603"/>
    <x v="0"/>
    <x v="3"/>
    <x v="3"/>
    <s v="2024"/>
    <s v="Jun"/>
    <s v="Sat"/>
    <n v="12"/>
    <n v="0.7"/>
    <n v="4221"/>
    <n v="6030"/>
    <n v="1809"/>
  </r>
  <r>
    <s v="Katelyn Perez"/>
    <x v="0"/>
    <x v="6"/>
    <d v="2024-08-21T00:00:00"/>
    <d v="2024-09-02T00:00:00"/>
    <n v="1"/>
    <n v="749"/>
    <x v="1"/>
    <x v="0"/>
    <x v="0"/>
    <s v="2024"/>
    <s v="Aug"/>
    <s v="Wed"/>
    <n v="12"/>
    <n v="0.8"/>
    <n v="599.20000000000005"/>
    <n v="749"/>
    <n v="149.79999999999995"/>
  </r>
  <r>
    <s v="George Miranda"/>
    <x v="2"/>
    <x v="8"/>
    <d v="2024-08-28T00:00:00"/>
    <d v="2024-09-04T00:00:00"/>
    <n v="5"/>
    <n v="356"/>
    <x v="1"/>
    <x v="3"/>
    <x v="0"/>
    <s v="2024"/>
    <s v="Aug"/>
    <s v="Wed"/>
    <n v="7"/>
    <n v="0.65"/>
    <n v="1157"/>
    <n v="1780"/>
    <n v="623"/>
  </r>
  <r>
    <s v="Jackson Ball"/>
    <x v="0"/>
    <x v="22"/>
    <d v="2024-12-11T00:00:00"/>
    <d v="2024-12-23T00:00:00"/>
    <n v="9"/>
    <n v="399"/>
    <x v="1"/>
    <x v="4"/>
    <x v="0"/>
    <s v="2024"/>
    <s v="Dec"/>
    <s v="Wed"/>
    <n v="12"/>
    <n v="0.7"/>
    <n v="2513.6999999999998"/>
    <n v="3591"/>
    <n v="1077.3000000000002"/>
  </r>
  <r>
    <s v="Vincent Mueller"/>
    <x v="0"/>
    <x v="6"/>
    <d v="2024-02-05T00:00:00"/>
    <d v="2024-02-09T00:00:00"/>
    <n v="4"/>
    <n v="656"/>
    <x v="0"/>
    <x v="3"/>
    <x v="2"/>
    <s v="2024"/>
    <s v="Feb"/>
    <s v="Mon"/>
    <n v="4"/>
    <n v="0.8"/>
    <n v="2099.2000000000003"/>
    <n v="2624"/>
    <n v="524.79999999999973"/>
  </r>
  <r>
    <s v="Tracy Montoya"/>
    <x v="0"/>
    <x v="4"/>
    <d v="2024-02-20T00:00:00"/>
    <d v="2024-02-24T00:00:00"/>
    <n v="2"/>
    <n v="464"/>
    <x v="0"/>
    <x v="0"/>
    <x v="1"/>
    <s v="2024"/>
    <s v="Feb"/>
    <s v="Tue"/>
    <n v="4"/>
    <n v="0.65"/>
    <n v="603.20000000000005"/>
    <n v="928"/>
    <n v="324.79999999999995"/>
  </r>
  <r>
    <s v="Phillip Nelson"/>
    <x v="0"/>
    <x v="22"/>
    <d v="2024-01-29T00:00:00"/>
    <d v="2024-02-05T00:00:00"/>
    <n v="5"/>
    <n v="377"/>
    <x v="0"/>
    <x v="4"/>
    <x v="1"/>
    <s v="2024"/>
    <s v="Jan"/>
    <s v="Mon"/>
    <n v="7"/>
    <n v="0.7"/>
    <n v="1319.5"/>
    <n v="1885"/>
    <n v="565.5"/>
  </r>
  <r>
    <s v="Jonathan Young"/>
    <x v="2"/>
    <x v="12"/>
    <d v="2024-07-29T00:00:00"/>
    <d v="2024-08-09T00:00:00"/>
    <n v="10"/>
    <n v="708"/>
    <x v="0"/>
    <x v="1"/>
    <x v="2"/>
    <s v="2024"/>
    <s v="Jul"/>
    <s v="Mon"/>
    <n v="11"/>
    <n v="0.7"/>
    <n v="4956"/>
    <n v="7080"/>
    <n v="2124"/>
  </r>
  <r>
    <s v="Howard Norman"/>
    <x v="2"/>
    <x v="8"/>
    <d v="2024-11-17T00:00:00"/>
    <d v="2024-11-23T00:00:00"/>
    <n v="1"/>
    <n v="326"/>
    <x v="0"/>
    <x v="1"/>
    <x v="3"/>
    <s v="2024"/>
    <s v="Nov"/>
    <s v="Sun"/>
    <n v="6"/>
    <n v="0.65"/>
    <n v="211.9"/>
    <n v="326"/>
    <n v="114.1"/>
  </r>
  <r>
    <s v="Stephanie Hughes"/>
    <x v="1"/>
    <x v="14"/>
    <d v="2024-03-08T00:00:00"/>
    <d v="2024-03-18T00:00:00"/>
    <n v="2"/>
    <n v="941"/>
    <x v="1"/>
    <x v="4"/>
    <x v="2"/>
    <s v="2024"/>
    <s v="Mar"/>
    <s v="Fri"/>
    <n v="10"/>
    <n v="0.55000000000000004"/>
    <n v="1035.1000000000001"/>
    <n v="1882"/>
    <n v="846.89999999999986"/>
  </r>
  <r>
    <s v="Samantha Gardner"/>
    <x v="3"/>
    <x v="23"/>
    <d v="2024-04-12T00:00:00"/>
    <d v="2024-04-21T00:00:00"/>
    <n v="3"/>
    <n v="815"/>
    <x v="1"/>
    <x v="3"/>
    <x v="2"/>
    <s v="2024"/>
    <s v="Apr"/>
    <s v="Fri"/>
    <n v="9"/>
    <n v="0.6"/>
    <n v="1467"/>
    <n v="2445"/>
    <n v="978"/>
  </r>
  <r>
    <s v="William Gould"/>
    <x v="4"/>
    <x v="19"/>
    <d v="2024-08-27T00:00:00"/>
    <d v="2024-09-03T00:00:00"/>
    <n v="2"/>
    <n v="154"/>
    <x v="1"/>
    <x v="1"/>
    <x v="2"/>
    <s v="2024"/>
    <s v="Aug"/>
    <s v="Tue"/>
    <n v="7"/>
    <n v="0.75"/>
    <n v="231"/>
    <n v="308"/>
    <n v="77"/>
  </r>
  <r>
    <s v="Laura Moreno"/>
    <x v="1"/>
    <x v="1"/>
    <d v="2024-08-20T00:00:00"/>
    <d v="2024-08-30T00:00:00"/>
    <n v="6"/>
    <n v="698"/>
    <x v="1"/>
    <x v="3"/>
    <x v="2"/>
    <s v="2024"/>
    <s v="Aug"/>
    <s v="Tue"/>
    <n v="10"/>
    <n v="0.5"/>
    <n v="2094"/>
    <n v="4188"/>
    <n v="2094"/>
  </r>
  <r>
    <s v="Kathryn Hughes"/>
    <x v="3"/>
    <x v="3"/>
    <d v="2024-02-25T00:00:00"/>
    <d v="2024-03-02T00:00:00"/>
    <n v="4"/>
    <n v="492"/>
    <x v="1"/>
    <x v="0"/>
    <x v="0"/>
    <s v="2024"/>
    <s v="Feb"/>
    <s v="Sun"/>
    <n v="6"/>
    <n v="0.55000000000000004"/>
    <n v="1082.4000000000001"/>
    <n v="1968"/>
    <n v="885.59999999999991"/>
  </r>
  <r>
    <s v="Benjamin Thompson"/>
    <x v="4"/>
    <x v="5"/>
    <d v="2024-04-23T00:00:00"/>
    <d v="2024-04-28T00:00:00"/>
    <n v="2"/>
    <n v="660"/>
    <x v="1"/>
    <x v="1"/>
    <x v="3"/>
    <s v="2024"/>
    <s v="Apr"/>
    <s v="Tue"/>
    <n v="5"/>
    <n v="0.75"/>
    <n v="990"/>
    <n v="1320"/>
    <n v="330"/>
  </r>
  <r>
    <s v="Betty Shaw"/>
    <x v="3"/>
    <x v="23"/>
    <d v="2024-07-04T00:00:00"/>
    <d v="2024-07-11T00:00:00"/>
    <n v="2"/>
    <n v="712"/>
    <x v="1"/>
    <x v="4"/>
    <x v="0"/>
    <s v="2024"/>
    <s v="Jul"/>
    <s v="Thu"/>
    <n v="7"/>
    <n v="0.6"/>
    <n v="854.4"/>
    <n v="1424"/>
    <n v="569.6"/>
  </r>
  <r>
    <s v="Todd Jacobson"/>
    <x v="4"/>
    <x v="19"/>
    <d v="2024-07-22T00:00:00"/>
    <d v="2024-07-26T00:00:00"/>
    <n v="5"/>
    <n v="204"/>
    <x v="0"/>
    <x v="0"/>
    <x v="3"/>
    <s v="2024"/>
    <s v="Jul"/>
    <s v="Mon"/>
    <n v="4"/>
    <n v="0.75"/>
    <n v="765"/>
    <n v="1020"/>
    <n v="255"/>
  </r>
  <r>
    <s v="Martin Vargas"/>
    <x v="2"/>
    <x v="12"/>
    <d v="2024-01-11T00:00:00"/>
    <d v="2024-01-17T00:00:00"/>
    <n v="1"/>
    <n v="815"/>
    <x v="0"/>
    <x v="4"/>
    <x v="0"/>
    <s v="2024"/>
    <s v="Jan"/>
    <s v="Thu"/>
    <n v="6"/>
    <n v="0.7"/>
    <n v="570.5"/>
    <n v="815"/>
    <n v="244.5"/>
  </r>
  <r>
    <s v="Travis Wise"/>
    <x v="1"/>
    <x v="17"/>
    <d v="2024-02-05T00:00:00"/>
    <d v="2024-02-13T00:00:00"/>
    <n v="9"/>
    <n v="222"/>
    <x v="0"/>
    <x v="3"/>
    <x v="1"/>
    <s v="2024"/>
    <s v="Feb"/>
    <s v="Mon"/>
    <n v="8"/>
    <n v="0.5"/>
    <n v="999"/>
    <n v="1998"/>
    <n v="999"/>
  </r>
  <r>
    <s v="Stephen Gardner"/>
    <x v="4"/>
    <x v="9"/>
    <d v="2024-11-01T00:00:00"/>
    <d v="2024-11-09T00:00:00"/>
    <n v="1"/>
    <n v="293"/>
    <x v="0"/>
    <x v="1"/>
    <x v="2"/>
    <s v="2024"/>
    <s v="Nov"/>
    <s v="Fri"/>
    <n v="8"/>
    <n v="0.65"/>
    <n v="190.45000000000002"/>
    <n v="293"/>
    <n v="102.54999999999998"/>
  </r>
  <r>
    <s v="Jesse Barker"/>
    <x v="1"/>
    <x v="14"/>
    <d v="2024-03-30T00:00:00"/>
    <d v="2024-04-05T00:00:00"/>
    <n v="2"/>
    <n v="686"/>
    <x v="0"/>
    <x v="1"/>
    <x v="0"/>
    <s v="2024"/>
    <s v="Mar"/>
    <s v="Sat"/>
    <n v="6"/>
    <n v="0.55000000000000004"/>
    <n v="754.6"/>
    <n v="1372"/>
    <n v="617.4"/>
  </r>
  <r>
    <s v="James Gilbert"/>
    <x v="3"/>
    <x v="3"/>
    <d v="2024-09-19T00:00:00"/>
    <d v="2024-09-29T00:00:00"/>
    <n v="10"/>
    <n v="121"/>
    <x v="0"/>
    <x v="2"/>
    <x v="2"/>
    <s v="2024"/>
    <s v="Sep"/>
    <s v="Thu"/>
    <n v="10"/>
    <n v="0.55000000000000004"/>
    <n v="665.5"/>
    <n v="1210"/>
    <n v="544.5"/>
  </r>
  <r>
    <s v="Shawn Jimenez"/>
    <x v="1"/>
    <x v="1"/>
    <d v="2024-12-03T00:00:00"/>
    <d v="2024-12-07T00:00:00"/>
    <n v="9"/>
    <n v="318"/>
    <x v="0"/>
    <x v="2"/>
    <x v="1"/>
    <s v="2024"/>
    <s v="Dec"/>
    <s v="Tue"/>
    <n v="4"/>
    <n v="0.5"/>
    <n v="1431"/>
    <n v="2862"/>
    <n v="1431"/>
  </r>
  <r>
    <s v="Kyle Cameron"/>
    <x v="3"/>
    <x v="7"/>
    <d v="2024-08-06T00:00:00"/>
    <d v="2024-08-17T00:00:00"/>
    <n v="2"/>
    <n v="512"/>
    <x v="0"/>
    <x v="3"/>
    <x v="0"/>
    <s v="2024"/>
    <s v="Aug"/>
    <s v="Tue"/>
    <n v="11"/>
    <n v="0.5"/>
    <n v="512"/>
    <n v="1024"/>
    <n v="512"/>
  </r>
  <r>
    <s v="Monica Gallagher"/>
    <x v="0"/>
    <x v="22"/>
    <d v="2024-11-07T00:00:00"/>
    <d v="2024-11-12T00:00:00"/>
    <n v="3"/>
    <n v="77"/>
    <x v="1"/>
    <x v="0"/>
    <x v="2"/>
    <s v="2024"/>
    <s v="Nov"/>
    <s v="Thu"/>
    <n v="5"/>
    <n v="0.7"/>
    <n v="161.69999999999999"/>
    <n v="231"/>
    <n v="69.300000000000011"/>
  </r>
  <r>
    <s v="Brent Brooks"/>
    <x v="3"/>
    <x v="18"/>
    <d v="2024-11-05T00:00:00"/>
    <d v="2024-11-09T00:00:00"/>
    <n v="7"/>
    <n v="111"/>
    <x v="1"/>
    <x v="1"/>
    <x v="3"/>
    <s v="2024"/>
    <s v="Nov"/>
    <s v="Tue"/>
    <n v="4"/>
    <n v="0.55000000000000004"/>
    <n v="427.35"/>
    <n v="777"/>
    <n v="349.65"/>
  </r>
  <r>
    <s v="Brenda Velazquez"/>
    <x v="3"/>
    <x v="7"/>
    <d v="2024-07-31T00:00:00"/>
    <d v="2024-08-05T00:00:00"/>
    <n v="2"/>
    <n v="330"/>
    <x v="1"/>
    <x v="2"/>
    <x v="3"/>
    <s v="2024"/>
    <s v="Jul"/>
    <s v="Wed"/>
    <n v="5"/>
    <n v="0.5"/>
    <n v="330"/>
    <n v="660"/>
    <n v="330"/>
  </r>
  <r>
    <s v="Katie Hicks"/>
    <x v="4"/>
    <x v="20"/>
    <d v="2024-03-19T00:00:00"/>
    <d v="2024-03-23T00:00:00"/>
    <n v="8"/>
    <n v="78"/>
    <x v="0"/>
    <x v="0"/>
    <x v="1"/>
    <s v="2024"/>
    <s v="Mar"/>
    <s v="Tue"/>
    <n v="4"/>
    <n v="0.65"/>
    <n v="405.6"/>
    <n v="624"/>
    <n v="218.39999999999998"/>
  </r>
  <r>
    <s v="Veronica Silva"/>
    <x v="3"/>
    <x v="24"/>
    <d v="2024-07-09T00:00:00"/>
    <d v="2024-07-13T00:00:00"/>
    <n v="3"/>
    <n v="579"/>
    <x v="1"/>
    <x v="0"/>
    <x v="1"/>
    <s v="2024"/>
    <s v="Jul"/>
    <s v="Tue"/>
    <n v="4"/>
    <n v="0.6"/>
    <n v="1042.2"/>
    <n v="1737"/>
    <n v="694.8"/>
  </r>
  <r>
    <s v="Michelle Hampton"/>
    <x v="1"/>
    <x v="14"/>
    <d v="2024-12-09T00:00:00"/>
    <d v="2024-12-23T00:00:00"/>
    <n v="2"/>
    <n v="430"/>
    <x v="1"/>
    <x v="4"/>
    <x v="3"/>
    <s v="2024"/>
    <s v="Dec"/>
    <s v="Mon"/>
    <n v="14"/>
    <n v="0.55000000000000004"/>
    <n v="473.00000000000006"/>
    <n v="860"/>
    <n v="386.99999999999994"/>
  </r>
  <r>
    <s v="Ashley Smith"/>
    <x v="0"/>
    <x v="22"/>
    <d v="2024-11-03T00:00:00"/>
    <d v="2024-11-24T00:00:00"/>
    <n v="5"/>
    <n v="370"/>
    <x v="1"/>
    <x v="0"/>
    <x v="0"/>
    <s v="2024"/>
    <s v="Nov"/>
    <s v="Sun"/>
    <n v="21"/>
    <n v="0.7"/>
    <n v="1295"/>
    <n v="1850"/>
    <n v="555"/>
  </r>
  <r>
    <s v="Gloria Gomez"/>
    <x v="1"/>
    <x v="14"/>
    <d v="2024-02-28T00:00:00"/>
    <d v="2024-03-03T00:00:00"/>
    <n v="5"/>
    <n v="597"/>
    <x v="1"/>
    <x v="0"/>
    <x v="3"/>
    <s v="2024"/>
    <s v="Feb"/>
    <s v="Wed"/>
    <n v="4"/>
    <n v="0.55000000000000004"/>
    <n v="1641.7500000000002"/>
    <n v="2985"/>
    <n v="1343.2499999999998"/>
  </r>
  <r>
    <s v="Courtney Dudley"/>
    <x v="1"/>
    <x v="16"/>
    <d v="2024-12-11T00:00:00"/>
    <d v="2024-12-19T00:00:00"/>
    <n v="9"/>
    <n v="36"/>
    <x v="0"/>
    <x v="3"/>
    <x v="3"/>
    <s v="2024"/>
    <s v="Dec"/>
    <s v="Wed"/>
    <n v="8"/>
    <n v="0.65"/>
    <n v="210.6"/>
    <n v="324"/>
    <n v="113.4"/>
  </r>
  <r>
    <s v="Timothy Pope"/>
    <x v="2"/>
    <x v="21"/>
    <d v="2024-12-25T00:00:00"/>
    <d v="2025-01-03T00:00:00"/>
    <n v="5"/>
    <n v="953"/>
    <x v="0"/>
    <x v="4"/>
    <x v="0"/>
    <s v="2024"/>
    <s v="Dec"/>
    <s v="Wed"/>
    <n v="9"/>
    <n v="0.8"/>
    <n v="3812"/>
    <n v="4765"/>
    <n v="953"/>
  </r>
  <r>
    <s v="Tina Ballard"/>
    <x v="2"/>
    <x v="13"/>
    <d v="2024-10-16T00:00:00"/>
    <d v="2024-10-19T00:00:00"/>
    <n v="7"/>
    <n v="81"/>
    <x v="0"/>
    <x v="0"/>
    <x v="1"/>
    <s v="2024"/>
    <s v="Oct"/>
    <s v="Wed"/>
    <n v="3"/>
    <n v="0.7"/>
    <n v="396.9"/>
    <n v="567"/>
    <n v="170.10000000000002"/>
  </r>
  <r>
    <s v="Anthony Stein"/>
    <x v="4"/>
    <x v="20"/>
    <d v="2024-10-17T00:00:00"/>
    <d v="2024-10-29T00:00:00"/>
    <n v="10"/>
    <n v="96"/>
    <x v="0"/>
    <x v="0"/>
    <x v="2"/>
    <s v="2024"/>
    <s v="Oct"/>
    <s v="Thu"/>
    <n v="12"/>
    <n v="0.65"/>
    <n v="624"/>
    <n v="960"/>
    <n v="336"/>
  </r>
  <r>
    <s v="Matthew Velez"/>
    <x v="1"/>
    <x v="10"/>
    <d v="2024-07-31T00:00:00"/>
    <d v="2024-08-03T00:00:00"/>
    <n v="5"/>
    <n v="230"/>
    <x v="0"/>
    <x v="1"/>
    <x v="1"/>
    <s v="2024"/>
    <s v="Jul"/>
    <s v="Wed"/>
    <n v="3"/>
    <n v="0.6"/>
    <n v="690"/>
    <n v="1150"/>
    <n v="460"/>
  </r>
  <r>
    <s v="Alexandra Bradley"/>
    <x v="1"/>
    <x v="14"/>
    <d v="2024-01-24T00:00:00"/>
    <d v="2024-02-07T00:00:00"/>
    <n v="4"/>
    <n v="414"/>
    <x v="0"/>
    <x v="3"/>
    <x v="0"/>
    <s v="2024"/>
    <s v="Jan"/>
    <s v="Wed"/>
    <n v="14"/>
    <n v="0.55000000000000004"/>
    <n v="910.80000000000007"/>
    <n v="1656"/>
    <n v="745.19999999999993"/>
  </r>
  <r>
    <s v="Nicole Thompson"/>
    <x v="0"/>
    <x v="0"/>
    <d v="2024-09-11T00:00:00"/>
    <d v="2024-09-24T00:00:00"/>
    <n v="7"/>
    <n v="189"/>
    <x v="1"/>
    <x v="0"/>
    <x v="1"/>
    <s v="2024"/>
    <s v="Sep"/>
    <s v="Wed"/>
    <n v="13"/>
    <n v="0.75"/>
    <n v="992.25"/>
    <n v="1323"/>
    <n v="330.75"/>
  </r>
  <r>
    <s v="Stacy Carrillo"/>
    <x v="3"/>
    <x v="3"/>
    <d v="2024-02-28T00:00:00"/>
    <d v="2024-03-05T00:00:00"/>
    <n v="7"/>
    <n v="31"/>
    <x v="1"/>
    <x v="4"/>
    <x v="1"/>
    <s v="2024"/>
    <s v="Feb"/>
    <s v="Wed"/>
    <n v="6"/>
    <n v="0.55000000000000004"/>
    <n v="119.35000000000001"/>
    <n v="217"/>
    <n v="97.649999999999991"/>
  </r>
  <r>
    <s v="Justin Brown"/>
    <x v="1"/>
    <x v="10"/>
    <d v="2024-09-25T00:00:00"/>
    <d v="2024-10-07T00:00:00"/>
    <n v="2"/>
    <n v="415"/>
    <x v="1"/>
    <x v="1"/>
    <x v="2"/>
    <s v="2024"/>
    <s v="Sep"/>
    <s v="Wed"/>
    <n v="12"/>
    <n v="0.6"/>
    <n v="498"/>
    <n v="830"/>
    <n v="332"/>
  </r>
  <r>
    <s v="Steven Griffin Jr."/>
    <x v="4"/>
    <x v="9"/>
    <d v="2024-06-19T00:00:00"/>
    <d v="2024-06-26T00:00:00"/>
    <n v="3"/>
    <n v="88"/>
    <x v="1"/>
    <x v="3"/>
    <x v="0"/>
    <s v="2024"/>
    <s v="Jun"/>
    <s v="Wed"/>
    <n v="7"/>
    <n v="0.65"/>
    <n v="171.6"/>
    <n v="264"/>
    <n v="92.4"/>
  </r>
  <r>
    <s v="Aaron Robinson"/>
    <x v="1"/>
    <x v="17"/>
    <d v="2024-06-27T00:00:00"/>
    <d v="2024-07-05T00:00:00"/>
    <n v="6"/>
    <n v="754"/>
    <x v="0"/>
    <x v="1"/>
    <x v="0"/>
    <s v="2024"/>
    <s v="Jun"/>
    <s v="Thu"/>
    <n v="8"/>
    <n v="0.5"/>
    <n v="2262"/>
    <n v="4524"/>
    <n v="2262"/>
  </r>
  <r>
    <s v="Jason Mack"/>
    <x v="0"/>
    <x v="15"/>
    <d v="2024-05-11T00:00:00"/>
    <d v="2024-05-23T00:00:00"/>
    <n v="4"/>
    <n v="187"/>
    <x v="1"/>
    <x v="3"/>
    <x v="0"/>
    <s v="2024"/>
    <s v="May"/>
    <s v="Sat"/>
    <n v="12"/>
    <n v="0.85"/>
    <n v="635.79999999999995"/>
    <n v="748"/>
    <n v="112.20000000000005"/>
  </r>
  <r>
    <s v="Michael Stanley"/>
    <x v="0"/>
    <x v="15"/>
    <d v="2024-11-17T00:00:00"/>
    <d v="2024-11-27T00:00:00"/>
    <n v="8"/>
    <n v="485"/>
    <x v="1"/>
    <x v="1"/>
    <x v="3"/>
    <s v="2024"/>
    <s v="Nov"/>
    <s v="Sun"/>
    <n v="10"/>
    <n v="0.85"/>
    <n v="3298"/>
    <n v="3880"/>
    <n v="582"/>
  </r>
  <r>
    <s v="Julie Ball"/>
    <x v="3"/>
    <x v="18"/>
    <d v="2024-11-25T00:00:00"/>
    <d v="2024-11-28T00:00:00"/>
    <n v="10"/>
    <n v="340"/>
    <x v="0"/>
    <x v="1"/>
    <x v="2"/>
    <s v="2024"/>
    <s v="Nov"/>
    <s v="Mon"/>
    <n v="3"/>
    <n v="0.55000000000000004"/>
    <n v="1870.0000000000002"/>
    <n v="3400"/>
    <n v="1529.9999999999998"/>
  </r>
  <r>
    <s v="Donald Pineda"/>
    <x v="3"/>
    <x v="24"/>
    <d v="2024-08-28T00:00:00"/>
    <d v="2024-09-08T00:00:00"/>
    <n v="8"/>
    <n v="656"/>
    <x v="1"/>
    <x v="4"/>
    <x v="0"/>
    <s v="2024"/>
    <s v="Aug"/>
    <s v="Wed"/>
    <n v="11"/>
    <n v="0.6"/>
    <n v="3148.7999999999997"/>
    <n v="5248"/>
    <n v="2099.2000000000003"/>
  </r>
  <r>
    <s v="Jill Powers"/>
    <x v="0"/>
    <x v="22"/>
    <d v="2024-09-16T00:00:00"/>
    <d v="2024-09-20T00:00:00"/>
    <n v="2"/>
    <n v="327"/>
    <x v="0"/>
    <x v="2"/>
    <x v="3"/>
    <s v="2024"/>
    <s v="Sep"/>
    <s v="Mon"/>
    <n v="4"/>
    <n v="0.7"/>
    <n v="457.79999999999995"/>
    <n v="654"/>
    <n v="196.20000000000005"/>
  </r>
  <r>
    <s v="Donna Cabrera"/>
    <x v="0"/>
    <x v="22"/>
    <d v="2024-05-26T00:00:00"/>
    <d v="2024-06-01T00:00:00"/>
    <n v="2"/>
    <n v="670"/>
    <x v="1"/>
    <x v="1"/>
    <x v="1"/>
    <s v="2024"/>
    <s v="May"/>
    <s v="Sun"/>
    <n v="6"/>
    <n v="0.7"/>
    <n v="937.99999999999989"/>
    <n v="1340"/>
    <n v="402.00000000000011"/>
  </r>
  <r>
    <s v="Jason Hernandez"/>
    <x v="1"/>
    <x v="17"/>
    <d v="2024-06-13T00:00:00"/>
    <d v="2024-06-18T00:00:00"/>
    <n v="10"/>
    <n v="497"/>
    <x v="0"/>
    <x v="3"/>
    <x v="3"/>
    <s v="2024"/>
    <s v="Jun"/>
    <s v="Thu"/>
    <n v="5"/>
    <n v="0.5"/>
    <n v="2485"/>
    <n v="4970"/>
    <n v="2485"/>
  </r>
  <r>
    <s v="Michael Shaffer"/>
    <x v="3"/>
    <x v="24"/>
    <d v="2024-06-24T00:00:00"/>
    <d v="2024-07-03T00:00:00"/>
    <n v="2"/>
    <n v="526"/>
    <x v="0"/>
    <x v="3"/>
    <x v="2"/>
    <s v="2024"/>
    <s v="Jun"/>
    <s v="Mon"/>
    <n v="9"/>
    <n v="0.6"/>
    <n v="631.19999999999993"/>
    <n v="1052"/>
    <n v="420.80000000000007"/>
  </r>
  <r>
    <s v="Kristin Mendoza"/>
    <x v="4"/>
    <x v="20"/>
    <d v="2024-07-17T00:00:00"/>
    <d v="2024-07-31T00:00:00"/>
    <n v="7"/>
    <n v="803"/>
    <x v="0"/>
    <x v="4"/>
    <x v="0"/>
    <s v="2024"/>
    <s v="Jul"/>
    <s v="Wed"/>
    <n v="14"/>
    <n v="0.65"/>
    <n v="3653.65"/>
    <n v="5621"/>
    <n v="1967.35"/>
  </r>
  <r>
    <s v="Jose Crawford"/>
    <x v="4"/>
    <x v="11"/>
    <d v="2024-03-07T00:00:00"/>
    <d v="2024-03-13T00:00:00"/>
    <n v="10"/>
    <n v="735"/>
    <x v="1"/>
    <x v="0"/>
    <x v="1"/>
    <s v="2024"/>
    <s v="Mar"/>
    <s v="Thu"/>
    <n v="6"/>
    <n v="0.7"/>
    <n v="5145"/>
    <n v="7350"/>
    <n v="2205"/>
  </r>
  <r>
    <s v="Connie Thomas"/>
    <x v="3"/>
    <x v="3"/>
    <d v="2024-03-06T00:00:00"/>
    <d v="2024-03-11T00:00:00"/>
    <n v="9"/>
    <n v="105"/>
    <x v="1"/>
    <x v="3"/>
    <x v="3"/>
    <s v="2024"/>
    <s v="Mar"/>
    <s v="Wed"/>
    <n v="5"/>
    <n v="0.55000000000000004"/>
    <n v="519.75"/>
    <n v="945"/>
    <n v="425.25"/>
  </r>
  <r>
    <s v="Robert Jackson"/>
    <x v="2"/>
    <x v="13"/>
    <d v="2024-03-11T00:00:00"/>
    <d v="2024-03-16T00:00:00"/>
    <n v="3"/>
    <n v="89"/>
    <x v="1"/>
    <x v="4"/>
    <x v="3"/>
    <s v="2024"/>
    <s v="Mar"/>
    <s v="Mon"/>
    <n v="5"/>
    <n v="0.7"/>
    <n v="186.89999999999998"/>
    <n v="267"/>
    <n v="80.100000000000023"/>
  </r>
  <r>
    <s v="Kelly Combs"/>
    <x v="1"/>
    <x v="16"/>
    <d v="2024-01-20T00:00:00"/>
    <d v="2024-01-25T00:00:00"/>
    <n v="6"/>
    <n v="907"/>
    <x v="0"/>
    <x v="1"/>
    <x v="0"/>
    <s v="2024"/>
    <s v="Jan"/>
    <s v="Sat"/>
    <n v="5"/>
    <n v="0.65"/>
    <n v="3537.3"/>
    <n v="5442"/>
    <n v="1904.6999999999998"/>
  </r>
  <r>
    <s v="Antonio Little"/>
    <x v="1"/>
    <x v="10"/>
    <d v="2024-03-19T00:00:00"/>
    <d v="2024-03-25T00:00:00"/>
    <n v="3"/>
    <n v="195"/>
    <x v="0"/>
    <x v="1"/>
    <x v="0"/>
    <s v="2024"/>
    <s v="Mar"/>
    <s v="Tue"/>
    <n v="6"/>
    <n v="0.6"/>
    <n v="351"/>
    <n v="585"/>
    <n v="234"/>
  </r>
  <r>
    <s v="James Tran"/>
    <x v="1"/>
    <x v="16"/>
    <d v="2024-08-02T00:00:00"/>
    <d v="2024-08-11T00:00:00"/>
    <n v="3"/>
    <n v="846"/>
    <x v="0"/>
    <x v="0"/>
    <x v="3"/>
    <s v="2024"/>
    <s v="Aug"/>
    <s v="Fri"/>
    <n v="9"/>
    <n v="0.65"/>
    <n v="1649.7"/>
    <n v="2538"/>
    <n v="888.3"/>
  </r>
  <r>
    <s v="Tamara Hall"/>
    <x v="4"/>
    <x v="19"/>
    <d v="2024-11-24T00:00:00"/>
    <d v="2024-12-02T00:00:00"/>
    <n v="8"/>
    <n v="905"/>
    <x v="0"/>
    <x v="4"/>
    <x v="3"/>
    <s v="2024"/>
    <s v="Nov"/>
    <s v="Sun"/>
    <n v="8"/>
    <n v="0.75"/>
    <n v="5430"/>
    <n v="7240"/>
    <n v="1810"/>
  </r>
  <r>
    <s v="Jennifer Ayala"/>
    <x v="0"/>
    <x v="22"/>
    <d v="2024-04-24T00:00:00"/>
    <d v="2024-05-06T00:00:00"/>
    <n v="1"/>
    <n v="336"/>
    <x v="0"/>
    <x v="0"/>
    <x v="1"/>
    <s v="2024"/>
    <s v="Apr"/>
    <s v="Wed"/>
    <n v="12"/>
    <n v="0.7"/>
    <n v="235.2"/>
    <n v="336"/>
    <n v="100.80000000000001"/>
  </r>
  <r>
    <s v="Kevin James"/>
    <x v="2"/>
    <x v="8"/>
    <d v="2024-05-26T00:00:00"/>
    <d v="2024-06-09T00:00:00"/>
    <n v="8"/>
    <n v="722"/>
    <x v="1"/>
    <x v="1"/>
    <x v="2"/>
    <s v="2024"/>
    <s v="May"/>
    <s v="Sun"/>
    <n v="14"/>
    <n v="0.65"/>
    <n v="3754.4"/>
    <n v="5776"/>
    <n v="2021.6"/>
  </r>
  <r>
    <s v="Derrick Adams"/>
    <x v="0"/>
    <x v="0"/>
    <d v="2024-09-12T00:00:00"/>
    <d v="2024-09-23T00:00:00"/>
    <n v="10"/>
    <n v="558"/>
    <x v="1"/>
    <x v="0"/>
    <x v="0"/>
    <s v="2024"/>
    <s v="Sep"/>
    <s v="Thu"/>
    <n v="11"/>
    <n v="0.75"/>
    <n v="4185"/>
    <n v="5580"/>
    <n v="1395"/>
  </r>
  <r>
    <s v="Michelle Simpson"/>
    <x v="2"/>
    <x v="13"/>
    <d v="2024-05-29T00:00:00"/>
    <d v="2024-06-03T00:00:00"/>
    <n v="7"/>
    <n v="11"/>
    <x v="0"/>
    <x v="3"/>
    <x v="0"/>
    <s v="2024"/>
    <s v="May"/>
    <s v="Wed"/>
    <n v="5"/>
    <n v="0.7"/>
    <n v="53.9"/>
    <n v="77"/>
    <n v="23.1"/>
  </r>
  <r>
    <s v="Scott Alexander"/>
    <x v="1"/>
    <x v="10"/>
    <d v="2024-04-05T00:00:00"/>
    <d v="2024-04-14T00:00:00"/>
    <n v="2"/>
    <n v="546"/>
    <x v="1"/>
    <x v="4"/>
    <x v="2"/>
    <s v="2024"/>
    <s v="Apr"/>
    <s v="Fri"/>
    <n v="9"/>
    <n v="0.6"/>
    <n v="655.19999999999993"/>
    <n v="1092"/>
    <n v="436.80000000000007"/>
  </r>
  <r>
    <s v="Ernest Oconnell"/>
    <x v="1"/>
    <x v="16"/>
    <d v="2024-09-16T00:00:00"/>
    <d v="2024-09-23T00:00:00"/>
    <n v="9"/>
    <n v="30"/>
    <x v="0"/>
    <x v="2"/>
    <x v="0"/>
    <s v="2024"/>
    <s v="Sep"/>
    <s v="Mon"/>
    <n v="7"/>
    <n v="0.65"/>
    <n v="175.5"/>
    <n v="270"/>
    <n v="94.5"/>
  </r>
  <r>
    <s v="Randall Johnson"/>
    <x v="2"/>
    <x v="8"/>
    <d v="2024-10-24T00:00:00"/>
    <d v="2024-11-12T00:00:00"/>
    <n v="6"/>
    <n v="146"/>
    <x v="1"/>
    <x v="0"/>
    <x v="1"/>
    <s v="2024"/>
    <s v="Oct"/>
    <s v="Thu"/>
    <n v="19"/>
    <n v="0.65"/>
    <n v="569.4"/>
    <n v="876"/>
    <n v="306.60000000000002"/>
  </r>
  <r>
    <s v="Ryan Pope"/>
    <x v="4"/>
    <x v="9"/>
    <d v="2024-12-16T00:00:00"/>
    <d v="2024-12-20T00:00:00"/>
    <n v="8"/>
    <n v="722"/>
    <x v="0"/>
    <x v="2"/>
    <x v="3"/>
    <s v="2024"/>
    <s v="Dec"/>
    <s v="Mon"/>
    <n v="4"/>
    <n v="0.65"/>
    <n v="3754.4"/>
    <n v="5776"/>
    <n v="2021.6"/>
  </r>
  <r>
    <s v="Jay Bennett"/>
    <x v="0"/>
    <x v="4"/>
    <d v="2024-01-19T00:00:00"/>
    <d v="2024-02-02T00:00:00"/>
    <n v="5"/>
    <n v="216"/>
    <x v="0"/>
    <x v="0"/>
    <x v="3"/>
    <s v="2024"/>
    <s v="Jan"/>
    <s v="Fri"/>
    <n v="14"/>
    <n v="0.65"/>
    <n v="702"/>
    <n v="1080"/>
    <n v="378"/>
  </r>
  <r>
    <s v="Lonnie Hart"/>
    <x v="0"/>
    <x v="15"/>
    <d v="2024-05-26T00:00:00"/>
    <d v="2024-06-02T00:00:00"/>
    <n v="6"/>
    <n v="892"/>
    <x v="1"/>
    <x v="1"/>
    <x v="1"/>
    <s v="2024"/>
    <s v="May"/>
    <s v="Sun"/>
    <n v="7"/>
    <n v="0.85"/>
    <n v="4549.2"/>
    <n v="5352"/>
    <n v="802.80000000000018"/>
  </r>
  <r>
    <s v="Eric Patrick"/>
    <x v="0"/>
    <x v="4"/>
    <d v="2024-02-10T00:00:00"/>
    <d v="2024-02-18T00:00:00"/>
    <n v="7"/>
    <n v="626"/>
    <x v="1"/>
    <x v="1"/>
    <x v="2"/>
    <s v="2024"/>
    <s v="Feb"/>
    <s v="Sat"/>
    <n v="8"/>
    <n v="0.65"/>
    <n v="2848.3"/>
    <n v="4382"/>
    <n v="1533.6999999999998"/>
  </r>
  <r>
    <s v="Rhonda Brown"/>
    <x v="0"/>
    <x v="22"/>
    <d v="2024-11-10T00:00:00"/>
    <d v="2024-11-24T00:00:00"/>
    <n v="7"/>
    <n v="291"/>
    <x v="0"/>
    <x v="3"/>
    <x v="1"/>
    <s v="2024"/>
    <s v="Nov"/>
    <s v="Sun"/>
    <n v="14"/>
    <n v="0.7"/>
    <n v="1425.8999999999999"/>
    <n v="2037"/>
    <n v="611.10000000000014"/>
  </r>
  <r>
    <s v="Emily Price"/>
    <x v="3"/>
    <x v="3"/>
    <d v="2024-09-19T00:00:00"/>
    <d v="2024-10-09T00:00:00"/>
    <n v="3"/>
    <n v="985"/>
    <x v="1"/>
    <x v="0"/>
    <x v="2"/>
    <s v="2024"/>
    <s v="Sep"/>
    <s v="Thu"/>
    <n v="20"/>
    <n v="0.55000000000000004"/>
    <n v="1625.2500000000002"/>
    <n v="2955"/>
    <n v="1329.7499999999998"/>
  </r>
  <r>
    <s v="Jill Jackson"/>
    <x v="1"/>
    <x v="10"/>
    <d v="2024-10-14T00:00:00"/>
    <d v="2024-10-27T00:00:00"/>
    <n v="2"/>
    <n v="278"/>
    <x v="1"/>
    <x v="1"/>
    <x v="0"/>
    <s v="2024"/>
    <s v="Oct"/>
    <s v="Mon"/>
    <n v="13"/>
    <n v="0.6"/>
    <n v="333.59999999999997"/>
    <n v="556"/>
    <n v="222.40000000000003"/>
  </r>
  <r>
    <s v="Ashley Wilson"/>
    <x v="3"/>
    <x v="23"/>
    <d v="2024-11-09T00:00:00"/>
    <d v="2024-11-16T00:00:00"/>
    <n v="5"/>
    <n v="720"/>
    <x v="0"/>
    <x v="2"/>
    <x v="1"/>
    <s v="2024"/>
    <s v="Nov"/>
    <s v="Sat"/>
    <n v="7"/>
    <n v="0.6"/>
    <n v="2160"/>
    <n v="3600"/>
    <n v="1440"/>
  </r>
  <r>
    <s v="Ashley Greer PhD"/>
    <x v="2"/>
    <x v="8"/>
    <d v="2024-08-19T00:00:00"/>
    <d v="2024-09-01T00:00:00"/>
    <n v="3"/>
    <n v="930"/>
    <x v="0"/>
    <x v="3"/>
    <x v="2"/>
    <s v="2024"/>
    <s v="Aug"/>
    <s v="Mon"/>
    <n v="13"/>
    <n v="0.65"/>
    <n v="1813.5"/>
    <n v="2790"/>
    <n v="976.5"/>
  </r>
  <r>
    <s v="Charles Clark"/>
    <x v="2"/>
    <x v="13"/>
    <d v="2024-07-04T00:00:00"/>
    <d v="2024-07-17T00:00:00"/>
    <n v="9"/>
    <n v="239"/>
    <x v="0"/>
    <x v="0"/>
    <x v="2"/>
    <s v="2024"/>
    <s v="Jul"/>
    <s v="Thu"/>
    <n v="13"/>
    <n v="0.7"/>
    <n v="1505.6999999999998"/>
    <n v="2151"/>
    <n v="645.30000000000018"/>
  </r>
  <r>
    <s v="Brandi Thomas"/>
    <x v="1"/>
    <x v="17"/>
    <d v="2024-11-09T00:00:00"/>
    <d v="2024-11-22T00:00:00"/>
    <n v="2"/>
    <n v="77"/>
    <x v="1"/>
    <x v="4"/>
    <x v="1"/>
    <s v="2024"/>
    <s v="Nov"/>
    <s v="Sat"/>
    <n v="13"/>
    <n v="0.5"/>
    <n v="77"/>
    <n v="154"/>
    <n v="77"/>
  </r>
  <r>
    <s v="Mark Burton"/>
    <x v="3"/>
    <x v="18"/>
    <d v="2024-07-29T00:00:00"/>
    <d v="2024-08-08T00:00:00"/>
    <n v="7"/>
    <n v="853"/>
    <x v="0"/>
    <x v="3"/>
    <x v="0"/>
    <s v="2024"/>
    <s v="Jul"/>
    <s v="Mon"/>
    <n v="10"/>
    <n v="0.55000000000000004"/>
    <n v="3284.05"/>
    <n v="5971"/>
    <n v="2686.95"/>
  </r>
  <r>
    <s v="Paul Neal"/>
    <x v="4"/>
    <x v="19"/>
    <d v="2024-08-18T00:00:00"/>
    <d v="2024-08-25T00:00:00"/>
    <n v="8"/>
    <n v="706"/>
    <x v="0"/>
    <x v="3"/>
    <x v="0"/>
    <s v="2024"/>
    <s v="Aug"/>
    <s v="Sun"/>
    <n v="7"/>
    <n v="0.75"/>
    <n v="4236"/>
    <n v="5648"/>
    <n v="1412"/>
  </r>
  <r>
    <s v="Raymond Oconnor"/>
    <x v="1"/>
    <x v="16"/>
    <d v="2024-04-03T00:00:00"/>
    <d v="2024-04-11T00:00:00"/>
    <n v="3"/>
    <n v="453"/>
    <x v="0"/>
    <x v="3"/>
    <x v="2"/>
    <s v="2024"/>
    <s v="Apr"/>
    <s v="Wed"/>
    <n v="8"/>
    <n v="0.65"/>
    <n v="883.35"/>
    <n v="1359"/>
    <n v="475.65"/>
  </r>
  <r>
    <s v="Aaron Rubio"/>
    <x v="2"/>
    <x v="21"/>
    <d v="2024-11-10T00:00:00"/>
    <d v="2024-11-18T00:00:00"/>
    <n v="9"/>
    <n v="105"/>
    <x v="1"/>
    <x v="3"/>
    <x v="2"/>
    <s v="2024"/>
    <s v="Nov"/>
    <s v="Sun"/>
    <n v="8"/>
    <n v="0.8"/>
    <n v="756"/>
    <n v="945"/>
    <n v="189"/>
  </r>
  <r>
    <s v="Steven Martin"/>
    <x v="1"/>
    <x v="17"/>
    <d v="2024-03-28T00:00:00"/>
    <d v="2024-04-08T00:00:00"/>
    <n v="10"/>
    <n v="747"/>
    <x v="1"/>
    <x v="3"/>
    <x v="2"/>
    <s v="2024"/>
    <s v="Mar"/>
    <s v="Thu"/>
    <n v="11"/>
    <n v="0.5"/>
    <n v="3735"/>
    <n v="7470"/>
    <n v="3735"/>
  </r>
  <r>
    <s v="Jennifer Anderson MD"/>
    <x v="2"/>
    <x v="12"/>
    <d v="2024-08-01T00:00:00"/>
    <d v="2024-08-11T00:00:00"/>
    <n v="10"/>
    <n v="664"/>
    <x v="1"/>
    <x v="0"/>
    <x v="3"/>
    <s v="2024"/>
    <s v="Aug"/>
    <s v="Thu"/>
    <n v="10"/>
    <n v="0.7"/>
    <n v="4648"/>
    <n v="6640"/>
    <n v="1992"/>
  </r>
  <r>
    <s v="Emily Taylor"/>
    <x v="3"/>
    <x v="23"/>
    <d v="2024-06-23T00:00:00"/>
    <d v="2024-06-27T00:00:00"/>
    <n v="10"/>
    <n v="157"/>
    <x v="1"/>
    <x v="4"/>
    <x v="3"/>
    <s v="2024"/>
    <s v="Jun"/>
    <s v="Sun"/>
    <n v="4"/>
    <n v="0.6"/>
    <n v="942"/>
    <n v="1570"/>
    <n v="628"/>
  </r>
  <r>
    <s v="Matthew Bowers"/>
    <x v="2"/>
    <x v="2"/>
    <d v="2024-03-03T00:00:00"/>
    <d v="2024-03-15T00:00:00"/>
    <n v="5"/>
    <n v="470"/>
    <x v="0"/>
    <x v="0"/>
    <x v="3"/>
    <s v="2024"/>
    <s v="Mar"/>
    <s v="Sun"/>
    <n v="12"/>
    <n v="0.75"/>
    <n v="1762.5"/>
    <n v="2350"/>
    <n v="587.5"/>
  </r>
  <r>
    <s v="Samantha Green"/>
    <x v="2"/>
    <x v="21"/>
    <d v="2024-07-06T00:00:00"/>
    <d v="2024-07-16T00:00:00"/>
    <n v="7"/>
    <n v="384"/>
    <x v="0"/>
    <x v="0"/>
    <x v="0"/>
    <s v="2024"/>
    <s v="Jul"/>
    <s v="Sat"/>
    <n v="10"/>
    <n v="0.8"/>
    <n v="2150.4"/>
    <n v="2688"/>
    <n v="537.59999999999991"/>
  </r>
  <r>
    <s v="Jesse Ward"/>
    <x v="1"/>
    <x v="10"/>
    <d v="2024-10-08T00:00:00"/>
    <d v="2024-10-12T00:00:00"/>
    <n v="5"/>
    <n v="855"/>
    <x v="0"/>
    <x v="3"/>
    <x v="2"/>
    <s v="2024"/>
    <s v="Oct"/>
    <s v="Tue"/>
    <n v="4"/>
    <n v="0.6"/>
    <n v="2565"/>
    <n v="4275"/>
    <n v="1710"/>
  </r>
  <r>
    <s v="Tyler Johnson"/>
    <x v="2"/>
    <x v="13"/>
    <d v="2024-11-04T00:00:00"/>
    <d v="2024-11-16T00:00:00"/>
    <n v="9"/>
    <n v="421"/>
    <x v="0"/>
    <x v="3"/>
    <x v="0"/>
    <s v="2024"/>
    <s v="Nov"/>
    <s v="Mon"/>
    <n v="12"/>
    <n v="0.7"/>
    <n v="2652.2999999999997"/>
    <n v="3789"/>
    <n v="1136.7000000000003"/>
  </r>
  <r>
    <s v="Patricia Collins"/>
    <x v="2"/>
    <x v="12"/>
    <d v="2024-09-20T00:00:00"/>
    <d v="2024-09-27T00:00:00"/>
    <n v="3"/>
    <n v="345"/>
    <x v="0"/>
    <x v="3"/>
    <x v="3"/>
    <s v="2024"/>
    <s v="Sep"/>
    <s v="Fri"/>
    <n v="7"/>
    <n v="0.7"/>
    <n v="724.5"/>
    <n v="1035"/>
    <n v="310.5"/>
  </r>
  <r>
    <s v="Jacob Bonilla"/>
    <x v="3"/>
    <x v="18"/>
    <d v="2024-06-02T00:00:00"/>
    <d v="2024-06-15T00:00:00"/>
    <n v="10"/>
    <n v="354"/>
    <x v="1"/>
    <x v="3"/>
    <x v="3"/>
    <s v="2024"/>
    <s v="Jun"/>
    <s v="Sun"/>
    <n v="13"/>
    <n v="0.55000000000000004"/>
    <n v="1947.0000000000002"/>
    <n v="3540"/>
    <n v="1592.9999999999998"/>
  </r>
  <r>
    <s v="Anthony Shea DDS"/>
    <x v="0"/>
    <x v="4"/>
    <d v="2024-10-25T00:00:00"/>
    <d v="2024-11-06T00:00:00"/>
    <n v="5"/>
    <n v="825"/>
    <x v="1"/>
    <x v="3"/>
    <x v="0"/>
    <s v="2024"/>
    <s v="Oct"/>
    <s v="Fri"/>
    <n v="12"/>
    <n v="0.65"/>
    <n v="2681.25"/>
    <n v="4125"/>
    <n v="1443.75"/>
  </r>
  <r>
    <s v="Kathy Walsh"/>
    <x v="3"/>
    <x v="3"/>
    <d v="2024-12-01T00:00:00"/>
    <d v="2024-12-04T00:00:00"/>
    <n v="10"/>
    <n v="601"/>
    <x v="1"/>
    <x v="0"/>
    <x v="0"/>
    <s v="2024"/>
    <s v="Dec"/>
    <s v="Sun"/>
    <n v="3"/>
    <n v="0.55000000000000004"/>
    <n v="3305.5000000000005"/>
    <n v="6010"/>
    <n v="2704.4999999999995"/>
  </r>
  <r>
    <s v="Cynthia Green"/>
    <x v="3"/>
    <x v="23"/>
    <d v="2024-09-25T00:00:00"/>
    <d v="2024-10-07T00:00:00"/>
    <n v="10"/>
    <n v="803"/>
    <x v="0"/>
    <x v="1"/>
    <x v="3"/>
    <s v="2024"/>
    <s v="Sep"/>
    <s v="Wed"/>
    <n v="12"/>
    <n v="0.6"/>
    <n v="4818"/>
    <n v="8030"/>
    <n v="3212"/>
  </r>
  <r>
    <s v="Melissa Williams"/>
    <x v="0"/>
    <x v="15"/>
    <d v="2024-09-22T00:00:00"/>
    <d v="2024-10-07T00:00:00"/>
    <n v="4"/>
    <n v="584"/>
    <x v="1"/>
    <x v="4"/>
    <x v="0"/>
    <s v="2024"/>
    <s v="Sep"/>
    <s v="Sun"/>
    <n v="15"/>
    <n v="0.85"/>
    <n v="1985.6"/>
    <n v="2336"/>
    <n v="350.40000000000009"/>
  </r>
  <r>
    <s v="Anthony Evans"/>
    <x v="3"/>
    <x v="3"/>
    <d v="2024-03-29T00:00:00"/>
    <d v="2024-04-03T00:00:00"/>
    <n v="8"/>
    <n v="944"/>
    <x v="1"/>
    <x v="3"/>
    <x v="1"/>
    <s v="2024"/>
    <s v="Mar"/>
    <s v="Fri"/>
    <n v="5"/>
    <n v="0.55000000000000004"/>
    <n v="4153.6000000000004"/>
    <n v="7552"/>
    <n v="3398.3999999999996"/>
  </r>
  <r>
    <s v="Antonio Norman"/>
    <x v="4"/>
    <x v="20"/>
    <d v="2024-11-08T00:00:00"/>
    <d v="2024-11-20T00:00:00"/>
    <n v="8"/>
    <n v="206"/>
    <x v="1"/>
    <x v="0"/>
    <x v="2"/>
    <s v="2024"/>
    <s v="Nov"/>
    <s v="Fri"/>
    <n v="12"/>
    <n v="0.65"/>
    <n v="1071.2"/>
    <n v="1648"/>
    <n v="576.79999999999995"/>
  </r>
  <r>
    <s v="Kenneth Underwood"/>
    <x v="3"/>
    <x v="3"/>
    <d v="2024-10-13T00:00:00"/>
    <d v="2024-10-21T00:00:00"/>
    <n v="5"/>
    <n v="304"/>
    <x v="1"/>
    <x v="0"/>
    <x v="3"/>
    <s v="2024"/>
    <s v="Oct"/>
    <s v="Sun"/>
    <n v="8"/>
    <n v="0.55000000000000004"/>
    <n v="836.00000000000011"/>
    <n v="1520"/>
    <n v="683.99999999999989"/>
  </r>
  <r>
    <s v="Danielle Phillips"/>
    <x v="0"/>
    <x v="22"/>
    <d v="2024-12-31T00:00:00"/>
    <d v="2025-01-14T00:00:00"/>
    <n v="2"/>
    <n v="364"/>
    <x v="1"/>
    <x v="2"/>
    <x v="2"/>
    <s v="2024"/>
    <s v="Dec"/>
    <s v="Tue"/>
    <n v="14"/>
    <n v="0.7"/>
    <n v="509.59999999999997"/>
    <n v="728"/>
    <n v="218.40000000000003"/>
  </r>
  <r>
    <s v="Curtis Wilkerson"/>
    <x v="3"/>
    <x v="23"/>
    <d v="2024-04-13T00:00:00"/>
    <d v="2024-04-26T00:00:00"/>
    <n v="9"/>
    <n v="287"/>
    <x v="0"/>
    <x v="3"/>
    <x v="1"/>
    <s v="2024"/>
    <s v="Apr"/>
    <s v="Sat"/>
    <n v="13"/>
    <n v="0.6"/>
    <n v="1549.8"/>
    <n v="2583"/>
    <n v="1033.2"/>
  </r>
  <r>
    <s v="Kathryn Price"/>
    <x v="0"/>
    <x v="6"/>
    <d v="2024-10-27T00:00:00"/>
    <d v="2024-11-03T00:00:00"/>
    <n v="4"/>
    <n v="258"/>
    <x v="0"/>
    <x v="0"/>
    <x v="1"/>
    <s v="2024"/>
    <s v="Oct"/>
    <s v="Sun"/>
    <n v="7"/>
    <n v="0.8"/>
    <n v="825.6"/>
    <n v="1032"/>
    <n v="206.39999999999998"/>
  </r>
  <r>
    <s v="Kevin Hall"/>
    <x v="2"/>
    <x v="8"/>
    <d v="2024-02-21T00:00:00"/>
    <d v="2024-03-06T00:00:00"/>
    <n v="7"/>
    <n v="348"/>
    <x v="0"/>
    <x v="3"/>
    <x v="1"/>
    <s v="2024"/>
    <s v="Feb"/>
    <s v="Wed"/>
    <n v="14"/>
    <n v="0.65"/>
    <n v="1583.4"/>
    <n v="2436"/>
    <n v="852.59999999999991"/>
  </r>
  <r>
    <s v="Kristy Hart"/>
    <x v="2"/>
    <x v="21"/>
    <d v="2024-06-13T00:00:00"/>
    <d v="2024-06-17T00:00:00"/>
    <n v="5"/>
    <n v="671"/>
    <x v="1"/>
    <x v="0"/>
    <x v="0"/>
    <s v="2024"/>
    <s v="Jun"/>
    <s v="Thu"/>
    <n v="4"/>
    <n v="0.8"/>
    <n v="2684"/>
    <n v="3355"/>
    <n v="671"/>
  </r>
  <r>
    <s v="Joseph Smith"/>
    <x v="1"/>
    <x v="17"/>
    <d v="2024-09-30T00:00:00"/>
    <d v="2024-10-06T00:00:00"/>
    <n v="1"/>
    <n v="945"/>
    <x v="0"/>
    <x v="0"/>
    <x v="3"/>
    <s v="2024"/>
    <s v="Sep"/>
    <s v="Mon"/>
    <n v="6"/>
    <n v="0.5"/>
    <n v="472.5"/>
    <n v="945"/>
    <n v="472.5"/>
  </r>
  <r>
    <s v="Sarah Valencia"/>
    <x v="0"/>
    <x v="4"/>
    <d v="2024-09-10T00:00:00"/>
    <d v="2024-09-21T00:00:00"/>
    <n v="3"/>
    <n v="969"/>
    <x v="0"/>
    <x v="3"/>
    <x v="2"/>
    <s v="2024"/>
    <s v="Sep"/>
    <s v="Tue"/>
    <n v="11"/>
    <n v="0.65"/>
    <n v="1889.55"/>
    <n v="2907"/>
    <n v="1017.45"/>
  </r>
  <r>
    <s v="Patricia Bradley"/>
    <x v="2"/>
    <x v="8"/>
    <d v="2024-06-18T00:00:00"/>
    <d v="2024-06-24T00:00:00"/>
    <n v="3"/>
    <n v="758"/>
    <x v="1"/>
    <x v="2"/>
    <x v="2"/>
    <s v="2024"/>
    <s v="Jun"/>
    <s v="Tue"/>
    <n v="6"/>
    <n v="0.65"/>
    <n v="1478.1000000000001"/>
    <n v="2274"/>
    <n v="795.89999999999986"/>
  </r>
  <r>
    <s v="William Jackson"/>
    <x v="2"/>
    <x v="8"/>
    <d v="2024-06-21T00:00:00"/>
    <d v="2024-06-25T00:00:00"/>
    <n v="5"/>
    <n v="591"/>
    <x v="0"/>
    <x v="3"/>
    <x v="0"/>
    <s v="2024"/>
    <s v="Jun"/>
    <s v="Fri"/>
    <n v="4"/>
    <n v="0.65"/>
    <n v="1920.75"/>
    <n v="2955"/>
    <n v="1034.25"/>
  </r>
  <r>
    <s v="Michelle Williams"/>
    <x v="1"/>
    <x v="10"/>
    <d v="2024-08-06T00:00:00"/>
    <d v="2024-08-18T00:00:00"/>
    <n v="9"/>
    <n v="345"/>
    <x v="1"/>
    <x v="0"/>
    <x v="3"/>
    <s v="2024"/>
    <s v="Aug"/>
    <s v="Tue"/>
    <n v="12"/>
    <n v="0.6"/>
    <n v="1863"/>
    <n v="3105"/>
    <n v="1242"/>
  </r>
  <r>
    <s v="Fernando Lynn"/>
    <x v="3"/>
    <x v="23"/>
    <d v="2024-08-16T00:00:00"/>
    <d v="2024-08-29T00:00:00"/>
    <n v="5"/>
    <n v="986"/>
    <x v="1"/>
    <x v="4"/>
    <x v="0"/>
    <s v="2024"/>
    <s v="Aug"/>
    <s v="Fri"/>
    <n v="13"/>
    <n v="0.6"/>
    <n v="2958"/>
    <n v="4930"/>
    <n v="1972"/>
  </r>
  <r>
    <s v="Lisa Webb"/>
    <x v="1"/>
    <x v="1"/>
    <d v="2024-05-13T00:00:00"/>
    <d v="2024-05-20T00:00:00"/>
    <n v="6"/>
    <n v="719"/>
    <x v="1"/>
    <x v="0"/>
    <x v="3"/>
    <s v="2024"/>
    <s v="May"/>
    <s v="Mon"/>
    <n v="7"/>
    <n v="0.5"/>
    <n v="2157"/>
    <n v="4314"/>
    <n v="2157"/>
  </r>
  <r>
    <s v="Jennifer Spencer"/>
    <x v="0"/>
    <x v="4"/>
    <d v="2024-06-06T00:00:00"/>
    <d v="2024-06-18T00:00:00"/>
    <n v="3"/>
    <n v="425"/>
    <x v="1"/>
    <x v="3"/>
    <x v="3"/>
    <s v="2024"/>
    <s v="Jun"/>
    <s v="Thu"/>
    <n v="12"/>
    <n v="0.65"/>
    <n v="828.75"/>
    <n v="1275"/>
    <n v="446.25"/>
  </r>
  <r>
    <s v="Sara Hernandez"/>
    <x v="4"/>
    <x v="19"/>
    <d v="2024-11-23T00:00:00"/>
    <d v="2024-11-29T00:00:00"/>
    <n v="5"/>
    <n v="386"/>
    <x v="0"/>
    <x v="3"/>
    <x v="3"/>
    <s v="2024"/>
    <s v="Nov"/>
    <s v="Sat"/>
    <n v="6"/>
    <n v="0.75"/>
    <n v="1447.5"/>
    <n v="1930"/>
    <n v="482.5"/>
  </r>
  <r>
    <s v="Steven Baker"/>
    <x v="1"/>
    <x v="10"/>
    <d v="2024-10-02T00:00:00"/>
    <d v="2024-10-09T00:00:00"/>
    <n v="4"/>
    <n v="790"/>
    <x v="0"/>
    <x v="0"/>
    <x v="1"/>
    <s v="2024"/>
    <s v="Oct"/>
    <s v="Wed"/>
    <n v="7"/>
    <n v="0.6"/>
    <n v="1896"/>
    <n v="3160"/>
    <n v="1264"/>
  </r>
  <r>
    <s v="Dennis Marshall"/>
    <x v="1"/>
    <x v="10"/>
    <d v="2024-09-27T00:00:00"/>
    <d v="2024-10-07T00:00:00"/>
    <n v="6"/>
    <n v="89"/>
    <x v="0"/>
    <x v="3"/>
    <x v="1"/>
    <s v="2024"/>
    <s v="Sep"/>
    <s v="Fri"/>
    <n v="10"/>
    <n v="0.6"/>
    <n v="320.39999999999998"/>
    <n v="534"/>
    <n v="213.60000000000002"/>
  </r>
  <r>
    <s v="Cynthia Evans"/>
    <x v="1"/>
    <x v="10"/>
    <d v="2024-02-29T00:00:00"/>
    <d v="2024-03-08T00:00:00"/>
    <n v="4"/>
    <n v="744"/>
    <x v="0"/>
    <x v="3"/>
    <x v="1"/>
    <s v="2024"/>
    <s v="Feb"/>
    <s v="Thu"/>
    <n v="8"/>
    <n v="0.6"/>
    <n v="1785.6"/>
    <n v="2976"/>
    <n v="1190.4000000000001"/>
  </r>
  <r>
    <s v="Beth Henderson"/>
    <x v="1"/>
    <x v="1"/>
    <d v="2024-10-13T00:00:00"/>
    <d v="2024-10-25T00:00:00"/>
    <n v="8"/>
    <n v="698"/>
    <x v="1"/>
    <x v="1"/>
    <x v="3"/>
    <s v="2024"/>
    <s v="Oct"/>
    <s v="Sun"/>
    <n v="12"/>
    <n v="0.5"/>
    <n v="2792"/>
    <n v="5584"/>
    <n v="2792"/>
  </r>
  <r>
    <s v="Thomas Sloan"/>
    <x v="0"/>
    <x v="4"/>
    <d v="2024-05-10T00:00:00"/>
    <d v="2024-05-13T00:00:00"/>
    <n v="1"/>
    <n v="773"/>
    <x v="0"/>
    <x v="0"/>
    <x v="3"/>
    <s v="2024"/>
    <s v="May"/>
    <s v="Fri"/>
    <n v="3"/>
    <n v="0.65"/>
    <n v="502.45000000000005"/>
    <n v="773"/>
    <n v="270.54999999999995"/>
  </r>
  <r>
    <s v="Kara Jackson"/>
    <x v="3"/>
    <x v="7"/>
    <d v="2024-07-12T00:00:00"/>
    <d v="2024-07-17T00:00:00"/>
    <n v="7"/>
    <n v="92"/>
    <x v="0"/>
    <x v="3"/>
    <x v="0"/>
    <s v="2024"/>
    <s v="Jul"/>
    <s v="Fri"/>
    <n v="5"/>
    <n v="0.5"/>
    <n v="322"/>
    <n v="644"/>
    <n v="322"/>
  </r>
  <r>
    <s v="Steve Rivera"/>
    <x v="4"/>
    <x v="19"/>
    <d v="2024-04-01T00:00:00"/>
    <d v="2024-04-12T00:00:00"/>
    <n v="9"/>
    <n v="412"/>
    <x v="1"/>
    <x v="3"/>
    <x v="1"/>
    <s v="2024"/>
    <s v="Apr"/>
    <s v="Mon"/>
    <n v="11"/>
    <n v="0.75"/>
    <n v="2781"/>
    <n v="3708"/>
    <n v="927"/>
  </r>
  <r>
    <s v="Caitlin Collins"/>
    <x v="2"/>
    <x v="8"/>
    <d v="2024-01-17T00:00:00"/>
    <d v="2024-01-27T00:00:00"/>
    <n v="7"/>
    <n v="639"/>
    <x v="0"/>
    <x v="1"/>
    <x v="1"/>
    <s v="2024"/>
    <s v="Jan"/>
    <s v="Wed"/>
    <n v="10"/>
    <n v="0.65"/>
    <n v="2907.4500000000003"/>
    <n v="4473"/>
    <n v="1565.5499999999997"/>
  </r>
  <r>
    <s v="Corey Whitaker"/>
    <x v="2"/>
    <x v="8"/>
    <d v="2024-02-21T00:00:00"/>
    <d v="2024-03-05T00:00:00"/>
    <n v="10"/>
    <n v="44"/>
    <x v="1"/>
    <x v="2"/>
    <x v="2"/>
    <s v="2024"/>
    <s v="Feb"/>
    <s v="Wed"/>
    <n v="13"/>
    <n v="0.65"/>
    <n v="286"/>
    <n v="440"/>
    <n v="154"/>
  </r>
  <r>
    <s v="Madison Martinez"/>
    <x v="0"/>
    <x v="15"/>
    <d v="2024-01-23T00:00:00"/>
    <d v="2024-02-05T00:00:00"/>
    <n v="7"/>
    <n v="459"/>
    <x v="0"/>
    <x v="0"/>
    <x v="1"/>
    <s v="2024"/>
    <s v="Jan"/>
    <s v="Tue"/>
    <n v="13"/>
    <n v="0.85"/>
    <n v="2731.0499999999997"/>
    <n v="3213"/>
    <n v="481.95000000000027"/>
  </r>
  <r>
    <s v="Penny Lewis"/>
    <x v="1"/>
    <x v="16"/>
    <d v="2024-12-10T00:00:00"/>
    <d v="2024-12-19T00:00:00"/>
    <n v="6"/>
    <n v="252"/>
    <x v="1"/>
    <x v="4"/>
    <x v="2"/>
    <s v="2024"/>
    <s v="Dec"/>
    <s v="Tue"/>
    <n v="9"/>
    <n v="0.65"/>
    <n v="982.80000000000007"/>
    <n v="1512"/>
    <n v="529.19999999999993"/>
  </r>
  <r>
    <s v="Carlos Thompson"/>
    <x v="1"/>
    <x v="17"/>
    <d v="2024-07-30T00:00:00"/>
    <d v="2024-08-06T00:00:00"/>
    <n v="5"/>
    <n v="291"/>
    <x v="1"/>
    <x v="0"/>
    <x v="2"/>
    <s v="2024"/>
    <s v="Jul"/>
    <s v="Tue"/>
    <n v="7"/>
    <n v="0.5"/>
    <n v="727.5"/>
    <n v="1455"/>
    <n v="727.5"/>
  </r>
  <r>
    <s v="James Bailey"/>
    <x v="2"/>
    <x v="2"/>
    <d v="2024-10-11T00:00:00"/>
    <d v="2024-10-19T00:00:00"/>
    <n v="8"/>
    <n v="58"/>
    <x v="1"/>
    <x v="4"/>
    <x v="3"/>
    <s v="2024"/>
    <s v="Oct"/>
    <s v="Fri"/>
    <n v="8"/>
    <n v="0.75"/>
    <n v="348"/>
    <n v="464"/>
    <n v="116"/>
  </r>
  <r>
    <s v="Brian Hunt"/>
    <x v="4"/>
    <x v="11"/>
    <d v="2024-07-28T00:00:00"/>
    <d v="2024-08-09T00:00:00"/>
    <n v="3"/>
    <n v="317"/>
    <x v="1"/>
    <x v="2"/>
    <x v="2"/>
    <s v="2024"/>
    <s v="Jul"/>
    <s v="Sun"/>
    <n v="12"/>
    <n v="0.7"/>
    <n v="665.69999999999993"/>
    <n v="951"/>
    <n v="285.30000000000007"/>
  </r>
  <r>
    <s v="Sarah Pittman"/>
    <x v="0"/>
    <x v="6"/>
    <d v="2024-04-07T00:00:00"/>
    <d v="2024-04-19T00:00:00"/>
    <n v="1"/>
    <n v="284"/>
    <x v="1"/>
    <x v="2"/>
    <x v="0"/>
    <s v="2024"/>
    <s v="Apr"/>
    <s v="Sun"/>
    <n v="12"/>
    <n v="0.8"/>
    <n v="227.20000000000002"/>
    <n v="284"/>
    <n v="56.799999999999983"/>
  </r>
  <r>
    <s v="Courtney Walker"/>
    <x v="0"/>
    <x v="0"/>
    <d v="2024-04-06T00:00:00"/>
    <d v="2024-04-09T00:00:00"/>
    <n v="10"/>
    <n v="751"/>
    <x v="0"/>
    <x v="3"/>
    <x v="2"/>
    <s v="2024"/>
    <s v="Apr"/>
    <s v="Sat"/>
    <n v="3"/>
    <n v="0.75"/>
    <n v="5632.5"/>
    <n v="7510"/>
    <n v="1877.5"/>
  </r>
  <r>
    <s v="Edward York"/>
    <x v="3"/>
    <x v="23"/>
    <d v="2024-06-19T00:00:00"/>
    <d v="2024-07-03T00:00:00"/>
    <n v="5"/>
    <n v="989"/>
    <x v="0"/>
    <x v="0"/>
    <x v="0"/>
    <s v="2024"/>
    <s v="Jun"/>
    <s v="Wed"/>
    <n v="14"/>
    <n v="0.6"/>
    <n v="2967"/>
    <n v="4945"/>
    <n v="1978"/>
  </r>
  <r>
    <s v="Steve Mason"/>
    <x v="0"/>
    <x v="4"/>
    <d v="2024-05-04T00:00:00"/>
    <d v="2024-05-17T00:00:00"/>
    <n v="10"/>
    <n v="730"/>
    <x v="0"/>
    <x v="0"/>
    <x v="0"/>
    <s v="2024"/>
    <s v="May"/>
    <s v="Sat"/>
    <n v="13"/>
    <n v="0.65"/>
    <n v="4745"/>
    <n v="7300"/>
    <n v="2555"/>
  </r>
  <r>
    <s v="Penny Anderson"/>
    <x v="2"/>
    <x v="21"/>
    <d v="2024-06-09T00:00:00"/>
    <d v="2024-06-19T00:00:00"/>
    <n v="7"/>
    <n v="56"/>
    <x v="1"/>
    <x v="3"/>
    <x v="2"/>
    <s v="2024"/>
    <s v="Jun"/>
    <s v="Sun"/>
    <n v="10"/>
    <n v="0.8"/>
    <n v="313.60000000000002"/>
    <n v="392"/>
    <n v="78.399999999999977"/>
  </r>
  <r>
    <s v="Joseph Cross"/>
    <x v="2"/>
    <x v="8"/>
    <d v="2024-05-13T00:00:00"/>
    <d v="2024-05-16T00:00:00"/>
    <n v="9"/>
    <n v="967"/>
    <x v="1"/>
    <x v="3"/>
    <x v="0"/>
    <s v="2024"/>
    <s v="May"/>
    <s v="Mon"/>
    <n v="3"/>
    <n v="0.65"/>
    <n v="5656.95"/>
    <n v="8703"/>
    <n v="3046.05"/>
  </r>
  <r>
    <s v="Shawn Collins"/>
    <x v="3"/>
    <x v="3"/>
    <d v="2024-03-19T00:00:00"/>
    <d v="2024-04-08T00:00:00"/>
    <n v="4"/>
    <n v="347"/>
    <x v="1"/>
    <x v="0"/>
    <x v="1"/>
    <s v="2024"/>
    <s v="Mar"/>
    <s v="Tue"/>
    <n v="20"/>
    <n v="0.55000000000000004"/>
    <n v="763.40000000000009"/>
    <n v="1388"/>
    <n v="624.59999999999991"/>
  </r>
  <r>
    <s v="Joy Meyer"/>
    <x v="2"/>
    <x v="2"/>
    <d v="2024-10-08T00:00:00"/>
    <d v="2024-10-17T00:00:00"/>
    <n v="6"/>
    <n v="273"/>
    <x v="1"/>
    <x v="1"/>
    <x v="3"/>
    <s v="2024"/>
    <s v="Oct"/>
    <s v="Tue"/>
    <n v="9"/>
    <n v="0.75"/>
    <n v="1228.5"/>
    <n v="1638"/>
    <n v="409.5"/>
  </r>
  <r>
    <s v="Alex Wagner"/>
    <x v="2"/>
    <x v="12"/>
    <d v="2024-11-24T00:00:00"/>
    <d v="2024-11-27T00:00:00"/>
    <n v="1"/>
    <n v="546"/>
    <x v="1"/>
    <x v="0"/>
    <x v="2"/>
    <s v="2024"/>
    <s v="Nov"/>
    <s v="Sun"/>
    <n v="3"/>
    <n v="0.7"/>
    <n v="382.2"/>
    <n v="546"/>
    <n v="163.80000000000001"/>
  </r>
  <r>
    <s v="Martha Smith"/>
    <x v="0"/>
    <x v="0"/>
    <d v="2024-07-30T00:00:00"/>
    <d v="2024-08-10T00:00:00"/>
    <n v="3"/>
    <n v="872"/>
    <x v="0"/>
    <x v="3"/>
    <x v="2"/>
    <s v="2024"/>
    <s v="Jul"/>
    <s v="Tue"/>
    <n v="11"/>
    <n v="0.75"/>
    <n v="1962"/>
    <n v="2616"/>
    <n v="654"/>
  </r>
  <r>
    <s v="Matthew Bates"/>
    <x v="2"/>
    <x v="8"/>
    <d v="2024-04-21T00:00:00"/>
    <d v="2024-04-28T00:00:00"/>
    <n v="9"/>
    <n v="476"/>
    <x v="1"/>
    <x v="4"/>
    <x v="3"/>
    <s v="2024"/>
    <s v="Apr"/>
    <s v="Sun"/>
    <n v="7"/>
    <n v="0.65"/>
    <n v="2784.6"/>
    <n v="4284"/>
    <n v="1499.4"/>
  </r>
  <r>
    <s v="Autumn Wilson"/>
    <x v="1"/>
    <x v="10"/>
    <d v="2024-12-03T00:00:00"/>
    <d v="2024-12-12T00:00:00"/>
    <n v="8"/>
    <n v="26"/>
    <x v="1"/>
    <x v="0"/>
    <x v="2"/>
    <s v="2024"/>
    <s v="Dec"/>
    <s v="Tue"/>
    <n v="9"/>
    <n v="0.6"/>
    <n v="124.8"/>
    <n v="208"/>
    <n v="83.2"/>
  </r>
  <r>
    <s v="Michael Meadows"/>
    <x v="0"/>
    <x v="6"/>
    <d v="2024-12-23T00:00:00"/>
    <d v="2025-01-05T00:00:00"/>
    <n v="7"/>
    <n v="835"/>
    <x v="0"/>
    <x v="0"/>
    <x v="3"/>
    <s v="2024"/>
    <s v="Dec"/>
    <s v="Mon"/>
    <n v="13"/>
    <n v="0.8"/>
    <n v="4676"/>
    <n v="5845"/>
    <n v="1169"/>
  </r>
  <r>
    <s v="Sarah Ward"/>
    <x v="4"/>
    <x v="11"/>
    <d v="2024-02-10T00:00:00"/>
    <d v="2024-02-23T00:00:00"/>
    <n v="6"/>
    <n v="992"/>
    <x v="1"/>
    <x v="2"/>
    <x v="0"/>
    <s v="2024"/>
    <s v="Feb"/>
    <s v="Sat"/>
    <n v="13"/>
    <n v="0.7"/>
    <n v="4166.3999999999996"/>
    <n v="5952"/>
    <n v="1785.6000000000004"/>
  </r>
  <r>
    <s v="Charles Holland"/>
    <x v="2"/>
    <x v="13"/>
    <d v="2024-06-02T00:00:00"/>
    <d v="2024-06-11T00:00:00"/>
    <n v="2"/>
    <n v="679"/>
    <x v="0"/>
    <x v="1"/>
    <x v="0"/>
    <s v="2024"/>
    <s v="Jun"/>
    <s v="Sun"/>
    <n v="9"/>
    <n v="0.7"/>
    <n v="950.59999999999991"/>
    <n v="1358"/>
    <n v="407.40000000000009"/>
  </r>
  <r>
    <s v="Robert White"/>
    <x v="3"/>
    <x v="7"/>
    <d v="2024-07-12T00:00:00"/>
    <d v="2024-07-25T00:00:00"/>
    <n v="9"/>
    <n v="497"/>
    <x v="1"/>
    <x v="0"/>
    <x v="3"/>
    <s v="2024"/>
    <s v="Jul"/>
    <s v="Fri"/>
    <n v="13"/>
    <n v="0.5"/>
    <n v="2236.5"/>
    <n v="4473"/>
    <n v="2236.5"/>
  </r>
  <r>
    <s v="Karen Fisher"/>
    <x v="2"/>
    <x v="8"/>
    <d v="2024-09-12T00:00:00"/>
    <d v="2024-09-20T00:00:00"/>
    <n v="7"/>
    <n v="670"/>
    <x v="1"/>
    <x v="1"/>
    <x v="3"/>
    <s v="2024"/>
    <s v="Sep"/>
    <s v="Thu"/>
    <n v="8"/>
    <n v="0.65"/>
    <n v="3048.5"/>
    <n v="4690"/>
    <n v="1641.5"/>
  </r>
  <r>
    <s v="Jason Williams"/>
    <x v="4"/>
    <x v="19"/>
    <d v="2024-02-08T00:00:00"/>
    <d v="2024-02-21T00:00:00"/>
    <n v="5"/>
    <n v="930"/>
    <x v="1"/>
    <x v="3"/>
    <x v="1"/>
    <s v="2024"/>
    <s v="Feb"/>
    <s v="Thu"/>
    <n v="13"/>
    <n v="0.75"/>
    <n v="3487.5"/>
    <n v="4650"/>
    <n v="1162.5"/>
  </r>
  <r>
    <s v="Vanessa Santiago"/>
    <x v="0"/>
    <x v="15"/>
    <d v="2024-06-10T00:00:00"/>
    <d v="2024-06-19T00:00:00"/>
    <n v="1"/>
    <n v="994"/>
    <x v="0"/>
    <x v="0"/>
    <x v="0"/>
    <s v="2024"/>
    <s v="Jun"/>
    <s v="Mon"/>
    <n v="9"/>
    <n v="0.85"/>
    <n v="844.9"/>
    <n v="994"/>
    <n v="149.10000000000002"/>
  </r>
  <r>
    <s v="Erica Rivera"/>
    <x v="1"/>
    <x v="14"/>
    <d v="2024-07-15T00:00:00"/>
    <d v="2024-07-28T00:00:00"/>
    <n v="3"/>
    <n v="819"/>
    <x v="1"/>
    <x v="3"/>
    <x v="0"/>
    <s v="2024"/>
    <s v="Jul"/>
    <s v="Mon"/>
    <n v="13"/>
    <n v="0.55000000000000004"/>
    <n v="1351.3500000000001"/>
    <n v="2457"/>
    <n v="1105.6499999999999"/>
  </r>
  <r>
    <s v="Alicia Powell"/>
    <x v="1"/>
    <x v="16"/>
    <d v="2024-10-31T00:00:00"/>
    <d v="2024-11-14T00:00:00"/>
    <n v="7"/>
    <n v="802"/>
    <x v="1"/>
    <x v="4"/>
    <x v="1"/>
    <s v="2024"/>
    <s v="Oct"/>
    <s v="Thu"/>
    <n v="14"/>
    <n v="0.65"/>
    <n v="3649.1"/>
    <n v="5614"/>
    <n v="1964.9"/>
  </r>
  <r>
    <s v="Brian Prince"/>
    <x v="2"/>
    <x v="8"/>
    <d v="2024-02-12T00:00:00"/>
    <d v="2024-02-23T00:00:00"/>
    <n v="5"/>
    <n v="167"/>
    <x v="1"/>
    <x v="2"/>
    <x v="2"/>
    <s v="2024"/>
    <s v="Feb"/>
    <s v="Mon"/>
    <n v="11"/>
    <n v="0.65"/>
    <n v="542.75"/>
    <n v="835"/>
    <n v="292.25"/>
  </r>
  <r>
    <s v="Janice Petty"/>
    <x v="1"/>
    <x v="1"/>
    <d v="2024-11-01T00:00:00"/>
    <d v="2024-11-06T00:00:00"/>
    <n v="10"/>
    <n v="813"/>
    <x v="0"/>
    <x v="4"/>
    <x v="0"/>
    <s v="2024"/>
    <s v="Nov"/>
    <s v="Fri"/>
    <n v="5"/>
    <n v="0.5"/>
    <n v="4065"/>
    <n v="8130"/>
    <n v="4065"/>
  </r>
  <r>
    <s v="Nicole Evans"/>
    <x v="4"/>
    <x v="11"/>
    <d v="2024-07-17T00:00:00"/>
    <d v="2024-07-23T00:00:00"/>
    <n v="2"/>
    <n v="752"/>
    <x v="1"/>
    <x v="3"/>
    <x v="1"/>
    <s v="2024"/>
    <s v="Jul"/>
    <s v="Wed"/>
    <n v="6"/>
    <n v="0.7"/>
    <n v="1052.8"/>
    <n v="1504"/>
    <n v="451.20000000000005"/>
  </r>
  <r>
    <s v="Anthony Adams"/>
    <x v="4"/>
    <x v="11"/>
    <d v="2024-02-09T00:00:00"/>
    <d v="2024-02-13T00:00:00"/>
    <n v="6"/>
    <n v="267"/>
    <x v="1"/>
    <x v="5"/>
    <x v="2"/>
    <s v="2024"/>
    <s v="Feb"/>
    <s v="Fri"/>
    <n v="4"/>
    <n v="0.7"/>
    <n v="1121.3999999999999"/>
    <n v="1602"/>
    <n v="480.60000000000014"/>
  </r>
  <r>
    <s v="Richard Jennings"/>
    <x v="4"/>
    <x v="5"/>
    <d v="2024-07-13T00:00:00"/>
    <d v="2024-07-19T00:00:00"/>
    <n v="6"/>
    <n v="460"/>
    <x v="1"/>
    <x v="4"/>
    <x v="0"/>
    <s v="2024"/>
    <s v="Jul"/>
    <s v="Sat"/>
    <n v="6"/>
    <n v="0.75"/>
    <n v="2070"/>
    <n v="2760"/>
    <n v="690"/>
  </r>
  <r>
    <s v="Douglas Baker"/>
    <x v="4"/>
    <x v="9"/>
    <d v="2024-07-22T00:00:00"/>
    <d v="2024-07-25T00:00:00"/>
    <n v="6"/>
    <n v="308"/>
    <x v="1"/>
    <x v="6"/>
    <x v="2"/>
    <s v="2024"/>
    <s v="Jul"/>
    <s v="Mon"/>
    <n v="3"/>
    <n v="0.65"/>
    <n v="1201.2"/>
    <n v="1848"/>
    <n v="646.79999999999995"/>
  </r>
  <r>
    <s v="Michael Fox"/>
    <x v="0"/>
    <x v="6"/>
    <d v="2024-04-12T00:00:00"/>
    <d v="2024-04-21T00:00:00"/>
    <n v="10"/>
    <n v="568"/>
    <x v="0"/>
    <x v="5"/>
    <x v="3"/>
    <s v="2024"/>
    <s v="Apr"/>
    <s v="Fri"/>
    <n v="9"/>
    <n v="0.8"/>
    <n v="4544"/>
    <n v="5680"/>
    <n v="1136"/>
  </r>
  <r>
    <s v="Lisa Oliver"/>
    <x v="3"/>
    <x v="23"/>
    <d v="2024-11-20T00:00:00"/>
    <d v="2024-12-12T00:00:00"/>
    <n v="5"/>
    <n v="257"/>
    <x v="1"/>
    <x v="4"/>
    <x v="3"/>
    <s v="2024"/>
    <s v="Nov"/>
    <s v="Wed"/>
    <n v="22"/>
    <n v="0.6"/>
    <n v="771"/>
    <n v="1285"/>
    <n v="514"/>
  </r>
  <r>
    <s v="Bradley Davis"/>
    <x v="1"/>
    <x v="16"/>
    <d v="2024-12-20T00:00:00"/>
    <d v="2024-12-28T00:00:00"/>
    <n v="7"/>
    <n v="566"/>
    <x v="1"/>
    <x v="5"/>
    <x v="0"/>
    <s v="2024"/>
    <s v="Dec"/>
    <s v="Fri"/>
    <n v="8"/>
    <n v="0.65"/>
    <n v="2575.3000000000002"/>
    <n v="3962"/>
    <n v="1386.6999999999998"/>
  </r>
  <r>
    <s v="Ronald Johns"/>
    <x v="1"/>
    <x v="16"/>
    <d v="2024-11-22T00:00:00"/>
    <d v="2024-12-05T00:00:00"/>
    <n v="2"/>
    <n v="121"/>
    <x v="1"/>
    <x v="1"/>
    <x v="3"/>
    <s v="2024"/>
    <s v="Nov"/>
    <s v="Fri"/>
    <n v="13"/>
    <n v="0.65"/>
    <n v="157.30000000000001"/>
    <n v="242"/>
    <n v="84.699999999999989"/>
  </r>
  <r>
    <s v="Alan Nunez"/>
    <x v="3"/>
    <x v="24"/>
    <d v="2024-01-06T00:00:00"/>
    <d v="2024-01-14T00:00:00"/>
    <n v="2"/>
    <n v="274"/>
    <x v="1"/>
    <x v="5"/>
    <x v="1"/>
    <s v="2024"/>
    <s v="Jan"/>
    <s v="Sat"/>
    <n v="8"/>
    <n v="0.6"/>
    <n v="328.8"/>
    <n v="548"/>
    <n v="219.2"/>
  </r>
  <r>
    <s v="Daniel Davenport"/>
    <x v="0"/>
    <x v="4"/>
    <d v="2024-12-22T00:00:00"/>
    <d v="2024-12-30T00:00:00"/>
    <n v="8"/>
    <n v="336"/>
    <x v="0"/>
    <x v="5"/>
    <x v="1"/>
    <s v="2024"/>
    <s v="Dec"/>
    <s v="Sun"/>
    <n v="8"/>
    <n v="0.65"/>
    <n v="1747.2"/>
    <n v="2688"/>
    <n v="940.8"/>
  </r>
  <r>
    <s v="Angel Powers"/>
    <x v="0"/>
    <x v="0"/>
    <d v="2024-06-24T00:00:00"/>
    <d v="2024-06-29T00:00:00"/>
    <n v="2"/>
    <n v="703"/>
    <x v="1"/>
    <x v="1"/>
    <x v="2"/>
    <s v="2024"/>
    <s v="Jun"/>
    <s v="Mon"/>
    <n v="5"/>
    <n v="0.75"/>
    <n v="1054.5"/>
    <n v="1406"/>
    <n v="351.5"/>
  </r>
  <r>
    <s v="Ian Frazier"/>
    <x v="0"/>
    <x v="6"/>
    <d v="2024-04-11T00:00:00"/>
    <d v="2024-04-21T00:00:00"/>
    <n v="8"/>
    <n v="616"/>
    <x v="0"/>
    <x v="2"/>
    <x v="2"/>
    <s v="2024"/>
    <s v="Apr"/>
    <s v="Thu"/>
    <n v="10"/>
    <n v="0.8"/>
    <n v="3942.4"/>
    <n v="4928"/>
    <n v="985.59999999999991"/>
  </r>
  <r>
    <s v="Matthew Miller"/>
    <x v="2"/>
    <x v="13"/>
    <d v="2024-05-22T00:00:00"/>
    <d v="2024-06-05T00:00:00"/>
    <n v="2"/>
    <n v="601"/>
    <x v="0"/>
    <x v="5"/>
    <x v="1"/>
    <s v="2024"/>
    <s v="May"/>
    <s v="Wed"/>
    <n v="14"/>
    <n v="0.7"/>
    <n v="841.4"/>
    <n v="1202"/>
    <n v="360.6"/>
  </r>
  <r>
    <s v="Angela Jones"/>
    <x v="4"/>
    <x v="20"/>
    <d v="2024-04-10T00:00:00"/>
    <d v="2024-04-20T00:00:00"/>
    <n v="8"/>
    <n v="126"/>
    <x v="1"/>
    <x v="4"/>
    <x v="0"/>
    <s v="2024"/>
    <s v="Apr"/>
    <s v="Wed"/>
    <n v="10"/>
    <n v="0.65"/>
    <n v="655.20000000000005"/>
    <n v="1008"/>
    <n v="352.79999999999995"/>
  </r>
  <r>
    <s v="Sarah Drake"/>
    <x v="4"/>
    <x v="11"/>
    <d v="2024-11-12T00:00:00"/>
    <d v="2024-11-24T00:00:00"/>
    <n v="3"/>
    <n v="843"/>
    <x v="1"/>
    <x v="6"/>
    <x v="1"/>
    <s v="2024"/>
    <s v="Nov"/>
    <s v="Tue"/>
    <n v="12"/>
    <n v="0.7"/>
    <n v="1770.3"/>
    <n v="2529"/>
    <n v="758.7"/>
  </r>
  <r>
    <s v="Sierra Williams"/>
    <x v="0"/>
    <x v="15"/>
    <d v="2024-07-10T00:00:00"/>
    <d v="2024-07-14T00:00:00"/>
    <n v="3"/>
    <n v="533"/>
    <x v="1"/>
    <x v="2"/>
    <x v="1"/>
    <s v="2024"/>
    <s v="Jul"/>
    <s v="Wed"/>
    <n v="4"/>
    <n v="0.85"/>
    <n v="1359.1499999999999"/>
    <n v="1599"/>
    <n v="239.85000000000014"/>
  </r>
  <r>
    <s v="Deborah Stephens"/>
    <x v="2"/>
    <x v="12"/>
    <d v="2024-07-15T00:00:00"/>
    <d v="2024-07-27T00:00:00"/>
    <n v="7"/>
    <n v="200"/>
    <x v="1"/>
    <x v="2"/>
    <x v="3"/>
    <s v="2024"/>
    <s v="Jul"/>
    <s v="Mon"/>
    <n v="12"/>
    <n v="0.7"/>
    <n v="979.99999999999989"/>
    <n v="1400"/>
    <n v="420.00000000000011"/>
  </r>
  <r>
    <s v="Brenda Martin"/>
    <x v="3"/>
    <x v="18"/>
    <d v="2024-01-28T00:00:00"/>
    <d v="2024-02-07T00:00:00"/>
    <n v="6"/>
    <n v="984"/>
    <x v="0"/>
    <x v="5"/>
    <x v="3"/>
    <s v="2024"/>
    <s v="Jan"/>
    <s v="Sun"/>
    <n v="10"/>
    <n v="0.55000000000000004"/>
    <n v="3247.2000000000003"/>
    <n v="5904"/>
    <n v="2656.7999999999997"/>
  </r>
  <r>
    <s v="Gary Wilson"/>
    <x v="2"/>
    <x v="2"/>
    <d v="2024-10-14T00:00:00"/>
    <d v="2024-10-28T00:00:00"/>
    <n v="9"/>
    <n v="678"/>
    <x v="1"/>
    <x v="2"/>
    <x v="3"/>
    <s v="2024"/>
    <s v="Oct"/>
    <s v="Mon"/>
    <n v="14"/>
    <n v="0.75"/>
    <n v="4576.5"/>
    <n v="6102"/>
    <n v="1525.5"/>
  </r>
  <r>
    <s v="Alison Williams"/>
    <x v="3"/>
    <x v="7"/>
    <d v="2024-12-29T00:00:00"/>
    <d v="2025-01-02T00:00:00"/>
    <n v="8"/>
    <n v="510"/>
    <x v="1"/>
    <x v="5"/>
    <x v="0"/>
    <s v="2024"/>
    <s v="Dec"/>
    <s v="Sun"/>
    <n v="4"/>
    <n v="0.5"/>
    <n v="2040"/>
    <n v="4080"/>
    <n v="2040"/>
  </r>
  <r>
    <s v="Rebecca Hoover"/>
    <x v="2"/>
    <x v="2"/>
    <d v="2024-10-16T00:00:00"/>
    <d v="2024-10-29T00:00:00"/>
    <n v="8"/>
    <n v="572"/>
    <x v="1"/>
    <x v="6"/>
    <x v="3"/>
    <s v="2024"/>
    <s v="Oct"/>
    <s v="Wed"/>
    <n v="13"/>
    <n v="0.75"/>
    <n v="3432"/>
    <n v="4576"/>
    <n v="1144"/>
  </r>
  <r>
    <s v="Joseph Blankenship"/>
    <x v="0"/>
    <x v="22"/>
    <d v="2024-10-05T00:00:00"/>
    <d v="2024-10-09T00:00:00"/>
    <n v="6"/>
    <n v="565"/>
    <x v="1"/>
    <x v="1"/>
    <x v="3"/>
    <s v="2024"/>
    <s v="Oct"/>
    <s v="Sat"/>
    <n v="4"/>
    <n v="0.7"/>
    <n v="2373"/>
    <n v="3390"/>
    <n v="1017"/>
  </r>
  <r>
    <s v="Robert Velez"/>
    <x v="0"/>
    <x v="15"/>
    <d v="2024-04-17T00:00:00"/>
    <d v="2024-04-24T00:00:00"/>
    <n v="10"/>
    <n v="715"/>
    <x v="1"/>
    <x v="4"/>
    <x v="2"/>
    <s v="2024"/>
    <s v="Apr"/>
    <s v="Wed"/>
    <n v="7"/>
    <n v="0.85"/>
    <n v="6077.5"/>
    <n v="7150"/>
    <n v="1072.5"/>
  </r>
  <r>
    <s v="Kimberly Scott"/>
    <x v="3"/>
    <x v="23"/>
    <d v="2024-11-11T00:00:00"/>
    <d v="2024-11-24T00:00:00"/>
    <n v="3"/>
    <n v="813"/>
    <x v="0"/>
    <x v="5"/>
    <x v="0"/>
    <s v="2024"/>
    <s v="Nov"/>
    <s v="Mon"/>
    <n v="13"/>
    <n v="0.6"/>
    <n v="1463.3999999999999"/>
    <n v="2439"/>
    <n v="975.60000000000014"/>
  </r>
  <r>
    <s v="Wendy Sanders"/>
    <x v="4"/>
    <x v="20"/>
    <d v="2024-10-20T00:00:00"/>
    <d v="2024-10-31T00:00:00"/>
    <n v="5"/>
    <n v="985"/>
    <x v="1"/>
    <x v="1"/>
    <x v="3"/>
    <s v="2024"/>
    <s v="Oct"/>
    <s v="Sun"/>
    <n v="11"/>
    <n v="0.65"/>
    <n v="3201.25"/>
    <n v="4925"/>
    <n v="1723.75"/>
  </r>
  <r>
    <s v="Eric Cooper"/>
    <x v="0"/>
    <x v="15"/>
    <d v="2024-07-29T00:00:00"/>
    <d v="2024-08-04T00:00:00"/>
    <n v="1"/>
    <n v="293"/>
    <x v="1"/>
    <x v="1"/>
    <x v="1"/>
    <s v="2024"/>
    <s v="Jul"/>
    <s v="Mon"/>
    <n v="6"/>
    <n v="0.85"/>
    <n v="249.04999999999998"/>
    <n v="293"/>
    <n v="43.950000000000017"/>
  </r>
  <r>
    <s v="Jessica Harris"/>
    <x v="3"/>
    <x v="3"/>
    <d v="2024-10-24T00:00:00"/>
    <d v="2024-10-30T00:00:00"/>
    <n v="1"/>
    <n v="899"/>
    <x v="1"/>
    <x v="1"/>
    <x v="3"/>
    <s v="2024"/>
    <s v="Oct"/>
    <s v="Thu"/>
    <n v="6"/>
    <n v="0.55000000000000004"/>
    <n v="494.45000000000005"/>
    <n v="899"/>
    <n v="404.54999999999995"/>
  </r>
  <r>
    <s v="Lisa Craig"/>
    <x v="3"/>
    <x v="3"/>
    <d v="2024-02-02T00:00:00"/>
    <d v="2024-02-11T00:00:00"/>
    <n v="9"/>
    <n v="417"/>
    <x v="0"/>
    <x v="5"/>
    <x v="3"/>
    <s v="2024"/>
    <s v="Feb"/>
    <s v="Fri"/>
    <n v="9"/>
    <n v="0.55000000000000004"/>
    <n v="2064.15"/>
    <n v="3753"/>
    <n v="1688.85"/>
  </r>
  <r>
    <s v="Penny Gomez MD"/>
    <x v="3"/>
    <x v="3"/>
    <d v="2024-06-14T00:00:00"/>
    <d v="2024-06-18T00:00:00"/>
    <n v="5"/>
    <n v="355"/>
    <x v="0"/>
    <x v="6"/>
    <x v="3"/>
    <s v="2024"/>
    <s v="Jun"/>
    <s v="Fri"/>
    <n v="4"/>
    <n v="0.55000000000000004"/>
    <n v="976.25000000000011"/>
    <n v="1775"/>
    <n v="798.74999999999989"/>
  </r>
  <r>
    <s v="Hannah Richmond"/>
    <x v="1"/>
    <x v="10"/>
    <d v="2024-06-24T00:00:00"/>
    <d v="2024-06-28T00:00:00"/>
    <n v="1"/>
    <n v="57"/>
    <x v="0"/>
    <x v="5"/>
    <x v="2"/>
    <s v="2024"/>
    <s v="Jun"/>
    <s v="Mon"/>
    <n v="4"/>
    <n v="0.6"/>
    <n v="34.199999999999996"/>
    <n v="57"/>
    <n v="22.800000000000004"/>
  </r>
  <r>
    <s v="Debbie Russell"/>
    <x v="0"/>
    <x v="15"/>
    <d v="2024-08-13T00:00:00"/>
    <d v="2024-08-25T00:00:00"/>
    <n v="8"/>
    <n v="10"/>
    <x v="1"/>
    <x v="2"/>
    <x v="1"/>
    <s v="2024"/>
    <s v="Aug"/>
    <s v="Tue"/>
    <n v="12"/>
    <n v="0.85"/>
    <n v="68"/>
    <n v="80"/>
    <n v="12"/>
  </r>
  <r>
    <s v="Judy Murray"/>
    <x v="0"/>
    <x v="22"/>
    <d v="2024-12-06T00:00:00"/>
    <d v="2024-12-13T00:00:00"/>
    <n v="3"/>
    <n v="63"/>
    <x v="1"/>
    <x v="2"/>
    <x v="1"/>
    <s v="2024"/>
    <s v="Dec"/>
    <s v="Fri"/>
    <n v="7"/>
    <n v="0.7"/>
    <n v="132.29999999999998"/>
    <n v="189"/>
    <n v="56.700000000000017"/>
  </r>
  <r>
    <s v="Jennifer Gomez"/>
    <x v="2"/>
    <x v="2"/>
    <d v="2024-12-01T00:00:00"/>
    <d v="2024-12-10T00:00:00"/>
    <n v="2"/>
    <n v="730"/>
    <x v="0"/>
    <x v="5"/>
    <x v="1"/>
    <s v="2024"/>
    <s v="Dec"/>
    <s v="Sun"/>
    <n v="9"/>
    <n v="0.75"/>
    <n v="1095"/>
    <n v="1460"/>
    <n v="365"/>
  </r>
  <r>
    <s v="Hayden Shannon"/>
    <x v="3"/>
    <x v="24"/>
    <d v="2024-03-08T00:00:00"/>
    <d v="2024-03-15T00:00:00"/>
    <n v="10"/>
    <n v="241"/>
    <x v="0"/>
    <x v="6"/>
    <x v="1"/>
    <s v="2024"/>
    <s v="Mar"/>
    <s v="Fri"/>
    <n v="7"/>
    <n v="0.6"/>
    <n v="1446"/>
    <n v="2410"/>
    <n v="964"/>
  </r>
  <r>
    <s v="Nicolas Salas II"/>
    <x v="0"/>
    <x v="22"/>
    <d v="2024-03-02T00:00:00"/>
    <d v="2024-03-15T00:00:00"/>
    <n v="7"/>
    <n v="720"/>
    <x v="0"/>
    <x v="5"/>
    <x v="1"/>
    <s v="2024"/>
    <s v="Mar"/>
    <s v="Sat"/>
    <n v="13"/>
    <n v="0.7"/>
    <n v="3528"/>
    <n v="5040"/>
    <n v="1512"/>
  </r>
  <r>
    <s v="Katherine Joyce"/>
    <x v="2"/>
    <x v="2"/>
    <d v="2024-03-09T00:00:00"/>
    <d v="2024-03-20T00:00:00"/>
    <n v="3"/>
    <n v="80"/>
    <x v="0"/>
    <x v="6"/>
    <x v="3"/>
    <s v="2024"/>
    <s v="Mar"/>
    <s v="Sat"/>
    <n v="11"/>
    <n v="0.75"/>
    <n v="180"/>
    <n v="240"/>
    <n v="60"/>
  </r>
  <r>
    <s v="Alexandra Clark"/>
    <x v="1"/>
    <x v="10"/>
    <d v="2024-04-21T00:00:00"/>
    <d v="2024-04-27T00:00:00"/>
    <n v="2"/>
    <n v="928"/>
    <x v="0"/>
    <x v="5"/>
    <x v="0"/>
    <s v="2024"/>
    <s v="Apr"/>
    <s v="Sun"/>
    <n v="6"/>
    <n v="0.6"/>
    <n v="1113.5999999999999"/>
    <n v="1856"/>
    <n v="742.40000000000009"/>
  </r>
  <r>
    <s v="Jonathan Clark"/>
    <x v="1"/>
    <x v="10"/>
    <d v="2024-06-28T00:00:00"/>
    <d v="2024-07-11T00:00:00"/>
    <n v="7"/>
    <n v="332"/>
    <x v="0"/>
    <x v="1"/>
    <x v="3"/>
    <s v="2024"/>
    <s v="Jun"/>
    <s v="Fri"/>
    <n v="13"/>
    <n v="0.6"/>
    <n v="1394.3999999999999"/>
    <n v="2324"/>
    <n v="929.60000000000014"/>
  </r>
  <r>
    <s v="Adam Fisher"/>
    <x v="0"/>
    <x v="22"/>
    <d v="2024-04-15T00:00:00"/>
    <d v="2024-04-18T00:00:00"/>
    <n v="9"/>
    <n v="631"/>
    <x v="1"/>
    <x v="6"/>
    <x v="1"/>
    <s v="2024"/>
    <s v="Apr"/>
    <s v="Mon"/>
    <n v="3"/>
    <n v="0.7"/>
    <n v="3975.2999999999997"/>
    <n v="5679"/>
    <n v="1703.7000000000003"/>
  </r>
  <r>
    <s v="Jason Bell"/>
    <x v="3"/>
    <x v="24"/>
    <d v="2024-05-03T00:00:00"/>
    <d v="2024-05-07T00:00:00"/>
    <n v="8"/>
    <n v="663"/>
    <x v="1"/>
    <x v="6"/>
    <x v="2"/>
    <s v="2024"/>
    <s v="May"/>
    <s v="Fri"/>
    <n v="4"/>
    <n v="0.6"/>
    <n v="3182.4"/>
    <n v="5304"/>
    <n v="2121.6"/>
  </r>
  <r>
    <s v="Greg Edwards"/>
    <x v="4"/>
    <x v="5"/>
    <d v="2024-12-15T00:00:00"/>
    <d v="2024-12-20T00:00:00"/>
    <n v="3"/>
    <n v="791"/>
    <x v="0"/>
    <x v="2"/>
    <x v="0"/>
    <s v="2024"/>
    <s v="Dec"/>
    <s v="Sun"/>
    <n v="5"/>
    <n v="0.75"/>
    <n v="1779.75"/>
    <n v="2373"/>
    <n v="593.25"/>
  </r>
  <r>
    <s v="Mary Shepard"/>
    <x v="1"/>
    <x v="14"/>
    <d v="2024-11-17T00:00:00"/>
    <d v="2024-11-20T00:00:00"/>
    <n v="9"/>
    <n v="795"/>
    <x v="1"/>
    <x v="2"/>
    <x v="3"/>
    <s v="2024"/>
    <s v="Nov"/>
    <s v="Sun"/>
    <n v="3"/>
    <n v="0.55000000000000004"/>
    <n v="3935.2500000000005"/>
    <n v="7155"/>
    <n v="3219.7499999999995"/>
  </r>
  <r>
    <s v="Cameron Rose"/>
    <x v="0"/>
    <x v="22"/>
    <d v="2024-02-10T00:00:00"/>
    <d v="2024-02-24T00:00:00"/>
    <n v="9"/>
    <n v="953"/>
    <x v="1"/>
    <x v="5"/>
    <x v="2"/>
    <s v="2024"/>
    <s v="Feb"/>
    <s v="Sat"/>
    <n v="14"/>
    <n v="0.7"/>
    <n v="6003.9"/>
    <n v="8577"/>
    <n v="2573.1000000000004"/>
  </r>
  <r>
    <s v="Kimberly Taylor"/>
    <x v="4"/>
    <x v="11"/>
    <d v="2024-10-27T00:00:00"/>
    <d v="2024-11-10T00:00:00"/>
    <n v="2"/>
    <n v="327"/>
    <x v="1"/>
    <x v="6"/>
    <x v="2"/>
    <s v="2024"/>
    <s v="Oct"/>
    <s v="Sun"/>
    <n v="14"/>
    <n v="0.7"/>
    <n v="457.79999999999995"/>
    <n v="654"/>
    <n v="196.20000000000005"/>
  </r>
  <r>
    <s v="Sarah Cooper"/>
    <x v="1"/>
    <x v="16"/>
    <d v="2024-01-29T00:00:00"/>
    <d v="2024-02-02T00:00:00"/>
    <n v="5"/>
    <n v="692"/>
    <x v="0"/>
    <x v="6"/>
    <x v="1"/>
    <s v="2024"/>
    <s v="Jan"/>
    <s v="Mon"/>
    <n v="4"/>
    <n v="0.65"/>
    <n v="2249"/>
    <n v="3460"/>
    <n v="1211"/>
  </r>
  <r>
    <s v="Ralph Yates"/>
    <x v="0"/>
    <x v="15"/>
    <d v="2024-12-25T00:00:00"/>
    <d v="2025-01-01T00:00:00"/>
    <n v="1"/>
    <n v="177"/>
    <x v="1"/>
    <x v="2"/>
    <x v="1"/>
    <s v="2024"/>
    <s v="Dec"/>
    <s v="Wed"/>
    <n v="7"/>
    <n v="0.85"/>
    <n v="150.44999999999999"/>
    <n v="177"/>
    <n v="26.550000000000011"/>
  </r>
  <r>
    <s v="Connie Miller"/>
    <x v="1"/>
    <x v="14"/>
    <d v="2024-03-26T00:00:00"/>
    <d v="2024-04-08T00:00:00"/>
    <n v="6"/>
    <n v="139"/>
    <x v="1"/>
    <x v="6"/>
    <x v="3"/>
    <s v="2024"/>
    <s v="Mar"/>
    <s v="Tue"/>
    <n v="13"/>
    <n v="0.55000000000000004"/>
    <n v="458.70000000000005"/>
    <n v="834"/>
    <n v="375.29999999999995"/>
  </r>
  <r>
    <s v="Jason Floyd"/>
    <x v="1"/>
    <x v="17"/>
    <d v="2024-07-07T00:00:00"/>
    <d v="2024-07-17T00:00:00"/>
    <n v="3"/>
    <n v="271"/>
    <x v="1"/>
    <x v="1"/>
    <x v="0"/>
    <s v="2024"/>
    <s v="Jul"/>
    <s v="Sun"/>
    <n v="10"/>
    <n v="0.5"/>
    <n v="406.5"/>
    <n v="813"/>
    <n v="406.5"/>
  </r>
  <r>
    <s v="Tiffany Brown"/>
    <x v="0"/>
    <x v="15"/>
    <d v="2024-09-17T00:00:00"/>
    <d v="2024-09-20T00:00:00"/>
    <n v="1"/>
    <n v="55"/>
    <x v="0"/>
    <x v="1"/>
    <x v="3"/>
    <s v="2024"/>
    <s v="Sep"/>
    <s v="Tue"/>
    <n v="3"/>
    <n v="0.85"/>
    <n v="46.75"/>
    <n v="55"/>
    <n v="8.25"/>
  </r>
  <r>
    <s v="Sandra Martinez"/>
    <x v="0"/>
    <x v="4"/>
    <d v="2024-07-05T00:00:00"/>
    <d v="2024-07-18T00:00:00"/>
    <n v="7"/>
    <n v="952"/>
    <x v="0"/>
    <x v="5"/>
    <x v="0"/>
    <s v="2024"/>
    <s v="Jul"/>
    <s v="Fri"/>
    <n v="13"/>
    <n v="0.65"/>
    <n v="4331.6000000000004"/>
    <n v="6664"/>
    <n v="2332.3999999999996"/>
  </r>
  <r>
    <s v="Dawn Little"/>
    <x v="0"/>
    <x v="6"/>
    <d v="2024-07-09T00:00:00"/>
    <d v="2024-07-15T00:00:00"/>
    <n v="2"/>
    <n v="524"/>
    <x v="0"/>
    <x v="6"/>
    <x v="1"/>
    <s v="2024"/>
    <s v="Jul"/>
    <s v="Tue"/>
    <n v="6"/>
    <n v="0.8"/>
    <n v="838.40000000000009"/>
    <n v="1048"/>
    <n v="209.59999999999991"/>
  </r>
  <r>
    <s v="Heather Taylor"/>
    <x v="2"/>
    <x v="12"/>
    <d v="2024-05-05T00:00:00"/>
    <d v="2024-05-09T00:00:00"/>
    <n v="3"/>
    <n v="16"/>
    <x v="0"/>
    <x v="2"/>
    <x v="2"/>
    <s v="2024"/>
    <s v="May"/>
    <s v="Sun"/>
    <n v="4"/>
    <n v="0.7"/>
    <n v="33.599999999999994"/>
    <n v="48"/>
    <n v="14.400000000000006"/>
  </r>
  <r>
    <s v="Gregory Oconnor"/>
    <x v="1"/>
    <x v="14"/>
    <d v="2024-11-21T00:00:00"/>
    <d v="2024-11-25T00:00:00"/>
    <n v="1"/>
    <n v="983"/>
    <x v="1"/>
    <x v="4"/>
    <x v="1"/>
    <s v="2024"/>
    <s v="Nov"/>
    <s v="Thu"/>
    <n v="4"/>
    <n v="0.55000000000000004"/>
    <n v="540.65000000000009"/>
    <n v="983"/>
    <n v="442.34999999999991"/>
  </r>
  <r>
    <s v="Cynthia Le"/>
    <x v="0"/>
    <x v="15"/>
    <d v="2024-12-20T00:00:00"/>
    <d v="2024-12-31T00:00:00"/>
    <n v="5"/>
    <n v="105"/>
    <x v="1"/>
    <x v="5"/>
    <x v="2"/>
    <s v="2024"/>
    <s v="Dec"/>
    <s v="Fri"/>
    <n v="11"/>
    <n v="0.85"/>
    <n v="446.25"/>
    <n v="525"/>
    <n v="78.75"/>
  </r>
  <r>
    <s v="Douglas Ortiz"/>
    <x v="3"/>
    <x v="3"/>
    <d v="2024-08-22T00:00:00"/>
    <d v="2024-09-05T00:00:00"/>
    <n v="2"/>
    <n v="604"/>
    <x v="0"/>
    <x v="5"/>
    <x v="0"/>
    <s v="2024"/>
    <s v="Aug"/>
    <s v="Thu"/>
    <n v="14"/>
    <n v="0.55000000000000004"/>
    <n v="664.40000000000009"/>
    <n v="1208"/>
    <n v="543.59999999999991"/>
  </r>
  <r>
    <s v="Beverly Russo"/>
    <x v="3"/>
    <x v="24"/>
    <d v="2024-10-30T00:00:00"/>
    <d v="2024-11-09T00:00:00"/>
    <n v="10"/>
    <n v="73"/>
    <x v="0"/>
    <x v="2"/>
    <x v="1"/>
    <s v="2024"/>
    <s v="Oct"/>
    <s v="Wed"/>
    <n v="10"/>
    <n v="0.6"/>
    <n v="438"/>
    <n v="730"/>
    <n v="292"/>
  </r>
  <r>
    <s v="Amy Grant"/>
    <x v="3"/>
    <x v="3"/>
    <d v="2024-04-29T00:00:00"/>
    <d v="2024-05-14T00:00:00"/>
    <n v="2"/>
    <n v="976"/>
    <x v="1"/>
    <x v="5"/>
    <x v="3"/>
    <s v="2024"/>
    <s v="Apr"/>
    <s v="Mon"/>
    <n v="15"/>
    <n v="0.55000000000000004"/>
    <n v="1073.6000000000001"/>
    <n v="1952"/>
    <n v="878.39999999999986"/>
  </r>
  <r>
    <s v="Maurice Andrade"/>
    <x v="0"/>
    <x v="0"/>
    <d v="2024-03-21T00:00:00"/>
    <d v="2024-03-24T00:00:00"/>
    <n v="5"/>
    <n v="856"/>
    <x v="0"/>
    <x v="6"/>
    <x v="1"/>
    <s v="2024"/>
    <s v="Mar"/>
    <s v="Thu"/>
    <n v="3"/>
    <n v="0.75"/>
    <n v="3210"/>
    <n v="4280"/>
    <n v="1070"/>
  </r>
  <r>
    <s v="David Gardner"/>
    <x v="1"/>
    <x v="1"/>
    <d v="2024-12-12T00:00:00"/>
    <d v="2024-12-25T00:00:00"/>
    <n v="5"/>
    <n v="276"/>
    <x v="0"/>
    <x v="1"/>
    <x v="3"/>
    <s v="2024"/>
    <s v="Dec"/>
    <s v="Thu"/>
    <n v="13"/>
    <n v="0.5"/>
    <n v="690"/>
    <n v="1380"/>
    <n v="690"/>
  </r>
  <r>
    <s v="Andrew Mitchell"/>
    <x v="3"/>
    <x v="7"/>
    <d v="2024-10-11T00:00:00"/>
    <d v="2024-10-23T00:00:00"/>
    <n v="9"/>
    <n v="265"/>
    <x v="0"/>
    <x v="5"/>
    <x v="2"/>
    <s v="2024"/>
    <s v="Oct"/>
    <s v="Fri"/>
    <n v="12"/>
    <n v="0.5"/>
    <n v="1192.5"/>
    <n v="2385"/>
    <n v="1192.5"/>
  </r>
  <r>
    <s v="Rodney Norris"/>
    <x v="2"/>
    <x v="8"/>
    <d v="2024-01-07T00:00:00"/>
    <d v="2024-01-12T00:00:00"/>
    <n v="1"/>
    <n v="860"/>
    <x v="0"/>
    <x v="1"/>
    <x v="1"/>
    <s v="2024"/>
    <s v="Jan"/>
    <s v="Sun"/>
    <n v="5"/>
    <n v="0.65"/>
    <n v="559"/>
    <n v="860"/>
    <n v="301"/>
  </r>
  <r>
    <s v="Jacob Perkins"/>
    <x v="2"/>
    <x v="2"/>
    <d v="2024-07-09T00:00:00"/>
    <d v="2024-07-20T00:00:00"/>
    <n v="2"/>
    <n v="606"/>
    <x v="0"/>
    <x v="6"/>
    <x v="0"/>
    <s v="2024"/>
    <s v="Jul"/>
    <s v="Tue"/>
    <n v="11"/>
    <n v="0.75"/>
    <n v="909"/>
    <n v="1212"/>
    <n v="303"/>
  </r>
  <r>
    <s v="Jessica Conrad"/>
    <x v="0"/>
    <x v="0"/>
    <d v="2024-08-24T00:00:00"/>
    <d v="2024-08-30T00:00:00"/>
    <n v="1"/>
    <n v="182"/>
    <x v="1"/>
    <x v="6"/>
    <x v="1"/>
    <s v="2024"/>
    <s v="Aug"/>
    <s v="Sat"/>
    <n v="6"/>
    <n v="0.75"/>
    <n v="136.5"/>
    <n v="182"/>
    <n v="45.5"/>
  </r>
  <r>
    <s v="Caitlin Henderson"/>
    <x v="3"/>
    <x v="3"/>
    <d v="2025-06-18T00:00:00"/>
    <d v="2025-06-28T00:00:00"/>
    <n v="6"/>
    <n v="973"/>
    <x v="0"/>
    <x v="1"/>
    <x v="0"/>
    <s v="2025"/>
    <s v="Jun"/>
    <s v="Wed"/>
    <n v="10"/>
    <n v="0.55000000000000004"/>
    <n v="3210.9"/>
    <n v="5838"/>
    <n v="2627.1"/>
  </r>
  <r>
    <s v="Victoria Wyatt"/>
    <x v="3"/>
    <x v="3"/>
    <d v="2025-02-02T00:00:00"/>
    <d v="2025-02-08T00:00:00"/>
    <n v="2"/>
    <n v="947"/>
    <x v="0"/>
    <x v="2"/>
    <x v="0"/>
    <s v="2025"/>
    <s v="Feb"/>
    <s v="Sun"/>
    <n v="6"/>
    <n v="0.55000000000000004"/>
    <n v="1041.7"/>
    <n v="1894"/>
    <n v="852.3"/>
  </r>
  <r>
    <s v="Matthew Foster"/>
    <x v="2"/>
    <x v="2"/>
    <d v="2025-01-08T00:00:00"/>
    <d v="2025-01-21T00:00:00"/>
    <n v="1"/>
    <n v="713"/>
    <x v="1"/>
    <x v="2"/>
    <x v="1"/>
    <s v="2025"/>
    <s v="Jan"/>
    <s v="Wed"/>
    <n v="13"/>
    <n v="0.75"/>
    <n v="534.75"/>
    <n v="713"/>
    <n v="178.25"/>
  </r>
  <r>
    <s v="David Bradley"/>
    <x v="4"/>
    <x v="9"/>
    <d v="2025-06-03T00:00:00"/>
    <d v="2025-06-11T00:00:00"/>
    <n v="9"/>
    <n v="692"/>
    <x v="1"/>
    <x v="1"/>
    <x v="3"/>
    <s v="2025"/>
    <s v="Jun"/>
    <s v="Tue"/>
    <n v="8"/>
    <n v="0.65"/>
    <n v="4048.2000000000003"/>
    <n v="6228"/>
    <n v="2179.7999999999997"/>
  </r>
  <r>
    <s v="Tyler Miller"/>
    <x v="1"/>
    <x v="10"/>
    <d v="2025-05-26T00:00:00"/>
    <d v="2025-06-06T00:00:00"/>
    <n v="7"/>
    <n v="305"/>
    <x v="1"/>
    <x v="3"/>
    <x v="0"/>
    <s v="2025"/>
    <s v="May"/>
    <s v="Mon"/>
    <n v="11"/>
    <n v="0.6"/>
    <n v="1281"/>
    <n v="2135"/>
    <n v="854"/>
  </r>
  <r>
    <s v="Taylor Mathis Jr."/>
    <x v="0"/>
    <x v="0"/>
    <d v="2025-08-13T00:00:00"/>
    <d v="2025-08-18T00:00:00"/>
    <n v="7"/>
    <n v="501"/>
    <x v="1"/>
    <x v="2"/>
    <x v="3"/>
    <s v="2025"/>
    <s v="Aug"/>
    <s v="Wed"/>
    <n v="5"/>
    <n v="0.75"/>
    <n v="2630.25"/>
    <n v="3507"/>
    <n v="876.75"/>
  </r>
  <r>
    <s v="Candice Ramos"/>
    <x v="3"/>
    <x v="7"/>
    <d v="2025-06-07T00:00:00"/>
    <d v="2025-06-11T00:00:00"/>
    <n v="8"/>
    <n v="329"/>
    <x v="0"/>
    <x v="2"/>
    <x v="0"/>
    <s v="2025"/>
    <s v="Jun"/>
    <s v="Sat"/>
    <n v="4"/>
    <n v="0.5"/>
    <n v="1316"/>
    <n v="2632"/>
    <n v="1316"/>
  </r>
  <r>
    <s v="Christine Wright"/>
    <x v="2"/>
    <x v="2"/>
    <d v="2025-01-08T00:00:00"/>
    <d v="2025-01-15T00:00:00"/>
    <n v="9"/>
    <n v="785"/>
    <x v="0"/>
    <x v="4"/>
    <x v="3"/>
    <s v="2025"/>
    <s v="Jan"/>
    <s v="Wed"/>
    <n v="7"/>
    <n v="0.75"/>
    <n v="5298.75"/>
    <n v="7065"/>
    <n v="1766.25"/>
  </r>
  <r>
    <s v="Allison Doyle"/>
    <x v="4"/>
    <x v="19"/>
    <d v="2025-09-02T00:00:00"/>
    <d v="2025-09-16T00:00:00"/>
    <n v="2"/>
    <n v="530"/>
    <x v="1"/>
    <x v="2"/>
    <x v="1"/>
    <s v="2025"/>
    <s v="Sep"/>
    <s v="Tue"/>
    <n v="14"/>
    <n v="0.75"/>
    <n v="795"/>
    <n v="1060"/>
    <n v="265"/>
  </r>
  <r>
    <s v="Meghan Anthony"/>
    <x v="4"/>
    <x v="9"/>
    <d v="2025-12-04T00:00:00"/>
    <d v="2025-12-13T00:00:00"/>
    <n v="3"/>
    <n v="799"/>
    <x v="0"/>
    <x v="1"/>
    <x v="3"/>
    <s v="2025"/>
    <s v="Dec"/>
    <s v="Thu"/>
    <n v="9"/>
    <n v="0.65"/>
    <n v="1558.05"/>
    <n v="2397"/>
    <n v="838.95"/>
  </r>
  <r>
    <s v="Jason Powell"/>
    <x v="4"/>
    <x v="19"/>
    <d v="2025-07-13T00:00:00"/>
    <d v="2025-07-18T00:00:00"/>
    <n v="10"/>
    <n v="974"/>
    <x v="0"/>
    <x v="2"/>
    <x v="1"/>
    <s v="2025"/>
    <s v="Jul"/>
    <s v="Sun"/>
    <n v="5"/>
    <n v="0.75"/>
    <n v="7305"/>
    <n v="9740"/>
    <n v="2435"/>
  </r>
  <r>
    <s v="Rebecca Moyer"/>
    <x v="1"/>
    <x v="17"/>
    <d v="2025-06-27T00:00:00"/>
    <d v="2025-07-02T00:00:00"/>
    <n v="3"/>
    <n v="179"/>
    <x v="0"/>
    <x v="1"/>
    <x v="3"/>
    <s v="2025"/>
    <s v="Jun"/>
    <s v="Fri"/>
    <n v="5"/>
    <n v="0.5"/>
    <n v="268.5"/>
    <n v="537"/>
    <n v="268.5"/>
  </r>
  <r>
    <s v="Daniel Murphy"/>
    <x v="1"/>
    <x v="17"/>
    <d v="2025-03-09T00:00:00"/>
    <d v="2025-03-14T00:00:00"/>
    <n v="4"/>
    <n v="49"/>
    <x v="1"/>
    <x v="4"/>
    <x v="1"/>
    <s v="2025"/>
    <s v="Mar"/>
    <s v="Sun"/>
    <n v="5"/>
    <n v="0.5"/>
    <n v="98"/>
    <n v="196"/>
    <n v="98"/>
  </r>
  <r>
    <s v="Paul Williams"/>
    <x v="3"/>
    <x v="7"/>
    <d v="2025-06-19T00:00:00"/>
    <d v="2025-06-25T00:00:00"/>
    <n v="7"/>
    <n v="409"/>
    <x v="0"/>
    <x v="3"/>
    <x v="2"/>
    <s v="2025"/>
    <s v="Jun"/>
    <s v="Thu"/>
    <n v="6"/>
    <n v="0.5"/>
    <n v="1431.5"/>
    <n v="2863"/>
    <n v="1431.5"/>
  </r>
  <r>
    <s v="Pamela Jackson"/>
    <x v="4"/>
    <x v="9"/>
    <d v="2025-11-17T00:00:00"/>
    <d v="2025-11-23T00:00:00"/>
    <n v="4"/>
    <n v="149"/>
    <x v="0"/>
    <x v="1"/>
    <x v="2"/>
    <s v="2025"/>
    <s v="Nov"/>
    <s v="Mon"/>
    <n v="6"/>
    <n v="0.65"/>
    <n v="387.40000000000003"/>
    <n v="596"/>
    <n v="208.59999999999997"/>
  </r>
  <r>
    <s v="Miguel Jones"/>
    <x v="2"/>
    <x v="13"/>
    <d v="2025-08-06T00:00:00"/>
    <d v="2025-08-12T00:00:00"/>
    <n v="5"/>
    <n v="285"/>
    <x v="0"/>
    <x v="0"/>
    <x v="3"/>
    <s v="2025"/>
    <s v="Aug"/>
    <s v="Wed"/>
    <n v="6"/>
    <n v="0.7"/>
    <n v="997.49999999999989"/>
    <n v="1425"/>
    <n v="427.50000000000011"/>
  </r>
  <r>
    <s v="Jack Snow"/>
    <x v="2"/>
    <x v="13"/>
    <d v="2025-05-16T00:00:00"/>
    <d v="2025-05-22T00:00:00"/>
    <n v="10"/>
    <n v="434"/>
    <x v="0"/>
    <x v="2"/>
    <x v="0"/>
    <s v="2025"/>
    <s v="May"/>
    <s v="Fri"/>
    <n v="6"/>
    <n v="0.7"/>
    <n v="3038"/>
    <n v="4340"/>
    <n v="1302"/>
  </r>
  <r>
    <s v="Robert Medina"/>
    <x v="2"/>
    <x v="8"/>
    <d v="2025-07-01T00:00:00"/>
    <d v="2025-07-07T00:00:00"/>
    <n v="7"/>
    <n v="195"/>
    <x v="0"/>
    <x v="3"/>
    <x v="3"/>
    <s v="2025"/>
    <s v="Jul"/>
    <s v="Tue"/>
    <n v="6"/>
    <n v="0.65"/>
    <n v="887.25"/>
    <n v="1365"/>
    <n v="477.75"/>
  </r>
  <r>
    <s v="Cheryl Allen"/>
    <x v="4"/>
    <x v="11"/>
    <d v="2025-07-17T00:00:00"/>
    <d v="2025-07-26T00:00:00"/>
    <n v="4"/>
    <n v="432"/>
    <x v="0"/>
    <x v="2"/>
    <x v="0"/>
    <s v="2025"/>
    <s v="Jul"/>
    <s v="Thu"/>
    <n v="9"/>
    <n v="0.7"/>
    <n v="1209.5999999999999"/>
    <n v="1728"/>
    <n v="518.40000000000009"/>
  </r>
  <r>
    <s v="Joseph Coleman"/>
    <x v="0"/>
    <x v="0"/>
    <d v="2025-07-27T00:00:00"/>
    <d v="2025-08-02T00:00:00"/>
    <n v="2"/>
    <n v="708"/>
    <x v="1"/>
    <x v="3"/>
    <x v="0"/>
    <s v="2025"/>
    <s v="Jul"/>
    <s v="Sun"/>
    <n v="6"/>
    <n v="0.75"/>
    <n v="1062"/>
    <n v="1416"/>
    <n v="354"/>
  </r>
  <r>
    <s v="Nathan Stewart"/>
    <x v="1"/>
    <x v="10"/>
    <d v="2025-12-17T00:00:00"/>
    <d v="2025-12-26T00:00:00"/>
    <n v="3"/>
    <n v="868"/>
    <x v="0"/>
    <x v="1"/>
    <x v="1"/>
    <s v="2025"/>
    <s v="Dec"/>
    <s v="Wed"/>
    <n v="9"/>
    <n v="0.6"/>
    <n v="1562.3999999999999"/>
    <n v="2604"/>
    <n v="1041.6000000000001"/>
  </r>
  <r>
    <s v="Scott Wilson"/>
    <x v="2"/>
    <x v="21"/>
    <d v="2025-12-16T00:00:00"/>
    <d v="2025-12-27T00:00:00"/>
    <n v="1"/>
    <n v="130"/>
    <x v="1"/>
    <x v="0"/>
    <x v="0"/>
    <s v="2025"/>
    <s v="Dec"/>
    <s v="Tue"/>
    <n v="11"/>
    <n v="0.8"/>
    <n v="104"/>
    <n v="130"/>
    <n v="26"/>
  </r>
  <r>
    <s v="Regina Gonzalez"/>
    <x v="2"/>
    <x v="8"/>
    <d v="2025-12-13T00:00:00"/>
    <d v="2025-12-28T00:00:00"/>
    <n v="3"/>
    <n v="744"/>
    <x v="1"/>
    <x v="4"/>
    <x v="3"/>
    <s v="2025"/>
    <s v="Dec"/>
    <s v="Sat"/>
    <n v="15"/>
    <n v="0.65"/>
    <n v="1450.8"/>
    <n v="2232"/>
    <n v="781.2"/>
  </r>
  <r>
    <s v="Sydney White"/>
    <x v="1"/>
    <x v="14"/>
    <d v="2025-04-13T00:00:00"/>
    <d v="2025-04-17T00:00:00"/>
    <n v="1"/>
    <n v="62"/>
    <x v="1"/>
    <x v="3"/>
    <x v="0"/>
    <s v="2025"/>
    <s v="Apr"/>
    <s v="Sun"/>
    <n v="4"/>
    <n v="0.55000000000000004"/>
    <n v="34.1"/>
    <n v="62"/>
    <n v="27.9"/>
  </r>
  <r>
    <s v="Frank Garcia"/>
    <x v="4"/>
    <x v="9"/>
    <d v="2025-08-18T00:00:00"/>
    <d v="2025-08-27T00:00:00"/>
    <n v="9"/>
    <n v="385"/>
    <x v="1"/>
    <x v="3"/>
    <x v="2"/>
    <s v="2025"/>
    <s v="Aug"/>
    <s v="Mon"/>
    <n v="9"/>
    <n v="0.65"/>
    <n v="2252.25"/>
    <n v="3465"/>
    <n v="1212.75"/>
  </r>
  <r>
    <s v="David Wilson"/>
    <x v="2"/>
    <x v="8"/>
    <d v="2025-12-12T00:00:00"/>
    <d v="2025-12-13T00:00:00"/>
    <n v="5"/>
    <n v="465"/>
    <x v="0"/>
    <x v="3"/>
    <x v="0"/>
    <s v="2025"/>
    <s v="Dec"/>
    <s v="Fri"/>
    <n v="1"/>
    <n v="0.65"/>
    <n v="1511.25"/>
    <n v="2325"/>
    <n v="813.75"/>
  </r>
  <r>
    <s v="Joseph Dean"/>
    <x v="0"/>
    <x v="6"/>
    <d v="2025-04-15T00:00:00"/>
    <d v="2025-04-20T00:00:00"/>
    <n v="2"/>
    <n v="280"/>
    <x v="0"/>
    <x v="3"/>
    <x v="1"/>
    <s v="2025"/>
    <s v="Apr"/>
    <s v="Tue"/>
    <n v="5"/>
    <n v="0.8"/>
    <n v="448"/>
    <n v="560"/>
    <n v="112"/>
  </r>
  <r>
    <s v="Emily Smith"/>
    <x v="1"/>
    <x v="17"/>
    <d v="2025-03-06T00:00:00"/>
    <d v="2025-03-16T00:00:00"/>
    <n v="5"/>
    <n v="536"/>
    <x v="1"/>
    <x v="4"/>
    <x v="3"/>
    <s v="2025"/>
    <s v="Mar"/>
    <s v="Thu"/>
    <n v="10"/>
    <n v="0.5"/>
    <n v="1340"/>
    <n v="2680"/>
    <n v="1340"/>
  </r>
  <r>
    <s v="Kristen Reyes"/>
    <x v="2"/>
    <x v="21"/>
    <d v="2025-10-15T00:00:00"/>
    <d v="2025-10-19T00:00:00"/>
    <n v="9"/>
    <n v="754"/>
    <x v="0"/>
    <x v="2"/>
    <x v="2"/>
    <s v="2025"/>
    <s v="Oct"/>
    <s v="Wed"/>
    <n v="4"/>
    <n v="0.8"/>
    <n v="5428.8"/>
    <n v="6786"/>
    <n v="1357.1999999999998"/>
  </r>
  <r>
    <s v="Diane Evans"/>
    <x v="3"/>
    <x v="7"/>
    <d v="2025-08-09T00:00:00"/>
    <d v="2025-08-14T00:00:00"/>
    <n v="5"/>
    <n v="292"/>
    <x v="1"/>
    <x v="3"/>
    <x v="2"/>
    <s v="2025"/>
    <s v="Aug"/>
    <s v="Sat"/>
    <n v="5"/>
    <n v="0.5"/>
    <n v="730"/>
    <n v="1460"/>
    <n v="730"/>
  </r>
  <r>
    <s v="Joseph Knight"/>
    <x v="4"/>
    <x v="19"/>
    <d v="2025-08-12T00:00:00"/>
    <d v="2025-08-21T00:00:00"/>
    <n v="1"/>
    <n v="521"/>
    <x v="1"/>
    <x v="4"/>
    <x v="3"/>
    <s v="2025"/>
    <s v="Aug"/>
    <s v="Tue"/>
    <n v="9"/>
    <n v="0.75"/>
    <n v="390.75"/>
    <n v="521"/>
    <n v="130.25"/>
  </r>
  <r>
    <s v="Christina Cruz"/>
    <x v="1"/>
    <x v="14"/>
    <d v="2025-12-09T00:00:00"/>
    <d v="2025-12-10T00:00:00"/>
    <n v="5"/>
    <n v="630"/>
    <x v="0"/>
    <x v="0"/>
    <x v="3"/>
    <s v="2025"/>
    <s v="Dec"/>
    <s v="Tue"/>
    <n v="1"/>
    <n v="0.55000000000000004"/>
    <n v="1732.5000000000002"/>
    <n v="3150"/>
    <n v="1417.4999999999998"/>
  </r>
  <r>
    <s v="Michael Johnson"/>
    <x v="1"/>
    <x v="17"/>
    <d v="2025-04-28T00:00:00"/>
    <d v="2025-05-01T00:00:00"/>
    <n v="10"/>
    <n v="678"/>
    <x v="0"/>
    <x v="2"/>
    <x v="3"/>
    <s v="2025"/>
    <s v="Apr"/>
    <s v="Mon"/>
    <n v="3"/>
    <n v="0.5"/>
    <n v="3390"/>
    <n v="6780"/>
    <n v="3390"/>
  </r>
  <r>
    <s v="Tanner Mitchell DDS"/>
    <x v="1"/>
    <x v="17"/>
    <d v="2025-06-26T00:00:00"/>
    <d v="2025-07-04T00:00:00"/>
    <n v="7"/>
    <n v="569"/>
    <x v="0"/>
    <x v="2"/>
    <x v="3"/>
    <s v="2025"/>
    <s v="Jun"/>
    <s v="Thu"/>
    <n v="8"/>
    <n v="0.5"/>
    <n v="1991.5"/>
    <n v="3983"/>
    <n v="1991.5"/>
  </r>
  <r>
    <s v="Patricia Becker"/>
    <x v="3"/>
    <x v="7"/>
    <d v="2025-11-27T00:00:00"/>
    <d v="2025-12-03T00:00:00"/>
    <n v="9"/>
    <n v="185"/>
    <x v="1"/>
    <x v="0"/>
    <x v="0"/>
    <s v="2025"/>
    <s v="Nov"/>
    <s v="Thu"/>
    <n v="6"/>
    <n v="0.5"/>
    <n v="832.5"/>
    <n v="1665"/>
    <n v="832.5"/>
  </r>
  <r>
    <s v="Susan Rivas"/>
    <x v="2"/>
    <x v="21"/>
    <d v="2025-02-22T00:00:00"/>
    <d v="2025-02-24T00:00:00"/>
    <n v="8"/>
    <n v="405"/>
    <x v="0"/>
    <x v="4"/>
    <x v="1"/>
    <s v="2025"/>
    <s v="Feb"/>
    <s v="Sat"/>
    <n v="2"/>
    <n v="0.8"/>
    <n v="2592"/>
    <n v="3240"/>
    <n v="648"/>
  </r>
  <r>
    <s v="Regina Mcdonald"/>
    <x v="3"/>
    <x v="7"/>
    <d v="2025-04-10T00:00:00"/>
    <d v="2025-04-18T00:00:00"/>
    <n v="10"/>
    <n v="923"/>
    <x v="0"/>
    <x v="1"/>
    <x v="2"/>
    <s v="2025"/>
    <s v="Apr"/>
    <s v="Thu"/>
    <n v="8"/>
    <n v="0.5"/>
    <n v="4615"/>
    <n v="9230"/>
    <n v="4615"/>
  </r>
  <r>
    <s v="Jesse Santiago"/>
    <x v="3"/>
    <x v="3"/>
    <d v="2025-06-03T00:00:00"/>
    <d v="2025-06-07T00:00:00"/>
    <n v="10"/>
    <n v="325"/>
    <x v="1"/>
    <x v="3"/>
    <x v="3"/>
    <s v="2025"/>
    <s v="Jun"/>
    <s v="Tue"/>
    <n v="4"/>
    <n v="0.55000000000000004"/>
    <n v="1787.5000000000002"/>
    <n v="3250"/>
    <n v="1462.4999999999998"/>
  </r>
  <r>
    <s v="Samantha Davis"/>
    <x v="3"/>
    <x v="18"/>
    <d v="2025-10-06T00:00:00"/>
    <d v="2025-10-11T00:00:00"/>
    <n v="6"/>
    <n v="564"/>
    <x v="0"/>
    <x v="0"/>
    <x v="1"/>
    <s v="2025"/>
    <s v="Oct"/>
    <s v="Mon"/>
    <n v="5"/>
    <n v="0.55000000000000004"/>
    <n v="1861.2"/>
    <n v="3384"/>
    <n v="1522.8"/>
  </r>
  <r>
    <s v="Cameron Fisher"/>
    <x v="2"/>
    <x v="13"/>
    <d v="2025-06-21T00:00:00"/>
    <d v="2025-06-28T00:00:00"/>
    <n v="2"/>
    <n v="236"/>
    <x v="1"/>
    <x v="0"/>
    <x v="0"/>
    <s v="2025"/>
    <s v="Jun"/>
    <s v="Sat"/>
    <n v="7"/>
    <n v="0.7"/>
    <n v="330.4"/>
    <n v="472"/>
    <n v="141.60000000000002"/>
  </r>
  <r>
    <s v="Richard Camacho"/>
    <x v="2"/>
    <x v="8"/>
    <d v="2025-11-03T00:00:00"/>
    <d v="2025-11-10T00:00:00"/>
    <n v="1"/>
    <n v="741"/>
    <x v="0"/>
    <x v="1"/>
    <x v="2"/>
    <s v="2025"/>
    <s v="Nov"/>
    <s v="Mon"/>
    <n v="7"/>
    <n v="0.65"/>
    <n v="481.65000000000003"/>
    <n v="741"/>
    <n v="259.34999999999997"/>
  </r>
  <r>
    <s v="Larry Garcia"/>
    <x v="0"/>
    <x v="4"/>
    <d v="2025-09-11T00:00:00"/>
    <d v="2025-09-17T00:00:00"/>
    <n v="6"/>
    <n v="992"/>
    <x v="1"/>
    <x v="1"/>
    <x v="0"/>
    <s v="2025"/>
    <s v="Sep"/>
    <s v="Thu"/>
    <n v="6"/>
    <n v="0.65"/>
    <n v="3868.8"/>
    <n v="5952"/>
    <n v="2083.1999999999998"/>
  </r>
  <r>
    <s v="Meagan Jenkins"/>
    <x v="3"/>
    <x v="3"/>
    <d v="2025-09-20T00:00:00"/>
    <d v="2025-09-21T00:00:00"/>
    <n v="5"/>
    <n v="55"/>
    <x v="0"/>
    <x v="0"/>
    <x v="3"/>
    <s v="2025"/>
    <s v="Sep"/>
    <s v="Sat"/>
    <n v="1"/>
    <n v="0.55000000000000004"/>
    <n v="151.25"/>
    <n v="275"/>
    <n v="123.75"/>
  </r>
  <r>
    <s v="Paula Bradley"/>
    <x v="1"/>
    <x v="14"/>
    <d v="2025-03-26T00:00:00"/>
    <d v="2025-04-04T00:00:00"/>
    <n v="7"/>
    <n v="216"/>
    <x v="1"/>
    <x v="2"/>
    <x v="1"/>
    <s v="2025"/>
    <s v="Mar"/>
    <s v="Wed"/>
    <n v="9"/>
    <n v="0.55000000000000004"/>
    <n v="831.6"/>
    <n v="1512"/>
    <n v="680.4"/>
  </r>
  <r>
    <s v="Crystal Hansen"/>
    <x v="2"/>
    <x v="21"/>
    <d v="2025-12-20T00:00:00"/>
    <d v="2025-12-22T00:00:00"/>
    <n v="3"/>
    <n v="375"/>
    <x v="1"/>
    <x v="4"/>
    <x v="2"/>
    <s v="2025"/>
    <s v="Dec"/>
    <s v="Sat"/>
    <n v="2"/>
    <n v="0.8"/>
    <n v="900"/>
    <n v="1125"/>
    <n v="225"/>
  </r>
  <r>
    <s v="Craig Morrison"/>
    <x v="2"/>
    <x v="8"/>
    <d v="2025-02-14T00:00:00"/>
    <d v="2025-02-24T00:00:00"/>
    <n v="10"/>
    <n v="503"/>
    <x v="1"/>
    <x v="2"/>
    <x v="3"/>
    <s v="2025"/>
    <s v="Feb"/>
    <s v="Fri"/>
    <n v="10"/>
    <n v="0.65"/>
    <n v="3269.5"/>
    <n v="5030"/>
    <n v="1760.5"/>
  </r>
  <r>
    <s v="Sonia Day"/>
    <x v="3"/>
    <x v="18"/>
    <d v="2025-06-02T00:00:00"/>
    <d v="2025-06-09T00:00:00"/>
    <n v="6"/>
    <n v="974"/>
    <x v="0"/>
    <x v="1"/>
    <x v="1"/>
    <s v="2025"/>
    <s v="Jun"/>
    <s v="Mon"/>
    <n v="7"/>
    <n v="0.55000000000000004"/>
    <n v="3214.2000000000003"/>
    <n v="5844"/>
    <n v="2629.7999999999997"/>
  </r>
  <r>
    <s v="Dustin Newman"/>
    <x v="3"/>
    <x v="3"/>
    <d v="2025-07-25T00:00:00"/>
    <d v="2025-08-01T00:00:00"/>
    <n v="3"/>
    <n v="486"/>
    <x v="0"/>
    <x v="1"/>
    <x v="3"/>
    <s v="2025"/>
    <s v="Jul"/>
    <s v="Fri"/>
    <n v="7"/>
    <n v="0.55000000000000004"/>
    <n v="801.90000000000009"/>
    <n v="1458"/>
    <n v="656.09999999999991"/>
  </r>
  <r>
    <s v="Kelly Bishop MD"/>
    <x v="0"/>
    <x v="15"/>
    <d v="2025-10-17T00:00:00"/>
    <d v="2025-10-22T00:00:00"/>
    <n v="5"/>
    <n v="803"/>
    <x v="0"/>
    <x v="3"/>
    <x v="1"/>
    <s v="2025"/>
    <s v="Oct"/>
    <s v="Fri"/>
    <n v="5"/>
    <n v="0.85"/>
    <n v="3412.75"/>
    <n v="4015"/>
    <n v="602.25"/>
  </r>
  <r>
    <s v="Rachel Holland"/>
    <x v="3"/>
    <x v="3"/>
    <d v="2025-07-25T00:00:00"/>
    <d v="2025-07-30T00:00:00"/>
    <n v="4"/>
    <n v="176"/>
    <x v="1"/>
    <x v="0"/>
    <x v="2"/>
    <s v="2025"/>
    <s v="Jul"/>
    <s v="Fri"/>
    <n v="5"/>
    <n v="0.55000000000000004"/>
    <n v="387.20000000000005"/>
    <n v="704"/>
    <n v="316.79999999999995"/>
  </r>
  <r>
    <s v="Felicia Aguilar"/>
    <x v="3"/>
    <x v="7"/>
    <d v="2025-03-16T00:00:00"/>
    <d v="2025-03-29T00:00:00"/>
    <n v="4"/>
    <n v="468"/>
    <x v="1"/>
    <x v="1"/>
    <x v="0"/>
    <s v="2025"/>
    <s v="Mar"/>
    <s v="Sun"/>
    <n v="13"/>
    <n v="0.5"/>
    <n v="936"/>
    <n v="1872"/>
    <n v="936"/>
  </r>
  <r>
    <s v="Meagan Calderon"/>
    <x v="4"/>
    <x v="19"/>
    <d v="2025-04-28T00:00:00"/>
    <d v="2025-05-03T00:00:00"/>
    <n v="3"/>
    <n v="788"/>
    <x v="0"/>
    <x v="1"/>
    <x v="1"/>
    <s v="2025"/>
    <s v="Apr"/>
    <s v="Mon"/>
    <n v="5"/>
    <n v="0.75"/>
    <n v="1773"/>
    <n v="2364"/>
    <n v="591"/>
  </r>
  <r>
    <s v="Kaitlyn Guerra"/>
    <x v="2"/>
    <x v="21"/>
    <d v="2025-02-12T00:00:00"/>
    <d v="2025-02-13T00:00:00"/>
    <n v="8"/>
    <n v="509"/>
    <x v="0"/>
    <x v="3"/>
    <x v="1"/>
    <s v="2025"/>
    <s v="Feb"/>
    <s v="Wed"/>
    <n v="1"/>
    <n v="0.8"/>
    <n v="3257.6000000000004"/>
    <n v="4072"/>
    <n v="814.39999999999964"/>
  </r>
  <r>
    <s v="Ruben Dunn"/>
    <x v="4"/>
    <x v="9"/>
    <d v="2025-02-04T00:00:00"/>
    <d v="2025-02-19T00:00:00"/>
    <n v="2"/>
    <n v="530"/>
    <x v="1"/>
    <x v="0"/>
    <x v="3"/>
    <s v="2025"/>
    <s v="Feb"/>
    <s v="Tue"/>
    <n v="15"/>
    <n v="0.65"/>
    <n v="689"/>
    <n v="1060"/>
    <n v="371"/>
  </r>
  <r>
    <s v="Jason Bauer"/>
    <x v="4"/>
    <x v="19"/>
    <d v="2025-04-12T00:00:00"/>
    <d v="2025-04-20T00:00:00"/>
    <n v="7"/>
    <n v="744"/>
    <x v="0"/>
    <x v="2"/>
    <x v="1"/>
    <s v="2025"/>
    <s v="Apr"/>
    <s v="Sat"/>
    <n v="8"/>
    <n v="0.75"/>
    <n v="3906"/>
    <n v="5208"/>
    <n v="1302"/>
  </r>
  <r>
    <s v="Lynn Andrews"/>
    <x v="3"/>
    <x v="7"/>
    <d v="2025-08-23T00:00:00"/>
    <d v="2025-09-03T00:00:00"/>
    <n v="4"/>
    <n v="444"/>
    <x v="1"/>
    <x v="3"/>
    <x v="0"/>
    <s v="2025"/>
    <s v="Aug"/>
    <s v="Sat"/>
    <n v="11"/>
    <n v="0.5"/>
    <n v="888"/>
    <n v="1776"/>
    <n v="888"/>
  </r>
  <r>
    <s v="Heather Ashley"/>
    <x v="3"/>
    <x v="18"/>
    <d v="2025-07-20T00:00:00"/>
    <d v="2025-07-28T00:00:00"/>
    <n v="7"/>
    <n v="474"/>
    <x v="0"/>
    <x v="2"/>
    <x v="0"/>
    <s v="2025"/>
    <s v="Jul"/>
    <s v="Sun"/>
    <n v="8"/>
    <n v="0.55000000000000004"/>
    <n v="1824.9"/>
    <n v="3318"/>
    <n v="1493.1"/>
  </r>
  <r>
    <s v="Haley Quinn"/>
    <x v="0"/>
    <x v="4"/>
    <d v="2025-10-01T00:00:00"/>
    <d v="2025-10-06T00:00:00"/>
    <n v="8"/>
    <n v="731"/>
    <x v="0"/>
    <x v="4"/>
    <x v="3"/>
    <s v="2025"/>
    <s v="Oct"/>
    <s v="Wed"/>
    <n v="5"/>
    <n v="0.65"/>
    <n v="3801.2000000000003"/>
    <n v="5848"/>
    <n v="2046.7999999999997"/>
  </r>
  <r>
    <s v="Catherine Taylor"/>
    <x v="1"/>
    <x v="1"/>
    <d v="2025-05-27T00:00:00"/>
    <d v="2025-06-03T00:00:00"/>
    <n v="2"/>
    <n v="288"/>
    <x v="0"/>
    <x v="4"/>
    <x v="3"/>
    <s v="2025"/>
    <s v="May"/>
    <s v="Tue"/>
    <n v="7"/>
    <n v="0.5"/>
    <n v="288"/>
    <n v="576"/>
    <n v="288"/>
  </r>
  <r>
    <s v="Emily Collins"/>
    <x v="2"/>
    <x v="21"/>
    <d v="2025-12-16T00:00:00"/>
    <d v="2025-12-31T00:00:00"/>
    <n v="8"/>
    <n v="179"/>
    <x v="1"/>
    <x v="3"/>
    <x v="2"/>
    <s v="2025"/>
    <s v="Dec"/>
    <s v="Tue"/>
    <n v="15"/>
    <n v="0.8"/>
    <n v="1145.6000000000001"/>
    <n v="1432"/>
    <n v="286.39999999999986"/>
  </r>
  <r>
    <s v="Mitchell Jackson"/>
    <x v="1"/>
    <x v="14"/>
    <d v="2025-03-09T00:00:00"/>
    <d v="2025-03-14T00:00:00"/>
    <n v="6"/>
    <n v="788"/>
    <x v="0"/>
    <x v="1"/>
    <x v="3"/>
    <s v="2025"/>
    <s v="Mar"/>
    <s v="Sun"/>
    <n v="5"/>
    <n v="0.55000000000000004"/>
    <n v="2600.4"/>
    <n v="4728"/>
    <n v="2127.6"/>
  </r>
  <r>
    <s v="Jessica Martinez"/>
    <x v="2"/>
    <x v="8"/>
    <d v="2025-08-14T00:00:00"/>
    <d v="2025-08-16T00:00:00"/>
    <n v="3"/>
    <n v="949"/>
    <x v="0"/>
    <x v="3"/>
    <x v="2"/>
    <s v="2025"/>
    <s v="Aug"/>
    <s v="Thu"/>
    <n v="2"/>
    <n v="0.65"/>
    <n v="1850.55"/>
    <n v="2847"/>
    <n v="996.45"/>
  </r>
  <r>
    <s v="Michelle Pierce"/>
    <x v="1"/>
    <x v="17"/>
    <d v="2025-11-16T00:00:00"/>
    <d v="2025-11-25T00:00:00"/>
    <n v="8"/>
    <n v="137"/>
    <x v="0"/>
    <x v="2"/>
    <x v="0"/>
    <s v="2025"/>
    <s v="Nov"/>
    <s v="Sun"/>
    <n v="9"/>
    <n v="0.5"/>
    <n v="548"/>
    <n v="1096"/>
    <n v="548"/>
  </r>
  <r>
    <s v="William Conner"/>
    <x v="0"/>
    <x v="4"/>
    <d v="2025-08-26T00:00:00"/>
    <d v="2025-08-29T00:00:00"/>
    <n v="2"/>
    <n v="968"/>
    <x v="1"/>
    <x v="0"/>
    <x v="3"/>
    <s v="2025"/>
    <s v="Aug"/>
    <s v="Tue"/>
    <n v="3"/>
    <n v="0.65"/>
    <n v="1258.4000000000001"/>
    <n v="1936"/>
    <n v="677.59999999999991"/>
  </r>
  <r>
    <s v="Ana Sanders"/>
    <x v="3"/>
    <x v="18"/>
    <d v="2025-09-13T00:00:00"/>
    <d v="2025-09-22T00:00:00"/>
    <n v="9"/>
    <n v="605"/>
    <x v="1"/>
    <x v="2"/>
    <x v="3"/>
    <s v="2025"/>
    <s v="Sep"/>
    <s v="Sat"/>
    <n v="9"/>
    <n v="0.55000000000000004"/>
    <n v="2994.7500000000005"/>
    <n v="5445"/>
    <n v="2450.2499999999995"/>
  </r>
  <r>
    <s v="Evan Jones"/>
    <x v="3"/>
    <x v="3"/>
    <d v="2025-10-02T00:00:00"/>
    <d v="2025-10-12T00:00:00"/>
    <n v="5"/>
    <n v="50"/>
    <x v="1"/>
    <x v="4"/>
    <x v="1"/>
    <s v="2025"/>
    <s v="Oct"/>
    <s v="Thu"/>
    <n v="10"/>
    <n v="0.55000000000000004"/>
    <n v="137.5"/>
    <n v="250"/>
    <n v="112.5"/>
  </r>
  <r>
    <s v="Emma Travis"/>
    <x v="0"/>
    <x v="0"/>
    <d v="2025-12-12T00:00:00"/>
    <d v="2025-12-23T00:00:00"/>
    <n v="9"/>
    <n v="647"/>
    <x v="0"/>
    <x v="1"/>
    <x v="2"/>
    <s v="2025"/>
    <s v="Dec"/>
    <s v="Fri"/>
    <n v="11"/>
    <n v="0.75"/>
    <n v="4367.25"/>
    <n v="5823"/>
    <n v="1455.75"/>
  </r>
  <r>
    <s v="Emma Owens"/>
    <x v="2"/>
    <x v="21"/>
    <d v="2025-05-13T00:00:00"/>
    <d v="2025-05-16T00:00:00"/>
    <n v="10"/>
    <n v="253"/>
    <x v="0"/>
    <x v="1"/>
    <x v="1"/>
    <s v="2025"/>
    <s v="May"/>
    <s v="Tue"/>
    <n v="3"/>
    <n v="0.8"/>
    <n v="2024"/>
    <n v="2530"/>
    <n v="506"/>
  </r>
  <r>
    <s v="Dylan Hughes"/>
    <x v="1"/>
    <x v="10"/>
    <d v="2025-06-13T00:00:00"/>
    <d v="2025-06-20T00:00:00"/>
    <n v="10"/>
    <n v="525"/>
    <x v="1"/>
    <x v="1"/>
    <x v="3"/>
    <s v="2025"/>
    <s v="Jun"/>
    <s v="Fri"/>
    <n v="7"/>
    <n v="0.6"/>
    <n v="3150"/>
    <n v="5250"/>
    <n v="2100"/>
  </r>
  <r>
    <s v="Andrew Williams"/>
    <x v="2"/>
    <x v="13"/>
    <d v="2025-02-16T00:00:00"/>
    <d v="2025-02-22T00:00:00"/>
    <n v="6"/>
    <n v="678"/>
    <x v="1"/>
    <x v="0"/>
    <x v="3"/>
    <s v="2025"/>
    <s v="Feb"/>
    <s v="Sun"/>
    <n v="6"/>
    <n v="0.7"/>
    <n v="2847.6"/>
    <n v="4068"/>
    <n v="1220.4000000000001"/>
  </r>
  <r>
    <s v="Reginald Knapp"/>
    <x v="2"/>
    <x v="13"/>
    <d v="2025-09-05T00:00:00"/>
    <d v="2025-09-07T00:00:00"/>
    <n v="6"/>
    <n v="117"/>
    <x v="0"/>
    <x v="4"/>
    <x v="0"/>
    <s v="2025"/>
    <s v="Sep"/>
    <s v="Fri"/>
    <n v="2"/>
    <n v="0.7"/>
    <n v="491.4"/>
    <n v="702"/>
    <n v="210.60000000000002"/>
  </r>
  <r>
    <s v="Mary Burgess"/>
    <x v="2"/>
    <x v="13"/>
    <d v="2025-02-13T00:00:00"/>
    <d v="2025-02-27T00:00:00"/>
    <n v="3"/>
    <n v="262"/>
    <x v="1"/>
    <x v="2"/>
    <x v="1"/>
    <s v="2025"/>
    <s v="Feb"/>
    <s v="Thu"/>
    <n v="14"/>
    <n v="0.7"/>
    <n v="550.19999999999993"/>
    <n v="786"/>
    <n v="235.80000000000007"/>
  </r>
  <r>
    <s v="Brooke Delgado"/>
    <x v="3"/>
    <x v="18"/>
    <d v="2025-07-10T00:00:00"/>
    <d v="2025-07-18T00:00:00"/>
    <n v="8"/>
    <n v="360"/>
    <x v="1"/>
    <x v="2"/>
    <x v="2"/>
    <s v="2025"/>
    <s v="Jul"/>
    <s v="Thu"/>
    <n v="8"/>
    <n v="0.55000000000000004"/>
    <n v="1584.0000000000002"/>
    <n v="2880"/>
    <n v="1295.9999999999998"/>
  </r>
  <r>
    <s v="Casey Gillespie"/>
    <x v="3"/>
    <x v="7"/>
    <d v="2025-10-22T00:00:00"/>
    <d v="2025-10-23T00:00:00"/>
    <n v="10"/>
    <n v="279"/>
    <x v="0"/>
    <x v="1"/>
    <x v="3"/>
    <s v="2025"/>
    <s v="Oct"/>
    <s v="Wed"/>
    <n v="1"/>
    <n v="0.5"/>
    <n v="1395"/>
    <n v="2790"/>
    <n v="1395"/>
  </r>
  <r>
    <s v="Corey Rodriguez"/>
    <x v="1"/>
    <x v="17"/>
    <d v="2025-01-18T00:00:00"/>
    <d v="2025-01-21T00:00:00"/>
    <n v="4"/>
    <n v="801"/>
    <x v="0"/>
    <x v="2"/>
    <x v="0"/>
    <s v="2025"/>
    <s v="Jan"/>
    <s v="Sat"/>
    <n v="3"/>
    <n v="0.5"/>
    <n v="1602"/>
    <n v="3204"/>
    <n v="1602"/>
  </r>
  <r>
    <s v="Cathy Taylor"/>
    <x v="4"/>
    <x v="19"/>
    <d v="2025-11-28T00:00:00"/>
    <d v="2025-12-02T00:00:00"/>
    <n v="4"/>
    <n v="346"/>
    <x v="1"/>
    <x v="0"/>
    <x v="2"/>
    <s v="2025"/>
    <s v="Nov"/>
    <s v="Fri"/>
    <n v="4"/>
    <n v="0.75"/>
    <n v="1038"/>
    <n v="1384"/>
    <n v="346"/>
  </r>
  <r>
    <s v="Tiffany Turner"/>
    <x v="2"/>
    <x v="13"/>
    <d v="2025-02-07T00:00:00"/>
    <d v="2025-02-18T00:00:00"/>
    <n v="5"/>
    <n v="215"/>
    <x v="1"/>
    <x v="3"/>
    <x v="1"/>
    <s v="2025"/>
    <s v="Feb"/>
    <s v="Fri"/>
    <n v="11"/>
    <n v="0.7"/>
    <n v="752.5"/>
    <n v="1075"/>
    <n v="322.5"/>
  </r>
  <r>
    <s v="Michael Durham"/>
    <x v="0"/>
    <x v="15"/>
    <d v="2025-04-17T00:00:00"/>
    <d v="2025-04-22T00:00:00"/>
    <n v="9"/>
    <n v="860"/>
    <x v="0"/>
    <x v="4"/>
    <x v="3"/>
    <s v="2025"/>
    <s v="Apr"/>
    <s v="Thu"/>
    <n v="5"/>
    <n v="0.85"/>
    <n v="6579"/>
    <n v="7740"/>
    <n v="1161"/>
  </r>
  <r>
    <s v="Donald Hawkins"/>
    <x v="2"/>
    <x v="2"/>
    <d v="2025-02-07T00:00:00"/>
    <d v="2025-02-16T00:00:00"/>
    <n v="2"/>
    <n v="461"/>
    <x v="1"/>
    <x v="1"/>
    <x v="1"/>
    <s v="2025"/>
    <s v="Feb"/>
    <s v="Fri"/>
    <n v="9"/>
    <n v="0.75"/>
    <n v="691.5"/>
    <n v="922"/>
    <n v="230.5"/>
  </r>
  <r>
    <s v="Sarah Davis"/>
    <x v="3"/>
    <x v="3"/>
    <d v="2025-11-27T00:00:00"/>
    <d v="2025-12-06T00:00:00"/>
    <n v="7"/>
    <n v="579"/>
    <x v="0"/>
    <x v="0"/>
    <x v="3"/>
    <s v="2025"/>
    <s v="Nov"/>
    <s v="Thu"/>
    <n v="9"/>
    <n v="0.55000000000000004"/>
    <n v="2229.15"/>
    <n v="4053"/>
    <n v="1823.85"/>
  </r>
  <r>
    <s v="Autumn Key"/>
    <x v="0"/>
    <x v="0"/>
    <d v="2025-10-19T00:00:00"/>
    <d v="2025-10-23T00:00:00"/>
    <n v="3"/>
    <n v="982"/>
    <x v="1"/>
    <x v="0"/>
    <x v="3"/>
    <s v="2025"/>
    <s v="Oct"/>
    <s v="Sun"/>
    <n v="4"/>
    <n v="0.75"/>
    <n v="2209.5"/>
    <n v="2946"/>
    <n v="736.5"/>
  </r>
  <r>
    <s v="Kristen Rowe"/>
    <x v="3"/>
    <x v="18"/>
    <d v="2025-07-04T00:00:00"/>
    <d v="2025-07-11T00:00:00"/>
    <n v="2"/>
    <n v="969"/>
    <x v="0"/>
    <x v="3"/>
    <x v="3"/>
    <s v="2025"/>
    <s v="Jul"/>
    <s v="Fri"/>
    <n v="7"/>
    <n v="0.55000000000000004"/>
    <n v="1065.9000000000001"/>
    <n v="1938"/>
    <n v="872.09999999999991"/>
  </r>
  <r>
    <s v="Kelly Sanchez"/>
    <x v="1"/>
    <x v="1"/>
    <d v="2025-01-22T00:00:00"/>
    <d v="2025-01-29T00:00:00"/>
    <n v="6"/>
    <n v="563"/>
    <x v="0"/>
    <x v="0"/>
    <x v="3"/>
    <s v="2025"/>
    <s v="Jan"/>
    <s v="Wed"/>
    <n v="7"/>
    <n v="0.5"/>
    <n v="1689"/>
    <n v="3378"/>
    <n v="1689"/>
  </r>
  <r>
    <s v="Alan Bowen"/>
    <x v="2"/>
    <x v="13"/>
    <d v="2025-08-12T00:00:00"/>
    <d v="2025-08-22T00:00:00"/>
    <n v="7"/>
    <n v="894"/>
    <x v="0"/>
    <x v="2"/>
    <x v="0"/>
    <s v="2025"/>
    <s v="Aug"/>
    <s v="Tue"/>
    <n v="10"/>
    <n v="0.7"/>
    <n v="4380.5999999999995"/>
    <n v="6258"/>
    <n v="1877.4000000000005"/>
  </r>
  <r>
    <s v="Susan Rodriguez"/>
    <x v="4"/>
    <x v="19"/>
    <d v="2025-08-12T00:00:00"/>
    <d v="2025-08-13T00:00:00"/>
    <n v="8"/>
    <n v="177"/>
    <x v="0"/>
    <x v="0"/>
    <x v="0"/>
    <s v="2025"/>
    <s v="Aug"/>
    <s v="Tue"/>
    <n v="1"/>
    <n v="0.75"/>
    <n v="1062"/>
    <n v="1416"/>
    <n v="354"/>
  </r>
  <r>
    <s v="Tyler Stevens"/>
    <x v="1"/>
    <x v="10"/>
    <d v="2025-12-28T00:00:00"/>
    <d v="2025-12-30T00:00:00"/>
    <n v="9"/>
    <n v="455"/>
    <x v="0"/>
    <x v="4"/>
    <x v="2"/>
    <s v="2025"/>
    <s v="Dec"/>
    <s v="Sun"/>
    <n v="2"/>
    <n v="0.6"/>
    <n v="2457"/>
    <n v="4095"/>
    <n v="1638"/>
  </r>
  <r>
    <s v="Amanda Mcfarland"/>
    <x v="2"/>
    <x v="13"/>
    <d v="2025-03-21T00:00:00"/>
    <d v="2025-03-30T00:00:00"/>
    <n v="6"/>
    <n v="565"/>
    <x v="0"/>
    <x v="1"/>
    <x v="3"/>
    <s v="2025"/>
    <s v="Mar"/>
    <s v="Fri"/>
    <n v="9"/>
    <n v="0.7"/>
    <n v="2373"/>
    <n v="3390"/>
    <n v="1017"/>
  </r>
  <r>
    <s v="Tanya Evans"/>
    <x v="0"/>
    <x v="4"/>
    <d v="2025-09-24T00:00:00"/>
    <d v="2025-10-01T00:00:00"/>
    <n v="3"/>
    <n v="565"/>
    <x v="0"/>
    <x v="3"/>
    <x v="0"/>
    <s v="2025"/>
    <s v="Sep"/>
    <s v="Wed"/>
    <n v="7"/>
    <n v="0.65"/>
    <n v="1101.75"/>
    <n v="1695"/>
    <n v="593.25"/>
  </r>
  <r>
    <s v="Valerie Brown"/>
    <x v="2"/>
    <x v="2"/>
    <d v="2025-08-26T00:00:00"/>
    <d v="2025-08-27T00:00:00"/>
    <n v="10"/>
    <n v="572"/>
    <x v="0"/>
    <x v="3"/>
    <x v="1"/>
    <s v="2025"/>
    <s v="Aug"/>
    <s v="Tue"/>
    <n v="1"/>
    <n v="0.75"/>
    <n v="4290"/>
    <n v="5720"/>
    <n v="1430"/>
  </r>
  <r>
    <s v="Richard Moore"/>
    <x v="1"/>
    <x v="10"/>
    <d v="2025-03-02T00:00:00"/>
    <d v="2025-03-09T00:00:00"/>
    <n v="9"/>
    <n v="616"/>
    <x v="1"/>
    <x v="1"/>
    <x v="3"/>
    <s v="2025"/>
    <s v="Mar"/>
    <s v="Sun"/>
    <n v="7"/>
    <n v="0.6"/>
    <n v="3326.4"/>
    <n v="5544"/>
    <n v="2217.6"/>
  </r>
  <r>
    <s v="Philip Garcia"/>
    <x v="1"/>
    <x v="14"/>
    <d v="2025-04-27T00:00:00"/>
    <d v="2025-05-04T00:00:00"/>
    <n v="1"/>
    <n v="692"/>
    <x v="1"/>
    <x v="2"/>
    <x v="1"/>
    <s v="2025"/>
    <s v="Apr"/>
    <s v="Sun"/>
    <n v="7"/>
    <n v="0.55000000000000004"/>
    <n v="380.6"/>
    <n v="692"/>
    <n v="311.39999999999998"/>
  </r>
  <r>
    <s v="Rachel Shields"/>
    <x v="1"/>
    <x v="17"/>
    <d v="2025-07-23T00:00:00"/>
    <d v="2025-07-31T00:00:00"/>
    <n v="6"/>
    <n v="366"/>
    <x v="0"/>
    <x v="0"/>
    <x v="3"/>
    <s v="2025"/>
    <s v="Jul"/>
    <s v="Wed"/>
    <n v="8"/>
    <n v="0.5"/>
    <n v="1098"/>
    <n v="2196"/>
    <n v="1098"/>
  </r>
  <r>
    <s v="Douglas Hartman"/>
    <x v="1"/>
    <x v="1"/>
    <d v="2025-01-04T00:00:00"/>
    <d v="2025-01-11T00:00:00"/>
    <n v="2"/>
    <n v="132"/>
    <x v="1"/>
    <x v="2"/>
    <x v="2"/>
    <s v="2025"/>
    <s v="Jan"/>
    <s v="Sat"/>
    <n v="7"/>
    <n v="0.5"/>
    <n v="132"/>
    <n v="264"/>
    <n v="132"/>
  </r>
  <r>
    <s v="Sheila Barnes"/>
    <x v="0"/>
    <x v="0"/>
    <d v="2025-01-21T00:00:00"/>
    <d v="2025-02-05T00:00:00"/>
    <n v="1"/>
    <n v="102"/>
    <x v="1"/>
    <x v="0"/>
    <x v="1"/>
    <s v="2025"/>
    <s v="Jan"/>
    <s v="Tue"/>
    <n v="15"/>
    <n v="0.75"/>
    <n v="76.5"/>
    <n v="102"/>
    <n v="25.5"/>
  </r>
  <r>
    <s v="Daniel Burgess"/>
    <x v="2"/>
    <x v="2"/>
    <d v="2025-10-09T00:00:00"/>
    <d v="2025-10-19T00:00:00"/>
    <n v="5"/>
    <n v="644"/>
    <x v="0"/>
    <x v="3"/>
    <x v="2"/>
    <s v="2025"/>
    <s v="Oct"/>
    <s v="Thu"/>
    <n v="10"/>
    <n v="0.75"/>
    <n v="2415"/>
    <n v="3220"/>
    <n v="805"/>
  </r>
  <r>
    <s v="Thomas Miller"/>
    <x v="4"/>
    <x v="5"/>
    <d v="2025-03-12T00:00:00"/>
    <d v="2025-03-18T00:00:00"/>
    <n v="7"/>
    <n v="171"/>
    <x v="1"/>
    <x v="1"/>
    <x v="0"/>
    <s v="2025"/>
    <s v="Mar"/>
    <s v="Wed"/>
    <n v="6"/>
    <n v="0.75"/>
    <n v="897.75"/>
    <n v="1197"/>
    <n v="299.25"/>
  </r>
  <r>
    <s v="Christopher Castro"/>
    <x v="2"/>
    <x v="21"/>
    <d v="2025-09-01T00:00:00"/>
    <d v="2025-09-03T00:00:00"/>
    <n v="8"/>
    <n v="204"/>
    <x v="1"/>
    <x v="3"/>
    <x v="0"/>
    <s v="2025"/>
    <s v="Sep"/>
    <s v="Mon"/>
    <n v="2"/>
    <n v="0.8"/>
    <n v="1305.6000000000001"/>
    <n v="1632"/>
    <n v="326.39999999999986"/>
  </r>
  <r>
    <s v="Jessica Johnson"/>
    <x v="3"/>
    <x v="18"/>
    <d v="2025-11-14T00:00:00"/>
    <d v="2025-11-24T00:00:00"/>
    <n v="1"/>
    <n v="410"/>
    <x v="1"/>
    <x v="1"/>
    <x v="1"/>
    <s v="2025"/>
    <s v="Nov"/>
    <s v="Fri"/>
    <n v="10"/>
    <n v="0.55000000000000004"/>
    <n v="225.50000000000003"/>
    <n v="410"/>
    <n v="184.49999999999997"/>
  </r>
  <r>
    <s v="Michael Mcbride"/>
    <x v="3"/>
    <x v="7"/>
    <d v="2025-05-05T00:00:00"/>
    <d v="2025-05-08T00:00:00"/>
    <n v="2"/>
    <n v="874"/>
    <x v="0"/>
    <x v="0"/>
    <x v="2"/>
    <s v="2025"/>
    <s v="May"/>
    <s v="Mon"/>
    <n v="3"/>
    <n v="0.5"/>
    <n v="874"/>
    <n v="1748"/>
    <n v="874"/>
  </r>
  <r>
    <s v="Jennifer Taylor"/>
    <x v="1"/>
    <x v="17"/>
    <d v="2025-02-19T00:00:00"/>
    <d v="2025-02-23T00:00:00"/>
    <n v="7"/>
    <n v="855"/>
    <x v="1"/>
    <x v="2"/>
    <x v="0"/>
    <s v="2025"/>
    <s v="Feb"/>
    <s v="Wed"/>
    <n v="4"/>
    <n v="0.5"/>
    <n v="2992.5"/>
    <n v="5985"/>
    <n v="2992.5"/>
  </r>
  <r>
    <s v="Maria Cooke"/>
    <x v="4"/>
    <x v="11"/>
    <d v="2025-04-06T00:00:00"/>
    <d v="2025-04-13T00:00:00"/>
    <n v="1"/>
    <n v="386"/>
    <x v="0"/>
    <x v="0"/>
    <x v="1"/>
    <s v="2025"/>
    <s v="Apr"/>
    <s v="Sun"/>
    <n v="7"/>
    <n v="0.7"/>
    <n v="270.2"/>
    <n v="386"/>
    <n v="115.80000000000001"/>
  </r>
  <r>
    <s v="Kari Lee"/>
    <x v="1"/>
    <x v="14"/>
    <d v="2025-03-16T00:00:00"/>
    <d v="2025-03-27T00:00:00"/>
    <n v="9"/>
    <n v="309"/>
    <x v="1"/>
    <x v="4"/>
    <x v="3"/>
    <s v="2025"/>
    <s v="Mar"/>
    <s v="Sun"/>
    <n v="11"/>
    <n v="0.55000000000000004"/>
    <n v="1529.5500000000002"/>
    <n v="2781"/>
    <n v="1251.4499999999998"/>
  </r>
  <r>
    <s v="Xavier Rowe"/>
    <x v="4"/>
    <x v="5"/>
    <d v="2025-02-21T00:00:00"/>
    <d v="2025-03-03T00:00:00"/>
    <n v="3"/>
    <n v="97"/>
    <x v="0"/>
    <x v="2"/>
    <x v="0"/>
    <s v="2025"/>
    <s v="Feb"/>
    <s v="Fri"/>
    <n v="10"/>
    <n v="0.75"/>
    <n v="218.25"/>
    <n v="291"/>
    <n v="72.75"/>
  </r>
  <r>
    <s v="Tiffany Robertson"/>
    <x v="1"/>
    <x v="14"/>
    <d v="2025-11-09T00:00:00"/>
    <d v="2025-11-20T00:00:00"/>
    <n v="4"/>
    <n v="180"/>
    <x v="1"/>
    <x v="1"/>
    <x v="3"/>
    <s v="2025"/>
    <s v="Nov"/>
    <s v="Sun"/>
    <n v="11"/>
    <n v="0.55000000000000004"/>
    <n v="396.00000000000006"/>
    <n v="720"/>
    <n v="323.99999999999994"/>
  </r>
  <r>
    <s v="Samantha Simpson"/>
    <x v="2"/>
    <x v="2"/>
    <d v="2025-06-28T00:00:00"/>
    <d v="2025-07-04T00:00:00"/>
    <n v="1"/>
    <n v="187"/>
    <x v="1"/>
    <x v="0"/>
    <x v="1"/>
    <s v="2025"/>
    <s v="Jun"/>
    <s v="Sat"/>
    <n v="6"/>
    <n v="0.75"/>
    <n v="140.25"/>
    <n v="187"/>
    <n v="46.75"/>
  </r>
  <r>
    <s v="Rachel Shannon"/>
    <x v="4"/>
    <x v="19"/>
    <d v="2025-09-26T00:00:00"/>
    <d v="2025-10-04T00:00:00"/>
    <n v="9"/>
    <n v="286"/>
    <x v="1"/>
    <x v="3"/>
    <x v="3"/>
    <s v="2025"/>
    <s v="Sep"/>
    <s v="Fri"/>
    <n v="8"/>
    <n v="0.75"/>
    <n v="1930.5"/>
    <n v="2574"/>
    <n v="643.5"/>
  </r>
  <r>
    <s v="Brandon Lewis"/>
    <x v="4"/>
    <x v="5"/>
    <d v="2025-01-18T00:00:00"/>
    <d v="2025-01-31T00:00:00"/>
    <n v="6"/>
    <n v="541"/>
    <x v="1"/>
    <x v="0"/>
    <x v="0"/>
    <s v="2025"/>
    <s v="Jan"/>
    <s v="Sat"/>
    <n v="13"/>
    <n v="0.75"/>
    <n v="2434.5"/>
    <n v="3246"/>
    <n v="811.5"/>
  </r>
  <r>
    <s v="Edwin Reyes"/>
    <x v="1"/>
    <x v="10"/>
    <d v="2025-07-12T00:00:00"/>
    <d v="2025-07-20T00:00:00"/>
    <n v="8"/>
    <n v="779"/>
    <x v="0"/>
    <x v="2"/>
    <x v="2"/>
    <s v="2025"/>
    <s v="Jul"/>
    <s v="Sat"/>
    <n v="8"/>
    <n v="0.6"/>
    <n v="3739.2"/>
    <n v="6232"/>
    <n v="2492.8000000000002"/>
  </r>
  <r>
    <s v="Lisa Ramos"/>
    <x v="0"/>
    <x v="15"/>
    <d v="2025-09-09T00:00:00"/>
    <d v="2025-09-11T00:00:00"/>
    <n v="4"/>
    <n v="249"/>
    <x v="1"/>
    <x v="0"/>
    <x v="0"/>
    <s v="2025"/>
    <s v="Sep"/>
    <s v="Tue"/>
    <n v="2"/>
    <n v="0.85"/>
    <n v="846.6"/>
    <n v="996"/>
    <n v="149.39999999999998"/>
  </r>
  <r>
    <s v="Peggy Vaughn"/>
    <x v="0"/>
    <x v="4"/>
    <d v="2025-07-16T00:00:00"/>
    <d v="2025-07-29T00:00:00"/>
    <n v="2"/>
    <n v="146"/>
    <x v="1"/>
    <x v="4"/>
    <x v="3"/>
    <s v="2025"/>
    <s v="Jul"/>
    <s v="Wed"/>
    <n v="13"/>
    <n v="0.65"/>
    <n v="189.8"/>
    <n v="292"/>
    <n v="102.19999999999999"/>
  </r>
  <r>
    <s v="Bonnie Valencia"/>
    <x v="3"/>
    <x v="3"/>
    <d v="2025-01-08T00:00:00"/>
    <d v="2025-01-21T00:00:00"/>
    <n v="1"/>
    <n v="333"/>
    <x v="1"/>
    <x v="3"/>
    <x v="0"/>
    <s v="2025"/>
    <s v="Jan"/>
    <s v="Wed"/>
    <n v="13"/>
    <n v="0.55000000000000004"/>
    <n v="183.15"/>
    <n v="333"/>
    <n v="149.85"/>
  </r>
  <r>
    <s v="Austin Baker"/>
    <x v="3"/>
    <x v="7"/>
    <d v="2025-08-28T00:00:00"/>
    <d v="2025-09-04T00:00:00"/>
    <n v="9"/>
    <n v="687"/>
    <x v="1"/>
    <x v="4"/>
    <x v="2"/>
    <s v="2025"/>
    <s v="Aug"/>
    <s v="Thu"/>
    <n v="7"/>
    <n v="0.5"/>
    <n v="3091.5"/>
    <n v="6183"/>
    <n v="3091.5"/>
  </r>
  <r>
    <s v="James Davidson"/>
    <x v="2"/>
    <x v="21"/>
    <d v="2025-07-09T00:00:00"/>
    <d v="2025-07-19T00:00:00"/>
    <n v="6"/>
    <n v="342"/>
    <x v="0"/>
    <x v="3"/>
    <x v="2"/>
    <s v="2025"/>
    <s v="Jul"/>
    <s v="Wed"/>
    <n v="10"/>
    <n v="0.8"/>
    <n v="1641.6000000000001"/>
    <n v="2052"/>
    <n v="410.39999999999986"/>
  </r>
  <r>
    <s v="Kevin Hines"/>
    <x v="4"/>
    <x v="19"/>
    <d v="2025-11-11T00:00:00"/>
    <d v="2025-11-16T00:00:00"/>
    <n v="6"/>
    <n v="461"/>
    <x v="0"/>
    <x v="2"/>
    <x v="0"/>
    <s v="2025"/>
    <s v="Nov"/>
    <s v="Tue"/>
    <n v="5"/>
    <n v="0.75"/>
    <n v="2074.5"/>
    <n v="2766"/>
    <n v="691.5"/>
  </r>
  <r>
    <s v="Lee Parker"/>
    <x v="4"/>
    <x v="11"/>
    <d v="2025-02-19T00:00:00"/>
    <d v="2025-03-01T00:00:00"/>
    <n v="4"/>
    <n v="371"/>
    <x v="1"/>
    <x v="1"/>
    <x v="3"/>
    <s v="2025"/>
    <s v="Feb"/>
    <s v="Wed"/>
    <n v="10"/>
    <n v="0.7"/>
    <n v="1038.8"/>
    <n v="1484"/>
    <n v="445.20000000000005"/>
  </r>
  <r>
    <s v="Patricia Johnson"/>
    <x v="1"/>
    <x v="14"/>
    <d v="2025-02-10T00:00:00"/>
    <d v="2025-02-19T00:00:00"/>
    <n v="1"/>
    <n v="200"/>
    <x v="1"/>
    <x v="1"/>
    <x v="1"/>
    <s v="2025"/>
    <s v="Feb"/>
    <s v="Mon"/>
    <n v="9"/>
    <n v="0.55000000000000004"/>
    <n v="110.00000000000001"/>
    <n v="200"/>
    <n v="89.999999999999986"/>
  </r>
  <r>
    <s v="Megan Wilson"/>
    <x v="0"/>
    <x v="0"/>
    <d v="2025-02-06T00:00:00"/>
    <d v="2025-02-15T00:00:00"/>
    <n v="3"/>
    <n v="356"/>
    <x v="0"/>
    <x v="1"/>
    <x v="3"/>
    <s v="2025"/>
    <s v="Feb"/>
    <s v="Thu"/>
    <n v="9"/>
    <n v="0.75"/>
    <n v="801"/>
    <n v="1068"/>
    <n v="267"/>
  </r>
  <r>
    <s v="Roger Duncan"/>
    <x v="1"/>
    <x v="1"/>
    <d v="2025-03-04T00:00:00"/>
    <d v="2025-03-05T00:00:00"/>
    <n v="4"/>
    <n v="587"/>
    <x v="0"/>
    <x v="4"/>
    <x v="3"/>
    <s v="2025"/>
    <s v="Mar"/>
    <s v="Tue"/>
    <n v="1"/>
    <n v="0.5"/>
    <n v="1174"/>
    <n v="2348"/>
    <n v="1174"/>
  </r>
  <r>
    <s v="April Sandoval"/>
    <x v="1"/>
    <x v="1"/>
    <d v="2025-06-27T00:00:00"/>
    <d v="2025-07-05T00:00:00"/>
    <n v="4"/>
    <n v="441"/>
    <x v="0"/>
    <x v="3"/>
    <x v="0"/>
    <s v="2025"/>
    <s v="Jun"/>
    <s v="Fri"/>
    <n v="8"/>
    <n v="0.5"/>
    <n v="882"/>
    <n v="1764"/>
    <n v="882"/>
  </r>
  <r>
    <s v="Dillon Jones"/>
    <x v="1"/>
    <x v="17"/>
    <d v="2025-12-22T00:00:00"/>
    <d v="2025-12-31T00:00:00"/>
    <n v="8"/>
    <n v="953"/>
    <x v="0"/>
    <x v="1"/>
    <x v="2"/>
    <s v="2025"/>
    <s v="Dec"/>
    <s v="Mon"/>
    <n v="9"/>
    <n v="0.5"/>
    <n v="3812"/>
    <n v="7624"/>
    <n v="3812"/>
  </r>
  <r>
    <s v="Bryan Howard"/>
    <x v="4"/>
    <x v="5"/>
    <d v="2025-02-05T00:00:00"/>
    <d v="2025-02-14T00:00:00"/>
    <n v="10"/>
    <n v="356"/>
    <x v="0"/>
    <x v="4"/>
    <x v="3"/>
    <s v="2025"/>
    <s v="Feb"/>
    <s v="Wed"/>
    <n v="9"/>
    <n v="0.75"/>
    <n v="2670"/>
    <n v="3560"/>
    <n v="890"/>
  </r>
  <r>
    <s v="Angela Osborn"/>
    <x v="2"/>
    <x v="2"/>
    <d v="2025-07-24T00:00:00"/>
    <d v="2025-07-27T00:00:00"/>
    <n v="9"/>
    <n v="855"/>
    <x v="1"/>
    <x v="3"/>
    <x v="1"/>
    <s v="2025"/>
    <s v="Jul"/>
    <s v="Thu"/>
    <n v="3"/>
    <n v="0.75"/>
    <n v="5771.25"/>
    <n v="7695"/>
    <n v="1923.75"/>
  </r>
  <r>
    <s v="Daniel Lopez"/>
    <x v="1"/>
    <x v="17"/>
    <d v="2025-04-26T00:00:00"/>
    <d v="2025-05-10T00:00:00"/>
    <n v="1"/>
    <n v="320"/>
    <x v="1"/>
    <x v="0"/>
    <x v="0"/>
    <s v="2025"/>
    <s v="Apr"/>
    <s v="Sat"/>
    <n v="14"/>
    <n v="0.5"/>
    <n v="160"/>
    <n v="320"/>
    <n v="160"/>
  </r>
  <r>
    <s v="Vickie Price"/>
    <x v="2"/>
    <x v="21"/>
    <d v="2025-12-20T00:00:00"/>
    <d v="2025-12-30T00:00:00"/>
    <n v="10"/>
    <n v="308"/>
    <x v="1"/>
    <x v="0"/>
    <x v="3"/>
    <s v="2025"/>
    <s v="Dec"/>
    <s v="Sat"/>
    <n v="10"/>
    <n v="0.8"/>
    <n v="2464"/>
    <n v="3080"/>
    <n v="616"/>
  </r>
  <r>
    <s v="Morgan Kim"/>
    <x v="2"/>
    <x v="2"/>
    <d v="2025-12-16T00:00:00"/>
    <d v="2025-12-29T00:00:00"/>
    <n v="8"/>
    <n v="259"/>
    <x v="1"/>
    <x v="1"/>
    <x v="2"/>
    <s v="2025"/>
    <s v="Dec"/>
    <s v="Tue"/>
    <n v="13"/>
    <n v="0.75"/>
    <n v="1554"/>
    <n v="2072"/>
    <n v="518"/>
  </r>
  <r>
    <s v="Kevin Thompson"/>
    <x v="2"/>
    <x v="2"/>
    <d v="2025-01-27T00:00:00"/>
    <d v="2025-01-29T00:00:00"/>
    <n v="8"/>
    <n v="684"/>
    <x v="0"/>
    <x v="1"/>
    <x v="2"/>
    <s v="2025"/>
    <s v="Jan"/>
    <s v="Mon"/>
    <n v="2"/>
    <n v="0.75"/>
    <n v="4104"/>
    <n v="5472"/>
    <n v="1368"/>
  </r>
  <r>
    <s v="Heather Bennett"/>
    <x v="2"/>
    <x v="21"/>
    <d v="2025-09-25T00:00:00"/>
    <d v="2025-09-30T00:00:00"/>
    <n v="6"/>
    <n v="993"/>
    <x v="1"/>
    <x v="4"/>
    <x v="0"/>
    <s v="2025"/>
    <s v="Sep"/>
    <s v="Thu"/>
    <n v="5"/>
    <n v="0.8"/>
    <n v="4766.4000000000005"/>
    <n v="5958"/>
    <n v="1191.5999999999995"/>
  </r>
  <r>
    <s v="Karen Davis"/>
    <x v="4"/>
    <x v="9"/>
    <d v="2025-05-21T00:00:00"/>
    <d v="2025-05-27T00:00:00"/>
    <n v="1"/>
    <n v="773"/>
    <x v="1"/>
    <x v="3"/>
    <x v="0"/>
    <s v="2025"/>
    <s v="May"/>
    <s v="Wed"/>
    <n v="6"/>
    <n v="0.65"/>
    <n v="502.45000000000005"/>
    <n v="773"/>
    <n v="270.54999999999995"/>
  </r>
  <r>
    <s v="Leah Spencer"/>
    <x v="0"/>
    <x v="15"/>
    <d v="2025-01-06T00:00:00"/>
    <d v="2025-01-12T00:00:00"/>
    <n v="8"/>
    <n v="527"/>
    <x v="1"/>
    <x v="0"/>
    <x v="3"/>
    <s v="2025"/>
    <s v="Jan"/>
    <s v="Mon"/>
    <n v="6"/>
    <n v="0.85"/>
    <n v="3583.6"/>
    <n v="4216"/>
    <n v="632.40000000000009"/>
  </r>
  <r>
    <s v="Lisa Martinez"/>
    <x v="2"/>
    <x v="21"/>
    <d v="2025-12-01T00:00:00"/>
    <d v="2025-12-11T00:00:00"/>
    <n v="10"/>
    <n v="752"/>
    <x v="0"/>
    <x v="0"/>
    <x v="0"/>
    <s v="2025"/>
    <s v="Dec"/>
    <s v="Mon"/>
    <n v="10"/>
    <n v="0.8"/>
    <n v="6016"/>
    <n v="7520"/>
    <n v="1504"/>
  </r>
  <r>
    <s v="Lisa Mills"/>
    <x v="3"/>
    <x v="7"/>
    <d v="2025-11-27T00:00:00"/>
    <d v="2025-12-04T00:00:00"/>
    <n v="1"/>
    <n v="821"/>
    <x v="0"/>
    <x v="1"/>
    <x v="0"/>
    <s v="2025"/>
    <s v="Nov"/>
    <s v="Thu"/>
    <n v="7"/>
    <n v="0.5"/>
    <n v="410.5"/>
    <n v="821"/>
    <n v="410.5"/>
  </r>
  <r>
    <s v="Traci Garcia"/>
    <x v="2"/>
    <x v="13"/>
    <d v="2025-09-28T00:00:00"/>
    <d v="2025-10-04T00:00:00"/>
    <n v="9"/>
    <n v="733"/>
    <x v="1"/>
    <x v="2"/>
    <x v="2"/>
    <s v="2025"/>
    <s v="Sep"/>
    <s v="Sun"/>
    <n v="6"/>
    <n v="0.7"/>
    <n v="4617.8999999999996"/>
    <n v="6597"/>
    <n v="1979.1000000000004"/>
  </r>
  <r>
    <s v="Ryan Garrison"/>
    <x v="3"/>
    <x v="18"/>
    <d v="2025-02-19T00:00:00"/>
    <d v="2025-02-25T00:00:00"/>
    <n v="7"/>
    <n v="471"/>
    <x v="1"/>
    <x v="0"/>
    <x v="3"/>
    <s v="2025"/>
    <s v="Feb"/>
    <s v="Wed"/>
    <n v="6"/>
    <n v="0.55000000000000004"/>
    <n v="1813.3500000000001"/>
    <n v="3297"/>
    <n v="1483.6499999999999"/>
  </r>
  <r>
    <s v="Ann Alexander"/>
    <x v="4"/>
    <x v="9"/>
    <d v="2025-03-22T00:00:00"/>
    <d v="2025-03-29T00:00:00"/>
    <n v="2"/>
    <n v="566"/>
    <x v="1"/>
    <x v="2"/>
    <x v="1"/>
    <s v="2025"/>
    <s v="Mar"/>
    <s v="Sat"/>
    <n v="7"/>
    <n v="0.65"/>
    <n v="735.80000000000007"/>
    <n v="1132"/>
    <n v="396.19999999999993"/>
  </r>
  <r>
    <s v="Hailey Monroe"/>
    <x v="2"/>
    <x v="2"/>
    <d v="2025-07-01T00:00:00"/>
    <d v="2025-07-08T00:00:00"/>
    <n v="1"/>
    <n v="284"/>
    <x v="0"/>
    <x v="2"/>
    <x v="3"/>
    <s v="2025"/>
    <s v="Jul"/>
    <s v="Tue"/>
    <n v="7"/>
    <n v="0.75"/>
    <n v="213"/>
    <n v="284"/>
    <n v="71"/>
  </r>
  <r>
    <s v="Donald Nguyen"/>
    <x v="0"/>
    <x v="0"/>
    <d v="2025-08-17T00:00:00"/>
    <d v="2025-08-18T00:00:00"/>
    <n v="8"/>
    <n v="48"/>
    <x v="0"/>
    <x v="3"/>
    <x v="3"/>
    <s v="2025"/>
    <s v="Aug"/>
    <s v="Sun"/>
    <n v="1"/>
    <n v="0.75"/>
    <n v="288"/>
    <n v="384"/>
    <n v="96"/>
  </r>
  <r>
    <s v="Cynthia Brown"/>
    <x v="2"/>
    <x v="2"/>
    <d v="2025-08-05T00:00:00"/>
    <d v="2025-08-11T00:00:00"/>
    <n v="3"/>
    <n v="262"/>
    <x v="1"/>
    <x v="3"/>
    <x v="2"/>
    <s v="2025"/>
    <s v="Aug"/>
    <s v="Tue"/>
    <n v="6"/>
    <n v="0.75"/>
    <n v="589.5"/>
    <n v="786"/>
    <n v="196.5"/>
  </r>
  <r>
    <s v="Jason Price"/>
    <x v="2"/>
    <x v="8"/>
    <d v="2025-02-28T00:00:00"/>
    <d v="2025-03-10T00:00:00"/>
    <n v="8"/>
    <n v="733"/>
    <x v="0"/>
    <x v="0"/>
    <x v="3"/>
    <s v="2025"/>
    <s v="Feb"/>
    <s v="Fri"/>
    <n v="10"/>
    <n v="0.65"/>
    <n v="3811.6"/>
    <n v="5864"/>
    <n v="2052.4"/>
  </r>
  <r>
    <s v="William Orozco"/>
    <x v="2"/>
    <x v="2"/>
    <d v="2025-04-11T00:00:00"/>
    <d v="2025-04-14T00:00:00"/>
    <n v="8"/>
    <n v="258"/>
    <x v="0"/>
    <x v="4"/>
    <x v="0"/>
    <s v="2025"/>
    <s v="Apr"/>
    <s v="Fri"/>
    <n v="3"/>
    <n v="0.75"/>
    <n v="1548"/>
    <n v="2064"/>
    <n v="516"/>
  </r>
  <r>
    <s v="Christopher Walters"/>
    <x v="2"/>
    <x v="2"/>
    <d v="2025-03-26T00:00:00"/>
    <d v="2025-04-01T00:00:00"/>
    <n v="10"/>
    <n v="405"/>
    <x v="0"/>
    <x v="3"/>
    <x v="3"/>
    <s v="2025"/>
    <s v="Mar"/>
    <s v="Wed"/>
    <n v="6"/>
    <n v="0.75"/>
    <n v="3037.5"/>
    <n v="4050"/>
    <n v="1012.5"/>
  </r>
  <r>
    <s v="Katherine Christensen MD"/>
    <x v="2"/>
    <x v="21"/>
    <d v="2025-09-24T00:00:00"/>
    <d v="2025-09-25T00:00:00"/>
    <n v="6"/>
    <n v="252"/>
    <x v="0"/>
    <x v="0"/>
    <x v="0"/>
    <s v="2025"/>
    <s v="Sep"/>
    <s v="Wed"/>
    <n v="1"/>
    <n v="0.8"/>
    <n v="1209.6000000000001"/>
    <n v="1512"/>
    <n v="302.39999999999986"/>
  </r>
  <r>
    <s v="Elizabeth Williams"/>
    <x v="4"/>
    <x v="9"/>
    <d v="2025-11-04T00:00:00"/>
    <d v="2025-11-10T00:00:00"/>
    <n v="10"/>
    <n v="85"/>
    <x v="0"/>
    <x v="4"/>
    <x v="2"/>
    <s v="2025"/>
    <s v="Nov"/>
    <s v="Tue"/>
    <n v="6"/>
    <n v="0.65"/>
    <n v="552.5"/>
    <n v="850"/>
    <n v="297.5"/>
  </r>
  <r>
    <s v="Ashley Scott"/>
    <x v="4"/>
    <x v="9"/>
    <d v="2025-04-21T00:00:00"/>
    <d v="2025-04-25T00:00:00"/>
    <n v="9"/>
    <n v="67"/>
    <x v="0"/>
    <x v="0"/>
    <x v="0"/>
    <s v="2025"/>
    <s v="Apr"/>
    <s v="Mon"/>
    <n v="4"/>
    <n v="0.65"/>
    <n v="391.95"/>
    <n v="603"/>
    <n v="211.05"/>
  </r>
  <r>
    <s v="Meghan White"/>
    <x v="2"/>
    <x v="13"/>
    <d v="2025-06-04T00:00:00"/>
    <d v="2025-06-10T00:00:00"/>
    <n v="3"/>
    <n v="723"/>
    <x v="0"/>
    <x v="0"/>
    <x v="3"/>
    <s v="2025"/>
    <s v="Jun"/>
    <s v="Wed"/>
    <n v="6"/>
    <n v="0.7"/>
    <n v="1518.3"/>
    <n v="2169"/>
    <n v="650.70000000000005"/>
  </r>
  <r>
    <s v="Michael Cruz"/>
    <x v="4"/>
    <x v="5"/>
    <d v="2025-04-15T00:00:00"/>
    <d v="2025-04-19T00:00:00"/>
    <n v="2"/>
    <n v="919"/>
    <x v="0"/>
    <x v="0"/>
    <x v="1"/>
    <s v="2025"/>
    <s v="Apr"/>
    <s v="Tue"/>
    <n v="4"/>
    <n v="0.75"/>
    <n v="1378.5"/>
    <n v="1838"/>
    <n v="459.5"/>
  </r>
  <r>
    <s v="David Stevens"/>
    <x v="0"/>
    <x v="15"/>
    <d v="2025-08-02T00:00:00"/>
    <d v="2025-08-08T00:00:00"/>
    <n v="2"/>
    <n v="315"/>
    <x v="0"/>
    <x v="3"/>
    <x v="3"/>
    <s v="2025"/>
    <s v="Aug"/>
    <s v="Sat"/>
    <n v="6"/>
    <n v="0.85"/>
    <n v="535.5"/>
    <n v="630"/>
    <n v="94.5"/>
  </r>
  <r>
    <s v="Heidi Brown"/>
    <x v="0"/>
    <x v="6"/>
    <d v="2025-03-23T00:00:00"/>
    <d v="2025-03-29T00:00:00"/>
    <n v="3"/>
    <n v="561"/>
    <x v="0"/>
    <x v="3"/>
    <x v="2"/>
    <s v="2025"/>
    <s v="Mar"/>
    <s v="Sun"/>
    <n v="6"/>
    <n v="0.8"/>
    <n v="1346.4"/>
    <n v="1683"/>
    <n v="336.59999999999991"/>
  </r>
  <r>
    <s v="Peter Walker"/>
    <x v="0"/>
    <x v="0"/>
    <d v="2025-06-26T00:00:00"/>
    <d v="2025-06-30T00:00:00"/>
    <n v="1"/>
    <n v="934"/>
    <x v="0"/>
    <x v="3"/>
    <x v="0"/>
    <s v="2025"/>
    <s v="Jun"/>
    <s v="Thu"/>
    <n v="4"/>
    <n v="0.75"/>
    <n v="700.5"/>
    <n v="934"/>
    <n v="233.5"/>
  </r>
  <r>
    <s v="Levi Lopez"/>
    <x v="0"/>
    <x v="15"/>
    <d v="2025-12-17T00:00:00"/>
    <d v="2025-12-22T00:00:00"/>
    <n v="1"/>
    <n v="979"/>
    <x v="1"/>
    <x v="0"/>
    <x v="2"/>
    <s v="2025"/>
    <s v="Dec"/>
    <s v="Wed"/>
    <n v="5"/>
    <n v="0.85"/>
    <n v="832.15"/>
    <n v="979"/>
    <n v="146.85000000000002"/>
  </r>
  <r>
    <s v="Peter Williams"/>
    <x v="4"/>
    <x v="5"/>
    <d v="2025-09-17T00:00:00"/>
    <d v="2025-09-23T00:00:00"/>
    <n v="1"/>
    <n v="805"/>
    <x v="1"/>
    <x v="1"/>
    <x v="2"/>
    <s v="2025"/>
    <s v="Sep"/>
    <s v="Wed"/>
    <n v="6"/>
    <n v="0.75"/>
    <n v="603.75"/>
    <n v="805"/>
    <n v="201.25"/>
  </r>
  <r>
    <s v="Jessica Richards"/>
    <x v="1"/>
    <x v="1"/>
    <d v="2025-01-09T00:00:00"/>
    <d v="2025-01-16T00:00:00"/>
    <n v="3"/>
    <n v="319"/>
    <x v="0"/>
    <x v="0"/>
    <x v="3"/>
    <s v="2025"/>
    <s v="Jan"/>
    <s v="Thu"/>
    <n v="7"/>
    <n v="0.5"/>
    <n v="478.5"/>
    <n v="957"/>
    <n v="478.5"/>
  </r>
  <r>
    <s v="Tammy Anderson"/>
    <x v="1"/>
    <x v="10"/>
    <d v="2025-05-02T00:00:00"/>
    <d v="2025-05-12T00:00:00"/>
    <n v="4"/>
    <n v="872"/>
    <x v="0"/>
    <x v="2"/>
    <x v="2"/>
    <s v="2025"/>
    <s v="May"/>
    <s v="Fri"/>
    <n v="10"/>
    <n v="0.6"/>
    <n v="2092.7999999999997"/>
    <n v="3488"/>
    <n v="1395.2000000000003"/>
  </r>
  <r>
    <s v="Stephanie Ferguson"/>
    <x v="3"/>
    <x v="18"/>
    <d v="2025-03-12T00:00:00"/>
    <d v="2025-03-16T00:00:00"/>
    <n v="3"/>
    <n v="154"/>
    <x v="1"/>
    <x v="2"/>
    <x v="2"/>
    <s v="2025"/>
    <s v="Mar"/>
    <s v="Wed"/>
    <n v="4"/>
    <n v="0.55000000000000004"/>
    <n v="254.10000000000002"/>
    <n v="462"/>
    <n v="207.89999999999998"/>
  </r>
  <r>
    <s v="Ashley Parrish"/>
    <x v="0"/>
    <x v="0"/>
    <d v="2025-07-04T00:00:00"/>
    <d v="2025-07-06T00:00:00"/>
    <n v="10"/>
    <n v="674"/>
    <x v="1"/>
    <x v="1"/>
    <x v="1"/>
    <s v="2025"/>
    <s v="Jul"/>
    <s v="Fri"/>
    <n v="2"/>
    <n v="0.75"/>
    <n v="5055"/>
    <n v="6740"/>
    <n v="1685"/>
  </r>
  <r>
    <s v="Kimberly Morrison"/>
    <x v="1"/>
    <x v="1"/>
    <d v="2025-09-25T00:00:00"/>
    <d v="2025-09-30T00:00:00"/>
    <n v="8"/>
    <n v="203"/>
    <x v="0"/>
    <x v="4"/>
    <x v="1"/>
    <s v="2025"/>
    <s v="Sep"/>
    <s v="Thu"/>
    <n v="5"/>
    <n v="0.5"/>
    <n v="812"/>
    <n v="1624"/>
    <n v="812"/>
  </r>
  <r>
    <s v="Timothy Gilbert"/>
    <x v="4"/>
    <x v="11"/>
    <d v="2025-04-12T00:00:00"/>
    <d v="2025-04-18T00:00:00"/>
    <n v="5"/>
    <n v="608"/>
    <x v="1"/>
    <x v="0"/>
    <x v="3"/>
    <s v="2025"/>
    <s v="Apr"/>
    <s v="Sat"/>
    <n v="6"/>
    <n v="0.7"/>
    <n v="2128"/>
    <n v="3040"/>
    <n v="912"/>
  </r>
  <r>
    <s v="Erin Carter"/>
    <x v="4"/>
    <x v="9"/>
    <d v="2025-04-21T00:00:00"/>
    <d v="2025-04-25T00:00:00"/>
    <n v="5"/>
    <n v="664"/>
    <x v="1"/>
    <x v="3"/>
    <x v="1"/>
    <s v="2025"/>
    <s v="Apr"/>
    <s v="Mon"/>
    <n v="4"/>
    <n v="0.65"/>
    <n v="2158"/>
    <n v="3320"/>
    <n v="1162"/>
  </r>
  <r>
    <s v="Jaime Lang"/>
    <x v="4"/>
    <x v="9"/>
    <d v="2025-05-25T00:00:00"/>
    <d v="2025-06-06T00:00:00"/>
    <n v="9"/>
    <n v="164"/>
    <x v="1"/>
    <x v="4"/>
    <x v="0"/>
    <s v="2025"/>
    <s v="May"/>
    <s v="Sun"/>
    <n v="12"/>
    <n v="0.65"/>
    <n v="959.4"/>
    <n v="1476"/>
    <n v="516.6"/>
  </r>
  <r>
    <s v="Amanda Jones"/>
    <x v="2"/>
    <x v="2"/>
    <d v="2025-01-26T00:00:00"/>
    <d v="2025-01-29T00:00:00"/>
    <n v="4"/>
    <n v="200"/>
    <x v="0"/>
    <x v="1"/>
    <x v="3"/>
    <s v="2025"/>
    <s v="Jan"/>
    <s v="Sun"/>
    <n v="3"/>
    <n v="0.75"/>
    <n v="600"/>
    <n v="800"/>
    <n v="200"/>
  </r>
  <r>
    <s v="Elizabeth Miller"/>
    <x v="3"/>
    <x v="7"/>
    <d v="2025-05-16T00:00:00"/>
    <d v="2025-05-25T00:00:00"/>
    <n v="4"/>
    <n v="959"/>
    <x v="0"/>
    <x v="2"/>
    <x v="2"/>
    <s v="2025"/>
    <s v="May"/>
    <s v="Fri"/>
    <n v="9"/>
    <n v="0.5"/>
    <n v="1918"/>
    <n v="3836"/>
    <n v="1918"/>
  </r>
  <r>
    <s v="Joseph Taylor"/>
    <x v="3"/>
    <x v="7"/>
    <d v="2025-10-12T00:00:00"/>
    <d v="2025-10-15T00:00:00"/>
    <n v="3"/>
    <n v="960"/>
    <x v="0"/>
    <x v="4"/>
    <x v="3"/>
    <s v="2025"/>
    <s v="Oct"/>
    <s v="Sun"/>
    <n v="3"/>
    <n v="0.5"/>
    <n v="1440"/>
    <n v="2880"/>
    <n v="1440"/>
  </r>
  <r>
    <s v="Traci Camacho"/>
    <x v="3"/>
    <x v="18"/>
    <d v="2025-08-09T00:00:00"/>
    <d v="2025-08-13T00:00:00"/>
    <n v="1"/>
    <n v="269"/>
    <x v="0"/>
    <x v="2"/>
    <x v="0"/>
    <s v="2025"/>
    <s v="Aug"/>
    <s v="Sat"/>
    <n v="4"/>
    <n v="0.55000000000000004"/>
    <n v="147.95000000000002"/>
    <n v="269"/>
    <n v="121.04999999999998"/>
  </r>
  <r>
    <s v="Kenneth Long"/>
    <x v="0"/>
    <x v="4"/>
    <d v="2025-01-23T00:00:00"/>
    <d v="2025-02-01T00:00:00"/>
    <n v="9"/>
    <n v="498"/>
    <x v="0"/>
    <x v="0"/>
    <x v="3"/>
    <s v="2025"/>
    <s v="Jan"/>
    <s v="Thu"/>
    <n v="9"/>
    <n v="0.65"/>
    <n v="2913.3"/>
    <n v="4482"/>
    <n v="1568.6999999999998"/>
  </r>
  <r>
    <s v="Michael Young"/>
    <x v="2"/>
    <x v="21"/>
    <d v="2025-03-20T00:00:00"/>
    <d v="2025-03-27T00:00:00"/>
    <n v="6"/>
    <n v="662"/>
    <x v="0"/>
    <x v="2"/>
    <x v="3"/>
    <s v="2025"/>
    <s v="Mar"/>
    <s v="Thu"/>
    <n v="7"/>
    <n v="0.8"/>
    <n v="3177.6000000000004"/>
    <n v="3972"/>
    <n v="794.39999999999964"/>
  </r>
  <r>
    <s v="Matthew Steele"/>
    <x v="3"/>
    <x v="7"/>
    <d v="2025-01-24T00:00:00"/>
    <d v="2025-02-03T00:00:00"/>
    <n v="1"/>
    <n v="909"/>
    <x v="1"/>
    <x v="3"/>
    <x v="0"/>
    <s v="2025"/>
    <s v="Jan"/>
    <s v="Fri"/>
    <n v="10"/>
    <n v="0.5"/>
    <n v="454.5"/>
    <n v="909"/>
    <n v="454.5"/>
  </r>
  <r>
    <s v="Reginald Diaz"/>
    <x v="4"/>
    <x v="5"/>
    <d v="2025-12-21T00:00:00"/>
    <d v="2025-12-24T00:00:00"/>
    <n v="8"/>
    <n v="189"/>
    <x v="0"/>
    <x v="0"/>
    <x v="2"/>
    <s v="2025"/>
    <s v="Dec"/>
    <s v="Sun"/>
    <n v="3"/>
    <n v="0.75"/>
    <n v="1134"/>
    <n v="1512"/>
    <n v="378"/>
  </r>
  <r>
    <s v="Amanda Juarez"/>
    <x v="3"/>
    <x v="3"/>
    <d v="2025-04-23T00:00:00"/>
    <d v="2025-05-02T00:00:00"/>
    <n v="4"/>
    <n v="689"/>
    <x v="1"/>
    <x v="1"/>
    <x v="1"/>
    <s v="2025"/>
    <s v="Apr"/>
    <s v="Wed"/>
    <n v="9"/>
    <n v="0.55000000000000004"/>
    <n v="1515.8000000000002"/>
    <n v="2756"/>
    <n v="1240.1999999999998"/>
  </r>
  <r>
    <s v="Courtney Sullivan"/>
    <x v="1"/>
    <x v="10"/>
    <d v="2025-09-21T00:00:00"/>
    <d v="2025-09-28T00:00:00"/>
    <n v="9"/>
    <n v="485"/>
    <x v="1"/>
    <x v="2"/>
    <x v="2"/>
    <s v="2025"/>
    <s v="Sep"/>
    <s v="Sun"/>
    <n v="7"/>
    <n v="0.6"/>
    <n v="2619"/>
    <n v="4365"/>
    <n v="1746"/>
  </r>
  <r>
    <s v="Linda Elliott"/>
    <x v="3"/>
    <x v="3"/>
    <d v="2025-09-09T00:00:00"/>
    <d v="2025-09-11T00:00:00"/>
    <n v="2"/>
    <n v="31"/>
    <x v="1"/>
    <x v="4"/>
    <x v="0"/>
    <s v="2025"/>
    <s v="Sep"/>
    <s v="Tue"/>
    <n v="2"/>
    <n v="0.55000000000000004"/>
    <n v="34.1"/>
    <n v="62"/>
    <n v="27.9"/>
  </r>
  <r>
    <s v="Sherry Schmidt"/>
    <x v="1"/>
    <x v="14"/>
    <d v="2025-09-12T00:00:00"/>
    <d v="2025-09-14T00:00:00"/>
    <n v="6"/>
    <n v="806"/>
    <x v="0"/>
    <x v="3"/>
    <x v="0"/>
    <s v="2025"/>
    <s v="Sep"/>
    <s v="Fri"/>
    <n v="2"/>
    <n v="0.55000000000000004"/>
    <n v="2659.8"/>
    <n v="4836"/>
    <n v="2176.1999999999998"/>
  </r>
  <r>
    <s v="Jacqueline Williams"/>
    <x v="4"/>
    <x v="9"/>
    <d v="2025-10-08T00:00:00"/>
    <d v="2025-10-10T00:00:00"/>
    <n v="5"/>
    <n v="720"/>
    <x v="0"/>
    <x v="0"/>
    <x v="2"/>
    <s v="2025"/>
    <s v="Oct"/>
    <s v="Wed"/>
    <n v="2"/>
    <n v="0.65"/>
    <n v="2340"/>
    <n v="3600"/>
    <n v="1260"/>
  </r>
  <r>
    <s v="Brian Simmons"/>
    <x v="4"/>
    <x v="9"/>
    <d v="2025-07-17T00:00:00"/>
    <d v="2025-07-23T00:00:00"/>
    <n v="2"/>
    <n v="420"/>
    <x v="0"/>
    <x v="1"/>
    <x v="3"/>
    <s v="2025"/>
    <s v="Jul"/>
    <s v="Thu"/>
    <n v="6"/>
    <n v="0.65"/>
    <n v="546"/>
    <n v="840"/>
    <n v="294"/>
  </r>
  <r>
    <s v="Richard Avery"/>
    <x v="3"/>
    <x v="18"/>
    <d v="2025-12-16T00:00:00"/>
    <d v="2025-12-26T00:00:00"/>
    <n v="3"/>
    <n v="10"/>
    <x v="0"/>
    <x v="3"/>
    <x v="3"/>
    <s v="2025"/>
    <s v="Dec"/>
    <s v="Tue"/>
    <n v="10"/>
    <n v="0.55000000000000004"/>
    <n v="16.5"/>
    <n v="30"/>
    <n v="13.5"/>
  </r>
  <r>
    <s v="Abigail Davis"/>
    <x v="1"/>
    <x v="1"/>
    <d v="2025-10-23T00:00:00"/>
    <d v="2025-11-02T00:00:00"/>
    <n v="1"/>
    <n v="950"/>
    <x v="0"/>
    <x v="1"/>
    <x v="1"/>
    <s v="2025"/>
    <s v="Oct"/>
    <s v="Thu"/>
    <n v="10"/>
    <n v="0.5"/>
    <n v="475"/>
    <n v="950"/>
    <n v="475"/>
  </r>
  <r>
    <s v="Andrew Cruz"/>
    <x v="2"/>
    <x v="8"/>
    <d v="2025-02-28T00:00:00"/>
    <d v="2025-03-06T00:00:00"/>
    <n v="7"/>
    <n v="996"/>
    <x v="0"/>
    <x v="4"/>
    <x v="0"/>
    <s v="2025"/>
    <s v="Feb"/>
    <s v="Fri"/>
    <n v="6"/>
    <n v="0.65"/>
    <n v="4531.8"/>
    <n v="6972"/>
    <n v="2440.1999999999998"/>
  </r>
  <r>
    <s v="Laura Benson"/>
    <x v="1"/>
    <x v="14"/>
    <d v="2025-02-01T00:00:00"/>
    <d v="2025-02-05T00:00:00"/>
    <n v="4"/>
    <n v="439"/>
    <x v="0"/>
    <x v="2"/>
    <x v="2"/>
    <s v="2025"/>
    <s v="Feb"/>
    <s v="Sat"/>
    <n v="4"/>
    <n v="0.55000000000000004"/>
    <n v="965.80000000000007"/>
    <n v="1756"/>
    <n v="790.19999999999993"/>
  </r>
  <r>
    <s v="Pamela Weaver"/>
    <x v="1"/>
    <x v="14"/>
    <d v="2025-01-03T00:00:00"/>
    <d v="2025-01-10T00:00:00"/>
    <n v="9"/>
    <n v="727"/>
    <x v="0"/>
    <x v="0"/>
    <x v="0"/>
    <s v="2025"/>
    <s v="Jan"/>
    <s v="Fri"/>
    <n v="7"/>
    <n v="0.55000000000000004"/>
    <n v="3598.65"/>
    <n v="6543"/>
    <n v="2944.35"/>
  </r>
  <r>
    <s v="Robert Mendoza"/>
    <x v="0"/>
    <x v="4"/>
    <d v="2025-02-16T00:00:00"/>
    <d v="2025-02-20T00:00:00"/>
    <n v="5"/>
    <n v="314"/>
    <x v="0"/>
    <x v="3"/>
    <x v="2"/>
    <s v="2025"/>
    <s v="Feb"/>
    <s v="Sun"/>
    <n v="4"/>
    <n v="0.65"/>
    <n v="1020.5"/>
    <n v="1570"/>
    <n v="549.5"/>
  </r>
  <r>
    <s v="Veronica Parks"/>
    <x v="4"/>
    <x v="19"/>
    <d v="2025-09-20T00:00:00"/>
    <d v="2025-09-24T00:00:00"/>
    <n v="8"/>
    <n v="419"/>
    <x v="1"/>
    <x v="0"/>
    <x v="3"/>
    <s v="2025"/>
    <s v="Sep"/>
    <s v="Sat"/>
    <n v="4"/>
    <n v="0.75"/>
    <n v="2514"/>
    <n v="3352"/>
    <n v="838"/>
  </r>
  <r>
    <s v="Pamela Romero"/>
    <x v="1"/>
    <x v="10"/>
    <d v="2025-11-26T00:00:00"/>
    <d v="2025-12-05T00:00:00"/>
    <n v="5"/>
    <n v="900"/>
    <x v="1"/>
    <x v="1"/>
    <x v="3"/>
    <s v="2025"/>
    <s v="Nov"/>
    <s v="Wed"/>
    <n v="9"/>
    <n v="0.6"/>
    <n v="2700"/>
    <n v="4500"/>
    <n v="1800"/>
  </r>
  <r>
    <s v="Tammy Sellers"/>
    <x v="3"/>
    <x v="3"/>
    <d v="2025-11-27T00:00:00"/>
    <d v="2025-12-03T00:00:00"/>
    <n v="7"/>
    <n v="444"/>
    <x v="1"/>
    <x v="1"/>
    <x v="3"/>
    <s v="2025"/>
    <s v="Nov"/>
    <s v="Thu"/>
    <n v="6"/>
    <n v="0.55000000000000004"/>
    <n v="1709.4"/>
    <n v="3108"/>
    <n v="1398.6"/>
  </r>
  <r>
    <s v="Joseph Obrien"/>
    <x v="3"/>
    <x v="3"/>
    <d v="2025-06-06T00:00:00"/>
    <d v="2025-06-09T00:00:00"/>
    <n v="5"/>
    <n v="615"/>
    <x v="1"/>
    <x v="1"/>
    <x v="0"/>
    <s v="2025"/>
    <s v="Jun"/>
    <s v="Fri"/>
    <n v="3"/>
    <n v="0.55000000000000004"/>
    <n v="1691.2500000000002"/>
    <n v="3075"/>
    <n v="1383.7499999999998"/>
  </r>
  <r>
    <s v="Austin Smith"/>
    <x v="1"/>
    <x v="17"/>
    <d v="2025-12-15T00:00:00"/>
    <d v="2025-12-16T00:00:00"/>
    <n v="7"/>
    <n v="595"/>
    <x v="0"/>
    <x v="0"/>
    <x v="1"/>
    <s v="2025"/>
    <s v="Dec"/>
    <s v="Mon"/>
    <n v="1"/>
    <n v="0.5"/>
    <n v="2082.5"/>
    <n v="4165"/>
    <n v="2082.5"/>
  </r>
  <r>
    <s v="David Caldwell"/>
    <x v="4"/>
    <x v="11"/>
    <d v="2025-01-03T00:00:00"/>
    <d v="2025-01-12T00:00:00"/>
    <n v="1"/>
    <n v="669"/>
    <x v="0"/>
    <x v="0"/>
    <x v="1"/>
    <s v="2025"/>
    <s v="Jan"/>
    <s v="Fri"/>
    <n v="9"/>
    <n v="0.7"/>
    <n v="468.29999999999995"/>
    <n v="669"/>
    <n v="200.70000000000005"/>
  </r>
  <r>
    <s v="Matthew Gomez"/>
    <x v="2"/>
    <x v="8"/>
    <d v="2025-08-10T00:00:00"/>
    <d v="2025-08-13T00:00:00"/>
    <n v="9"/>
    <n v="967"/>
    <x v="0"/>
    <x v="3"/>
    <x v="1"/>
    <s v="2025"/>
    <s v="Aug"/>
    <s v="Sun"/>
    <n v="3"/>
    <n v="0.65"/>
    <n v="5656.95"/>
    <n v="8703"/>
    <n v="3046.05"/>
  </r>
  <r>
    <s v="Maria Brown"/>
    <x v="0"/>
    <x v="0"/>
    <d v="2025-04-12T00:00:00"/>
    <d v="2025-04-18T00:00:00"/>
    <n v="5"/>
    <n v="874"/>
    <x v="0"/>
    <x v="3"/>
    <x v="3"/>
    <s v="2025"/>
    <s v="Apr"/>
    <s v="Sat"/>
    <n v="6"/>
    <n v="0.75"/>
    <n v="3277.5"/>
    <n v="4370"/>
    <n v="1092.5"/>
  </r>
  <r>
    <s v="Clifford Ford"/>
    <x v="3"/>
    <x v="7"/>
    <d v="2025-10-18T00:00:00"/>
    <d v="2025-10-25T00:00:00"/>
    <n v="6"/>
    <n v="124"/>
    <x v="1"/>
    <x v="0"/>
    <x v="3"/>
    <s v="2025"/>
    <s v="Oct"/>
    <s v="Sat"/>
    <n v="7"/>
    <n v="0.5"/>
    <n v="372"/>
    <n v="744"/>
    <n v="372"/>
  </r>
  <r>
    <s v="Tammy Allison"/>
    <x v="1"/>
    <x v="10"/>
    <d v="2025-10-26T00:00:00"/>
    <d v="2025-11-01T00:00:00"/>
    <n v="6"/>
    <n v="894"/>
    <x v="1"/>
    <x v="3"/>
    <x v="0"/>
    <s v="2025"/>
    <s v="Oct"/>
    <s v="Sun"/>
    <n v="6"/>
    <n v="0.6"/>
    <n v="3218.4"/>
    <n v="5364"/>
    <n v="2145.6"/>
  </r>
  <r>
    <s v="Rachel Gibson"/>
    <x v="2"/>
    <x v="13"/>
    <d v="2025-05-23T00:00:00"/>
    <d v="2025-05-26T00:00:00"/>
    <n v="4"/>
    <n v="740"/>
    <x v="0"/>
    <x v="1"/>
    <x v="2"/>
    <s v="2025"/>
    <s v="May"/>
    <s v="Fri"/>
    <n v="3"/>
    <n v="0.7"/>
    <n v="2072"/>
    <n v="2960"/>
    <n v="888"/>
  </r>
  <r>
    <s v="Lauren Daniels"/>
    <x v="4"/>
    <x v="11"/>
    <d v="2025-09-16T00:00:00"/>
    <d v="2025-09-19T00:00:00"/>
    <n v="10"/>
    <n v="741"/>
    <x v="1"/>
    <x v="4"/>
    <x v="3"/>
    <s v="2025"/>
    <s v="Sep"/>
    <s v="Tue"/>
    <n v="3"/>
    <n v="0.7"/>
    <n v="5187"/>
    <n v="7410"/>
    <n v="2223"/>
  </r>
  <r>
    <s v="Joseph Obrien"/>
    <x v="0"/>
    <x v="0"/>
    <d v="2025-02-21T00:00:00"/>
    <d v="2025-03-02T00:00:00"/>
    <n v="1"/>
    <n v="474"/>
    <x v="1"/>
    <x v="3"/>
    <x v="2"/>
    <s v="2025"/>
    <s v="Feb"/>
    <s v="Fri"/>
    <n v="9"/>
    <n v="0.75"/>
    <n v="355.5"/>
    <n v="474"/>
    <n v="118.5"/>
  </r>
  <r>
    <s v="Amanda Miller"/>
    <x v="4"/>
    <x v="19"/>
    <d v="2025-02-03T00:00:00"/>
    <d v="2025-02-08T00:00:00"/>
    <n v="7"/>
    <n v="811"/>
    <x v="1"/>
    <x v="2"/>
    <x v="0"/>
    <s v="2025"/>
    <s v="Feb"/>
    <s v="Mon"/>
    <n v="5"/>
    <n v="0.75"/>
    <n v="4257.75"/>
    <n v="5677"/>
    <n v="1419.25"/>
  </r>
  <r>
    <s v="Michael Evans"/>
    <x v="3"/>
    <x v="3"/>
    <d v="2025-03-25T00:00:00"/>
    <d v="2025-03-29T00:00:00"/>
    <n v="4"/>
    <n v="247"/>
    <x v="0"/>
    <x v="3"/>
    <x v="3"/>
    <s v="2025"/>
    <s v="Mar"/>
    <s v="Tue"/>
    <n v="4"/>
    <n v="0.55000000000000004"/>
    <n v="543.40000000000009"/>
    <n v="988"/>
    <n v="444.59999999999991"/>
  </r>
  <r>
    <s v="Angel Lewis MD"/>
    <x v="4"/>
    <x v="5"/>
    <d v="2025-03-25T00:00:00"/>
    <d v="2025-04-05T00:00:00"/>
    <n v="3"/>
    <n v="774"/>
    <x v="1"/>
    <x v="4"/>
    <x v="1"/>
    <s v="2025"/>
    <s v="Mar"/>
    <s v="Tue"/>
    <n v="11"/>
    <n v="0.75"/>
    <n v="1741.5"/>
    <n v="2322"/>
    <n v="580.5"/>
  </r>
  <r>
    <s v="Joshua Turner"/>
    <x v="2"/>
    <x v="21"/>
    <d v="2025-04-06T00:00:00"/>
    <d v="2025-04-12T00:00:00"/>
    <n v="5"/>
    <n v="63"/>
    <x v="0"/>
    <x v="1"/>
    <x v="3"/>
    <s v="2025"/>
    <s v="Apr"/>
    <s v="Sun"/>
    <n v="6"/>
    <n v="0.8"/>
    <n v="252"/>
    <n v="315"/>
    <n v="63"/>
  </r>
  <r>
    <s v="Douglas Clark"/>
    <x v="4"/>
    <x v="5"/>
    <d v="2025-04-17T00:00:00"/>
    <d v="2025-04-23T00:00:00"/>
    <n v="1"/>
    <n v="30"/>
    <x v="1"/>
    <x v="3"/>
    <x v="0"/>
    <s v="2025"/>
    <s v="Apr"/>
    <s v="Thu"/>
    <n v="6"/>
    <n v="0.75"/>
    <n v="22.5"/>
    <n v="30"/>
    <n v="7.5"/>
  </r>
  <r>
    <s v="Kimberly Davenport"/>
    <x v="0"/>
    <x v="0"/>
    <d v="2025-10-01T00:00:00"/>
    <d v="2025-10-03T00:00:00"/>
    <n v="7"/>
    <n v="149"/>
    <x v="1"/>
    <x v="0"/>
    <x v="2"/>
    <s v="2025"/>
    <s v="Oct"/>
    <s v="Wed"/>
    <n v="2"/>
    <n v="0.75"/>
    <n v="782.25"/>
    <n v="1043"/>
    <n v="260.75"/>
  </r>
  <r>
    <s v="Richard Rodriguez"/>
    <x v="4"/>
    <x v="9"/>
    <d v="2025-01-05T00:00:00"/>
    <d v="2025-01-06T00:00:00"/>
    <n v="4"/>
    <n v="212"/>
    <x v="0"/>
    <x v="2"/>
    <x v="0"/>
    <s v="2025"/>
    <s v="Jan"/>
    <s v="Sun"/>
    <n v="1"/>
    <n v="0.65"/>
    <n v="551.20000000000005"/>
    <n v="848"/>
    <n v="296.79999999999995"/>
  </r>
  <r>
    <s v="Matthew Ross"/>
    <x v="3"/>
    <x v="18"/>
    <d v="2025-01-12T00:00:00"/>
    <d v="2025-01-27T00:00:00"/>
    <n v="10"/>
    <n v="639"/>
    <x v="1"/>
    <x v="4"/>
    <x v="3"/>
    <s v="2025"/>
    <s v="Jan"/>
    <s v="Sun"/>
    <n v="15"/>
    <n v="0.55000000000000004"/>
    <n v="3514.5000000000005"/>
    <n v="6390"/>
    <n v="2875.4999999999995"/>
  </r>
  <r>
    <s v="Victoria Johnson"/>
    <x v="1"/>
    <x v="10"/>
    <d v="2025-01-25T00:00:00"/>
    <d v="2025-01-26T00:00:00"/>
    <n v="7"/>
    <n v="785"/>
    <x v="0"/>
    <x v="4"/>
    <x v="1"/>
    <s v="2025"/>
    <s v="Jan"/>
    <s v="Sat"/>
    <n v="1"/>
    <n v="0.6"/>
    <n v="3297"/>
    <n v="5495"/>
    <n v="2198"/>
  </r>
  <r>
    <s v="Stephanie Lee"/>
    <x v="2"/>
    <x v="13"/>
    <d v="2025-09-15T00:00:00"/>
    <d v="2025-09-18T00:00:00"/>
    <n v="8"/>
    <n v="656"/>
    <x v="0"/>
    <x v="0"/>
    <x v="3"/>
    <s v="2025"/>
    <s v="Sep"/>
    <s v="Mon"/>
    <n v="3"/>
    <n v="0.7"/>
    <n v="3673.6"/>
    <n v="5248"/>
    <n v="1574.4"/>
  </r>
  <r>
    <s v="Benjamin Beck"/>
    <x v="2"/>
    <x v="21"/>
    <d v="2025-02-03T00:00:00"/>
    <d v="2025-02-11T00:00:00"/>
    <n v="3"/>
    <n v="703"/>
    <x v="0"/>
    <x v="4"/>
    <x v="2"/>
    <s v="2025"/>
    <s v="Feb"/>
    <s v="Mon"/>
    <n v="8"/>
    <n v="0.8"/>
    <n v="1687.2"/>
    <n v="2109"/>
    <n v="421.79999999999995"/>
  </r>
  <r>
    <s v="Stephanie Gilbert"/>
    <x v="1"/>
    <x v="1"/>
    <d v="2025-10-06T00:00:00"/>
    <d v="2025-10-10T00:00:00"/>
    <n v="3"/>
    <n v="908"/>
    <x v="1"/>
    <x v="4"/>
    <x v="0"/>
    <s v="2025"/>
    <s v="Oct"/>
    <s v="Mon"/>
    <n v="4"/>
    <n v="0.5"/>
    <n v="1362"/>
    <n v="2724"/>
    <n v="1362"/>
  </r>
  <r>
    <s v="Jeffrey Carpenter"/>
    <x v="4"/>
    <x v="11"/>
    <d v="2025-10-19T00:00:00"/>
    <d v="2025-10-31T00:00:00"/>
    <n v="7"/>
    <n v="50"/>
    <x v="1"/>
    <x v="2"/>
    <x v="2"/>
    <s v="2025"/>
    <s v="Oct"/>
    <s v="Sun"/>
    <n v="12"/>
    <n v="0.7"/>
    <n v="244.99999999999997"/>
    <n v="350"/>
    <n v="105.00000000000003"/>
  </r>
  <r>
    <s v="Curtis Johnson"/>
    <x v="2"/>
    <x v="13"/>
    <d v="2025-05-27T00:00:00"/>
    <d v="2025-06-04T00:00:00"/>
    <n v="10"/>
    <n v="723"/>
    <x v="1"/>
    <x v="1"/>
    <x v="2"/>
    <s v="2025"/>
    <s v="May"/>
    <s v="Tue"/>
    <n v="8"/>
    <n v="0.7"/>
    <n v="5061"/>
    <n v="7230"/>
    <n v="2169"/>
  </r>
  <r>
    <s v="Michael Snyder"/>
    <x v="2"/>
    <x v="13"/>
    <d v="2025-11-06T00:00:00"/>
    <d v="2025-11-12T00:00:00"/>
    <n v="7"/>
    <n v="568"/>
    <x v="1"/>
    <x v="4"/>
    <x v="3"/>
    <s v="2025"/>
    <s v="Nov"/>
    <s v="Thu"/>
    <n v="6"/>
    <n v="0.7"/>
    <n v="2783.2"/>
    <n v="3976"/>
    <n v="1192.8000000000002"/>
  </r>
  <r>
    <s v="Melissa Marshall"/>
    <x v="2"/>
    <x v="21"/>
    <d v="2025-11-11T00:00:00"/>
    <d v="2025-11-26T00:00:00"/>
    <n v="6"/>
    <n v="250"/>
    <x v="1"/>
    <x v="2"/>
    <x v="2"/>
    <s v="2025"/>
    <s v="Nov"/>
    <s v="Tue"/>
    <n v="15"/>
    <n v="0.8"/>
    <n v="1200"/>
    <n v="1500"/>
    <n v="300"/>
  </r>
  <r>
    <s v="Michelle Wagner"/>
    <x v="0"/>
    <x v="15"/>
    <d v="2025-02-05T00:00:00"/>
    <d v="2025-02-06T00:00:00"/>
    <n v="4"/>
    <n v="572"/>
    <x v="0"/>
    <x v="2"/>
    <x v="2"/>
    <s v="2025"/>
    <s v="Feb"/>
    <s v="Wed"/>
    <n v="1"/>
    <n v="0.85"/>
    <n v="1944.8"/>
    <n v="2288"/>
    <n v="343.20000000000005"/>
  </r>
  <r>
    <s v="Sara Ramirez"/>
    <x v="4"/>
    <x v="9"/>
    <d v="2025-01-21T00:00:00"/>
    <d v="2025-02-04T00:00:00"/>
    <n v="8"/>
    <n v="849"/>
    <x v="1"/>
    <x v="0"/>
    <x v="1"/>
    <s v="2025"/>
    <s v="Jan"/>
    <s v="Tue"/>
    <n v="14"/>
    <n v="0.65"/>
    <n v="4414.8"/>
    <n v="6792"/>
    <n v="2377.1999999999998"/>
  </r>
  <r>
    <s v="George Orozco"/>
    <x v="3"/>
    <x v="3"/>
    <d v="2025-03-17T00:00:00"/>
    <d v="2025-03-20T00:00:00"/>
    <n v="8"/>
    <n v="858"/>
    <x v="1"/>
    <x v="4"/>
    <x v="1"/>
    <s v="2025"/>
    <s v="Mar"/>
    <s v="Mon"/>
    <n v="3"/>
    <n v="0.55000000000000004"/>
    <n v="3775.2000000000003"/>
    <n v="6864"/>
    <n v="3088.7999999999997"/>
  </r>
  <r>
    <s v="Joshua Perry"/>
    <x v="1"/>
    <x v="10"/>
    <d v="2025-07-06T00:00:00"/>
    <d v="2025-07-14T00:00:00"/>
    <n v="1"/>
    <n v="256"/>
    <x v="0"/>
    <x v="3"/>
    <x v="3"/>
    <s v="2025"/>
    <s v="Jul"/>
    <s v="Sun"/>
    <n v="8"/>
    <n v="0.6"/>
    <n v="153.6"/>
    <n v="256"/>
    <n v="102.4"/>
  </r>
  <r>
    <s v="Aaron Bell"/>
    <x v="0"/>
    <x v="0"/>
    <d v="2025-05-22T00:00:00"/>
    <d v="2025-05-29T00:00:00"/>
    <n v="8"/>
    <n v="453"/>
    <x v="1"/>
    <x v="1"/>
    <x v="1"/>
    <s v="2025"/>
    <s v="May"/>
    <s v="Thu"/>
    <n v="7"/>
    <n v="0.75"/>
    <n v="2718"/>
    <n v="3624"/>
    <n v="906"/>
  </r>
  <r>
    <s v="Stephanie Freeman"/>
    <x v="3"/>
    <x v="3"/>
    <d v="2025-06-14T00:00:00"/>
    <d v="2025-06-28T00:00:00"/>
    <n v="6"/>
    <n v="218"/>
    <x v="1"/>
    <x v="3"/>
    <x v="0"/>
    <s v="2025"/>
    <s v="Jun"/>
    <s v="Sat"/>
    <n v="14"/>
    <n v="0.55000000000000004"/>
    <n v="719.40000000000009"/>
    <n v="1308"/>
    <n v="588.59999999999991"/>
  </r>
  <r>
    <s v="Rebecca Ramsey"/>
    <x v="1"/>
    <x v="10"/>
    <d v="2025-12-18T00:00:00"/>
    <d v="2025-12-27T00:00:00"/>
    <n v="7"/>
    <n v="481"/>
    <x v="1"/>
    <x v="1"/>
    <x v="3"/>
    <s v="2025"/>
    <s v="Dec"/>
    <s v="Thu"/>
    <n v="9"/>
    <n v="0.6"/>
    <n v="2020.1999999999998"/>
    <n v="3367"/>
    <n v="1346.8000000000002"/>
  </r>
  <r>
    <s v="Mary Miller"/>
    <x v="2"/>
    <x v="2"/>
    <d v="2025-04-09T00:00:00"/>
    <d v="2025-04-17T00:00:00"/>
    <n v="1"/>
    <n v="420"/>
    <x v="0"/>
    <x v="2"/>
    <x v="2"/>
    <s v="2025"/>
    <s v="Apr"/>
    <s v="Wed"/>
    <n v="8"/>
    <n v="0.75"/>
    <n v="315"/>
    <n v="420"/>
    <n v="105"/>
  </r>
  <r>
    <s v="Andre Wright"/>
    <x v="1"/>
    <x v="1"/>
    <d v="2025-08-02T00:00:00"/>
    <d v="2025-08-06T00:00:00"/>
    <n v="1"/>
    <n v="98"/>
    <x v="1"/>
    <x v="2"/>
    <x v="3"/>
    <s v="2025"/>
    <s v="Aug"/>
    <s v="Sat"/>
    <n v="4"/>
    <n v="0.5"/>
    <n v="49"/>
    <n v="98"/>
    <n v="49"/>
  </r>
  <r>
    <s v="Jeffrey Wood"/>
    <x v="4"/>
    <x v="19"/>
    <d v="2025-02-26T00:00:00"/>
    <d v="2025-03-05T00:00:00"/>
    <n v="1"/>
    <n v="444"/>
    <x v="1"/>
    <x v="2"/>
    <x v="0"/>
    <s v="2025"/>
    <s v="Feb"/>
    <s v="Wed"/>
    <n v="7"/>
    <n v="0.75"/>
    <n v="333"/>
    <n v="444"/>
    <n v="111"/>
  </r>
  <r>
    <s v="Samuel Rivas"/>
    <x v="1"/>
    <x v="17"/>
    <d v="2025-12-04T00:00:00"/>
    <d v="2025-12-10T00:00:00"/>
    <n v="5"/>
    <n v="858"/>
    <x v="0"/>
    <x v="1"/>
    <x v="3"/>
    <s v="2025"/>
    <s v="Dec"/>
    <s v="Thu"/>
    <n v="6"/>
    <n v="0.5"/>
    <n v="2145"/>
    <n v="4290"/>
    <n v="2145"/>
  </r>
  <r>
    <s v="Daniel Salinas"/>
    <x v="1"/>
    <x v="14"/>
    <d v="2025-09-05T00:00:00"/>
    <d v="2025-09-15T00:00:00"/>
    <n v="6"/>
    <n v="914"/>
    <x v="0"/>
    <x v="0"/>
    <x v="3"/>
    <s v="2025"/>
    <s v="Sep"/>
    <s v="Fri"/>
    <n v="10"/>
    <n v="0.55000000000000004"/>
    <n v="3016.2000000000003"/>
    <n v="5484"/>
    <n v="2467.7999999999997"/>
  </r>
  <r>
    <s v="Michael West"/>
    <x v="0"/>
    <x v="15"/>
    <d v="2025-10-05T00:00:00"/>
    <d v="2025-10-19T00:00:00"/>
    <n v="5"/>
    <n v="163"/>
    <x v="1"/>
    <x v="2"/>
    <x v="0"/>
    <s v="2025"/>
    <s v="Oct"/>
    <s v="Sun"/>
    <n v="14"/>
    <n v="0.85"/>
    <n v="692.75"/>
    <n v="815"/>
    <n v="122.25"/>
  </r>
  <r>
    <s v="Elizabeth Ward"/>
    <x v="3"/>
    <x v="18"/>
    <d v="2025-11-25T00:00:00"/>
    <d v="2025-12-05T00:00:00"/>
    <n v="9"/>
    <n v="811"/>
    <x v="1"/>
    <x v="0"/>
    <x v="2"/>
    <s v="2025"/>
    <s v="Nov"/>
    <s v="Tue"/>
    <n v="10"/>
    <n v="0.55000000000000004"/>
    <n v="4014.4500000000003"/>
    <n v="7299"/>
    <n v="3284.5499999999997"/>
  </r>
  <r>
    <s v="Kristen Terry"/>
    <x v="3"/>
    <x v="3"/>
    <d v="2025-11-05T00:00:00"/>
    <d v="2025-11-07T00:00:00"/>
    <n v="9"/>
    <n v="828"/>
    <x v="0"/>
    <x v="1"/>
    <x v="1"/>
    <s v="2025"/>
    <s v="Nov"/>
    <s v="Wed"/>
    <n v="2"/>
    <n v="0.55000000000000004"/>
    <n v="4098.6000000000004"/>
    <n v="7452"/>
    <n v="3353.3999999999996"/>
  </r>
  <r>
    <s v="David Grant"/>
    <x v="4"/>
    <x v="11"/>
    <d v="2025-02-18T00:00:00"/>
    <d v="2025-02-24T00:00:00"/>
    <n v="8"/>
    <n v="745"/>
    <x v="1"/>
    <x v="3"/>
    <x v="2"/>
    <s v="2025"/>
    <s v="Feb"/>
    <s v="Tue"/>
    <n v="6"/>
    <n v="0.7"/>
    <n v="4172"/>
    <n v="5960"/>
    <n v="1788"/>
  </r>
  <r>
    <s v="Kevin Patterson"/>
    <x v="1"/>
    <x v="14"/>
    <d v="2025-09-04T00:00:00"/>
    <d v="2025-09-10T00:00:00"/>
    <n v="7"/>
    <n v="238"/>
    <x v="0"/>
    <x v="2"/>
    <x v="0"/>
    <s v="2025"/>
    <s v="Sep"/>
    <s v="Thu"/>
    <n v="6"/>
    <n v="0.55000000000000004"/>
    <n v="916.30000000000007"/>
    <n v="1666"/>
    <n v="749.69999999999993"/>
  </r>
  <r>
    <s v="Juan Moore"/>
    <x v="0"/>
    <x v="0"/>
    <d v="2025-12-12T00:00:00"/>
    <d v="2025-12-22T00:00:00"/>
    <n v="1"/>
    <n v="159"/>
    <x v="0"/>
    <x v="2"/>
    <x v="0"/>
    <s v="2025"/>
    <s v="Dec"/>
    <s v="Fri"/>
    <n v="10"/>
    <n v="0.75"/>
    <n v="119.25"/>
    <n v="159"/>
    <n v="39.75"/>
  </r>
  <r>
    <s v="Dwayne Campbell"/>
    <x v="3"/>
    <x v="18"/>
    <d v="2025-05-16T00:00:00"/>
    <d v="2025-05-20T00:00:00"/>
    <n v="10"/>
    <n v="102"/>
    <x v="1"/>
    <x v="2"/>
    <x v="2"/>
    <s v="2025"/>
    <s v="May"/>
    <s v="Fri"/>
    <n v="4"/>
    <n v="0.55000000000000004"/>
    <n v="561"/>
    <n v="1020"/>
    <n v="459"/>
  </r>
  <r>
    <s v="Samantha Morse"/>
    <x v="3"/>
    <x v="3"/>
    <d v="2025-12-06T00:00:00"/>
    <d v="2025-12-07T00:00:00"/>
    <n v="2"/>
    <n v="443"/>
    <x v="0"/>
    <x v="4"/>
    <x v="3"/>
    <s v="2025"/>
    <s v="Dec"/>
    <s v="Sat"/>
    <n v="1"/>
    <n v="0.55000000000000004"/>
    <n v="487.3"/>
    <n v="886"/>
    <n v="398.7"/>
  </r>
  <r>
    <s v="Kathryn Snyder"/>
    <x v="3"/>
    <x v="7"/>
    <d v="2025-02-23T00:00:00"/>
    <d v="2025-02-26T00:00:00"/>
    <n v="9"/>
    <n v="10"/>
    <x v="0"/>
    <x v="0"/>
    <x v="3"/>
    <s v="2025"/>
    <s v="Feb"/>
    <s v="Sun"/>
    <n v="3"/>
    <n v="0.5"/>
    <n v="45"/>
    <n v="90"/>
    <n v="45"/>
  </r>
  <r>
    <s v="Alicia Hubbard"/>
    <x v="4"/>
    <x v="5"/>
    <d v="2025-10-12T00:00:00"/>
    <d v="2025-10-25T00:00:00"/>
    <n v="5"/>
    <n v="758"/>
    <x v="1"/>
    <x v="0"/>
    <x v="1"/>
    <s v="2025"/>
    <s v="Oct"/>
    <s v="Sun"/>
    <n v="13"/>
    <n v="0.75"/>
    <n v="2842.5"/>
    <n v="3790"/>
    <n v="947.5"/>
  </r>
  <r>
    <s v="Tanya Kim"/>
    <x v="0"/>
    <x v="0"/>
    <d v="2025-08-27T00:00:00"/>
    <d v="2025-08-28T00:00:00"/>
    <n v="10"/>
    <n v="541"/>
    <x v="0"/>
    <x v="1"/>
    <x v="0"/>
    <s v="2025"/>
    <s v="Aug"/>
    <s v="Wed"/>
    <n v="1"/>
    <n v="0.75"/>
    <n v="4057.5"/>
    <n v="5410"/>
    <n v="1352.5"/>
  </r>
  <r>
    <s v="Bruce Collier"/>
    <x v="4"/>
    <x v="11"/>
    <d v="2025-08-21T00:00:00"/>
    <d v="2025-08-22T00:00:00"/>
    <n v="1"/>
    <n v="46"/>
    <x v="0"/>
    <x v="1"/>
    <x v="2"/>
    <s v="2025"/>
    <s v="Aug"/>
    <s v="Thu"/>
    <n v="1"/>
    <n v="0.7"/>
    <n v="32.199999999999996"/>
    <n v="46"/>
    <n v="13.800000000000004"/>
  </r>
  <r>
    <s v="Kimberly Gibson"/>
    <x v="4"/>
    <x v="9"/>
    <d v="2025-07-19T00:00:00"/>
    <d v="2025-07-25T00:00:00"/>
    <n v="4"/>
    <n v="82"/>
    <x v="1"/>
    <x v="2"/>
    <x v="0"/>
    <s v="2025"/>
    <s v="Jul"/>
    <s v="Sat"/>
    <n v="6"/>
    <n v="0.65"/>
    <n v="213.20000000000002"/>
    <n v="328"/>
    <n v="114.79999999999998"/>
  </r>
  <r>
    <s v="Robert Woods"/>
    <x v="3"/>
    <x v="3"/>
    <d v="2025-12-17T00:00:00"/>
    <d v="2025-12-23T00:00:00"/>
    <n v="9"/>
    <n v="891"/>
    <x v="1"/>
    <x v="2"/>
    <x v="2"/>
    <s v="2025"/>
    <s v="Dec"/>
    <s v="Wed"/>
    <n v="6"/>
    <n v="0.55000000000000004"/>
    <n v="4410.4500000000007"/>
    <n v="8019"/>
    <n v="3608.5499999999993"/>
  </r>
  <r>
    <s v="Jane Mitchell"/>
    <x v="1"/>
    <x v="17"/>
    <d v="2025-05-02T00:00:00"/>
    <d v="2025-05-04T00:00:00"/>
    <n v="4"/>
    <n v="578"/>
    <x v="0"/>
    <x v="0"/>
    <x v="3"/>
    <s v="2025"/>
    <s v="May"/>
    <s v="Fri"/>
    <n v="2"/>
    <n v="0.5"/>
    <n v="1156"/>
    <n v="2312"/>
    <n v="1156"/>
  </r>
  <r>
    <s v="Teresa Adkins"/>
    <x v="0"/>
    <x v="6"/>
    <d v="2025-04-16T00:00:00"/>
    <d v="2025-04-20T00:00:00"/>
    <n v="4"/>
    <n v="152"/>
    <x v="1"/>
    <x v="2"/>
    <x v="3"/>
    <s v="2025"/>
    <s v="Apr"/>
    <s v="Wed"/>
    <n v="4"/>
    <n v="0.8"/>
    <n v="486.40000000000003"/>
    <n v="608"/>
    <n v="121.59999999999997"/>
  </r>
  <r>
    <s v="Randy Warren"/>
    <x v="2"/>
    <x v="13"/>
    <d v="2025-02-10T00:00:00"/>
    <d v="2025-02-11T00:00:00"/>
    <n v="3"/>
    <n v="288"/>
    <x v="0"/>
    <x v="0"/>
    <x v="3"/>
    <s v="2025"/>
    <s v="Feb"/>
    <s v="Mon"/>
    <n v="1"/>
    <n v="0.7"/>
    <n v="604.79999999999995"/>
    <n v="864"/>
    <n v="259.20000000000005"/>
  </r>
  <r>
    <s v="Brandon Parker"/>
    <x v="3"/>
    <x v="3"/>
    <d v="2025-11-25T00:00:00"/>
    <d v="2025-12-03T00:00:00"/>
    <n v="1"/>
    <n v="321"/>
    <x v="0"/>
    <x v="1"/>
    <x v="0"/>
    <s v="2025"/>
    <s v="Nov"/>
    <s v="Tue"/>
    <n v="8"/>
    <n v="0.55000000000000004"/>
    <n v="176.55"/>
    <n v="321"/>
    <n v="144.44999999999999"/>
  </r>
  <r>
    <s v="Mark Williamson"/>
    <x v="4"/>
    <x v="11"/>
    <d v="2025-04-02T00:00:00"/>
    <d v="2025-04-12T00:00:00"/>
    <n v="7"/>
    <n v="356"/>
    <x v="0"/>
    <x v="1"/>
    <x v="1"/>
    <s v="2025"/>
    <s v="Apr"/>
    <s v="Wed"/>
    <n v="10"/>
    <n v="0.7"/>
    <n v="1744.3999999999999"/>
    <n v="2492"/>
    <n v="747.60000000000014"/>
  </r>
  <r>
    <s v="Joseph Lopez"/>
    <x v="0"/>
    <x v="6"/>
    <d v="2025-03-10T00:00:00"/>
    <d v="2025-03-21T00:00:00"/>
    <n v="2"/>
    <n v="944"/>
    <x v="1"/>
    <x v="2"/>
    <x v="1"/>
    <s v="2025"/>
    <s v="Mar"/>
    <s v="Mon"/>
    <n v="11"/>
    <n v="0.8"/>
    <n v="1510.4"/>
    <n v="1888"/>
    <n v="377.59999999999991"/>
  </r>
  <r>
    <s v="Ray Boyd"/>
    <x v="4"/>
    <x v="19"/>
    <d v="2025-12-17T00:00:00"/>
    <d v="2025-12-27T00:00:00"/>
    <n v="10"/>
    <n v="172"/>
    <x v="0"/>
    <x v="3"/>
    <x v="1"/>
    <s v="2025"/>
    <s v="Dec"/>
    <s v="Wed"/>
    <n v="10"/>
    <n v="0.75"/>
    <n v="1290"/>
    <n v="1720"/>
    <n v="430"/>
  </r>
  <r>
    <s v="Donald Wilson"/>
    <x v="2"/>
    <x v="2"/>
    <d v="2025-08-14T00:00:00"/>
    <d v="2025-08-16T00:00:00"/>
    <n v="7"/>
    <n v="70"/>
    <x v="0"/>
    <x v="4"/>
    <x v="3"/>
    <s v="2025"/>
    <s v="Aug"/>
    <s v="Thu"/>
    <n v="2"/>
    <n v="0.75"/>
    <n v="367.5"/>
    <n v="490"/>
    <n v="122.5"/>
  </r>
  <r>
    <s v="Jonathan Parks"/>
    <x v="0"/>
    <x v="6"/>
    <d v="2025-09-19T00:00:00"/>
    <d v="2025-09-22T00:00:00"/>
    <n v="2"/>
    <n v="722"/>
    <x v="0"/>
    <x v="2"/>
    <x v="3"/>
    <s v="2025"/>
    <s v="Sep"/>
    <s v="Fri"/>
    <n v="3"/>
    <n v="0.8"/>
    <n v="1155.2"/>
    <n v="1444"/>
    <n v="288.79999999999995"/>
  </r>
  <r>
    <s v="Ashley Freeman"/>
    <x v="3"/>
    <x v="18"/>
    <d v="2025-12-11T00:00:00"/>
    <d v="2025-12-19T00:00:00"/>
    <n v="2"/>
    <n v="876"/>
    <x v="1"/>
    <x v="4"/>
    <x v="0"/>
    <s v="2025"/>
    <s v="Dec"/>
    <s v="Thu"/>
    <n v="8"/>
    <n v="0.55000000000000004"/>
    <n v="963.6"/>
    <n v="1752"/>
    <n v="788.4"/>
  </r>
  <r>
    <s v="Kimberly Gibson"/>
    <x v="2"/>
    <x v="2"/>
    <d v="2025-05-10T00:00:00"/>
    <d v="2025-05-17T00:00:00"/>
    <n v="8"/>
    <n v="281"/>
    <x v="0"/>
    <x v="3"/>
    <x v="2"/>
    <s v="2025"/>
    <s v="May"/>
    <s v="Sat"/>
    <n v="7"/>
    <n v="0.75"/>
    <n v="1686"/>
    <n v="2248"/>
    <n v="562"/>
  </r>
  <r>
    <s v="Dawn Diaz"/>
    <x v="0"/>
    <x v="4"/>
    <d v="2025-04-10T00:00:00"/>
    <d v="2025-04-17T00:00:00"/>
    <n v="7"/>
    <n v="390"/>
    <x v="1"/>
    <x v="4"/>
    <x v="3"/>
    <s v="2025"/>
    <s v="Apr"/>
    <s v="Thu"/>
    <n v="7"/>
    <n v="0.65"/>
    <n v="1774.5"/>
    <n v="2730"/>
    <n v="955.5"/>
  </r>
  <r>
    <s v="Morgan Davenport"/>
    <x v="4"/>
    <x v="19"/>
    <d v="2025-10-04T00:00:00"/>
    <d v="2025-10-10T00:00:00"/>
    <n v="5"/>
    <n v="953"/>
    <x v="0"/>
    <x v="1"/>
    <x v="2"/>
    <s v="2025"/>
    <s v="Oct"/>
    <s v="Sat"/>
    <n v="6"/>
    <n v="0.75"/>
    <n v="3573.75"/>
    <n v="4765"/>
    <n v="1191.25"/>
  </r>
  <r>
    <s v="Theresa Hansen"/>
    <x v="4"/>
    <x v="9"/>
    <d v="2025-01-09T00:00:00"/>
    <d v="2025-01-21T00:00:00"/>
    <n v="6"/>
    <n v="323"/>
    <x v="1"/>
    <x v="4"/>
    <x v="0"/>
    <s v="2025"/>
    <s v="Jan"/>
    <s v="Thu"/>
    <n v="12"/>
    <n v="0.65"/>
    <n v="1259.7"/>
    <n v="1938"/>
    <n v="678.3"/>
  </r>
  <r>
    <s v="Krista Shea"/>
    <x v="4"/>
    <x v="11"/>
    <d v="2025-02-25T00:00:00"/>
    <d v="2025-03-01T00:00:00"/>
    <n v="3"/>
    <n v="380"/>
    <x v="0"/>
    <x v="1"/>
    <x v="3"/>
    <s v="2025"/>
    <s v="Feb"/>
    <s v="Tue"/>
    <n v="4"/>
    <n v="0.7"/>
    <n v="798"/>
    <n v="1140"/>
    <n v="342"/>
  </r>
  <r>
    <s v="Rebecca Thompson"/>
    <x v="1"/>
    <x v="1"/>
    <d v="2025-08-28T00:00:00"/>
    <d v="2025-09-05T00:00:00"/>
    <n v="10"/>
    <n v="509"/>
    <x v="1"/>
    <x v="4"/>
    <x v="0"/>
    <s v="2025"/>
    <s v="Aug"/>
    <s v="Thu"/>
    <n v="8"/>
    <n v="0.5"/>
    <n v="2545"/>
    <n v="5090"/>
    <n v="2545"/>
  </r>
  <r>
    <s v="Donald Schultz"/>
    <x v="3"/>
    <x v="3"/>
    <d v="2025-03-27T00:00:00"/>
    <d v="2025-04-01T00:00:00"/>
    <n v="1"/>
    <n v="968"/>
    <x v="0"/>
    <x v="3"/>
    <x v="2"/>
    <s v="2025"/>
    <s v="Mar"/>
    <s v="Thu"/>
    <n v="5"/>
    <n v="0.55000000000000004"/>
    <n v="532.40000000000009"/>
    <n v="968"/>
    <n v="435.59999999999991"/>
  </r>
  <r>
    <s v="Salitha Marasinghe"/>
    <x v="2"/>
    <x v="6"/>
    <d v="2024-01-01T00:00:00"/>
    <d v="2024-01-05T00:00:00"/>
    <n v="1"/>
    <n v="400"/>
    <x v="0"/>
    <x v="4"/>
    <x v="1"/>
    <s v="2024"/>
    <s v="Jan"/>
    <s v="Mon"/>
    <n v="4"/>
    <n v="0.8"/>
    <n v="320"/>
    <n v="400"/>
    <n v="80"/>
  </r>
  <r>
    <s v="Salitha Marasinghe"/>
    <x v="2"/>
    <x v="6"/>
    <d v="2024-01-01T00:00:00"/>
    <d v="2024-01-05T00:00:00"/>
    <n v="5"/>
    <n v="400"/>
    <x v="0"/>
    <x v="4"/>
    <x v="1"/>
    <s v="2024"/>
    <s v="Jan"/>
    <s v="Mon"/>
    <n v="4"/>
    <n v="0.8"/>
    <n v="1600"/>
    <n v="2000"/>
    <n v="400"/>
  </r>
  <r>
    <s v="Salitha Marasinghe"/>
    <x v="2"/>
    <x v="6"/>
    <d v="2024-01-01T00:00:00"/>
    <d v="2024-01-05T00:00:00"/>
    <n v="5"/>
    <n v="400"/>
    <x v="0"/>
    <x v="4"/>
    <x v="1"/>
    <s v="2024"/>
    <s v="Jan"/>
    <s v="Mon"/>
    <n v="4"/>
    <n v="0.8"/>
    <n v="1600"/>
    <n v="2000"/>
    <n v="400"/>
  </r>
  <r>
    <s v="Pavani Thilakarathna"/>
    <x v="0"/>
    <x v="4"/>
    <d v="2024-11-11T00:00:00"/>
    <d v="2024-11-22T00:00:00"/>
    <n v="2"/>
    <n v="12342"/>
    <x v="0"/>
    <x v="0"/>
    <x v="1"/>
    <s v="2024"/>
    <s v="Nov"/>
    <s v="Mon"/>
    <n v="11"/>
    <n v="0.65"/>
    <n v="16044.6"/>
    <n v="24684"/>
    <n v="8639.4"/>
  </r>
  <r>
    <s v="Salitha Marsinghe"/>
    <x v="1"/>
    <x v="6"/>
    <d v="2023-11-11T00:00:00"/>
    <d v="2023-11-13T00:00:00"/>
    <n v="1"/>
    <n v="12234"/>
    <x v="0"/>
    <x v="0"/>
    <x v="2"/>
    <s v="2023"/>
    <s v="Nov"/>
    <s v="Sat"/>
    <n v="2"/>
    <n v="0.8"/>
    <n v="9787.2000000000007"/>
    <n v="12234"/>
    <n v="2446.7999999999993"/>
  </r>
  <r>
    <s v="sad"/>
    <x v="1"/>
    <x v="9"/>
    <d v="2024-01-01T00:00:00"/>
    <d v="2024-01-02T00:00:00"/>
    <n v="1"/>
    <n v="31232"/>
    <x v="1"/>
    <x v="0"/>
    <x v="2"/>
    <s v="2024"/>
    <s v="Jan"/>
    <s v="Mon"/>
    <n v="1"/>
    <n v="0.65"/>
    <n v="20300.8"/>
    <n v="31232"/>
    <n v="10931.2"/>
  </r>
  <r>
    <s v="sd"/>
    <x v="0"/>
    <x v="3"/>
    <d v="2024-01-01T00:00:00"/>
    <d v="2024-01-01T00:00:00"/>
    <n v="1"/>
    <n v="2222"/>
    <x v="1"/>
    <x v="0"/>
    <x v="1"/>
    <s v="2024"/>
    <s v="Jan"/>
    <s v="Mon"/>
    <n v="0"/>
    <n v="0.55000000000000004"/>
    <n v="1222.1000000000001"/>
    <n v="2222"/>
    <n v="999.89999999999986"/>
  </r>
  <r>
    <s v="sad"/>
    <x v="0"/>
    <x v="10"/>
    <d v="2023-01-01T00:00:00"/>
    <d v="2023-01-01T00:00:00"/>
    <n v="12"/>
    <n v="123"/>
    <x v="0"/>
    <x v="0"/>
    <x v="3"/>
    <s v="2023"/>
    <s v="Jan"/>
    <s v="Sun"/>
    <n v="0"/>
    <n v="0.6"/>
    <n v="885.6"/>
    <n v="1476"/>
    <n v="590.4"/>
  </r>
  <r>
    <s v="asd"/>
    <x v="0"/>
    <x v="4"/>
    <d v="2023-01-01T00:00:00"/>
    <d v="2023-01-01T00:00:00"/>
    <n v="1"/>
    <n v="1000"/>
    <x v="1"/>
    <x v="2"/>
    <x v="1"/>
    <s v="2023"/>
    <s v="Jan"/>
    <s v="Sun"/>
    <n v="0"/>
    <n v="0.65"/>
    <n v="650"/>
    <n v="1000"/>
    <n v="350"/>
  </r>
  <r>
    <s v="Ad"/>
    <x v="3"/>
    <x v="23"/>
    <d v="2023-01-01T00:00:00"/>
    <d v="2023-01-02T00:00:00"/>
    <n v="1"/>
    <n v="1000"/>
    <x v="0"/>
    <x v="2"/>
    <x v="1"/>
    <s v="2023"/>
    <s v="Jan"/>
    <s v="Sun"/>
    <n v="1"/>
    <n v="0.6"/>
    <n v="600"/>
    <n v="1000"/>
    <n v="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0B3D9C-0A42-463F-8AA3-87DEBFBE9930}" name="PivotTable2"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29" firstHeaderRow="1" firstDataRow="1" firstDataCol="1"/>
  <pivotFields count="18">
    <pivotField showAll="0"/>
    <pivotField showAll="0"/>
    <pivotField axis="axisRow" showAll="0">
      <items count="26">
        <item x="14"/>
        <item x="6"/>
        <item x="3"/>
        <item x="10"/>
        <item x="16"/>
        <item x="9"/>
        <item x="20"/>
        <item x="12"/>
        <item x="1"/>
        <item x="4"/>
        <item x="21"/>
        <item x="13"/>
        <item x="18"/>
        <item x="15"/>
        <item x="7"/>
        <item x="17"/>
        <item x="23"/>
        <item x="24"/>
        <item x="0"/>
        <item x="2"/>
        <item x="19"/>
        <item x="22"/>
        <item x="8"/>
        <item x="5"/>
        <item x="11"/>
        <item t="default"/>
      </items>
    </pivotField>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98B3F94-4605-4D21-B8E6-62F6758E95BF}" name="PivotTable21" cacheId="1215" applyNumberFormats="0" applyBorderFormats="0" applyFontFormats="0" applyPatternFormats="0" applyAlignmentFormats="0" applyWidthHeightFormats="1" dataCaption="Values" tag="d0e59bf1-2eb8-4830-b9e1-5fab94111c0f" updatedVersion="8" minRefreshableVersion="3" useAutoFormatting="1" subtotalHiddenItems="1" itemPrintTitles="1" createdVersion="5" indent="0" outline="1" outlineData="1" multipleFieldFilters="0" chartFormat="16">
  <location ref="B79:C85" firstHeaderRow="1" firstDataRow="1" firstDataCol="1"/>
  <pivotFields count="3">
    <pivotField dataField="1" subtotalTop="0" showAll="0" defaultSubtotal="0"/>
    <pivotField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6">
    <i>
      <x v="1"/>
    </i>
    <i>
      <x v="2"/>
    </i>
    <i>
      <x/>
    </i>
    <i>
      <x v="4"/>
    </i>
    <i>
      <x v="3"/>
    </i>
    <i t="grand">
      <x/>
    </i>
  </rowItems>
  <colItems count="1">
    <i/>
  </colItems>
  <dataFields count="1">
    <dataField name="Sum of Net Profit" fld="0" baseField="0" baseItem="0"/>
  </dataFields>
  <formats count="3">
    <format dxfId="62">
      <pivotArea type="all" dataOnly="0" outline="0" fieldPosition="0"/>
    </format>
    <format dxfId="63">
      <pivotArea dataOnly="0" labelOnly="1" outline="0" axis="axisValues" fieldPosition="0"/>
    </format>
    <format dxfId="64">
      <pivotArea outline="0" collapsedLevelsAreSubtotals="1" fieldPosition="0"/>
    </format>
  </formats>
  <chartFormats count="4">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29">
      <autoFilter ref="A1">
        <filterColumn colId="0">
          <top10 top="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A7551FD-CB7D-4F9D-8C31-99A9F38E7942}" name="PivotTable20" cacheId="1208" applyNumberFormats="0" applyBorderFormats="0" applyFontFormats="0" applyPatternFormats="0" applyAlignmentFormats="0" applyWidthHeightFormats="1" dataCaption="Values" tag="7cd64e7e-cf3a-48a9-a844-17bcd4d70279" updatedVersion="8" minRefreshableVersion="3" useAutoFormatting="1" subtotalHiddenItems="1" itemPrintTitles="1" createdVersion="5" indent="0" outline="1" outlineData="1" multipleFieldFilters="0" chartFormat="12">
  <location ref="B70:C76" firstHeaderRow="1" firstDataRow="1" firstDataCol="1"/>
  <pivotFields count="3">
    <pivotField dataField="1" subtotalTop="0" showAll="0" defaultSubtotal="0"/>
    <pivotField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6">
    <i>
      <x v="1"/>
    </i>
    <i>
      <x v="2"/>
    </i>
    <i>
      <x v="4"/>
    </i>
    <i>
      <x v="3"/>
    </i>
    <i>
      <x/>
    </i>
    <i t="grand">
      <x/>
    </i>
  </rowItems>
  <colItems count="1">
    <i/>
  </colItems>
  <dataFields count="1">
    <dataField name="Sum of Net Profit" fld="0" baseField="0" baseItem="0"/>
  </dataFields>
  <formats count="3">
    <format dxfId="65">
      <pivotArea type="all" dataOnly="0" outline="0" fieldPosition="0"/>
    </format>
    <format dxfId="66">
      <pivotArea dataOnly="0" labelOnly="1" outline="0" axis="axisValues" fieldPosition="0"/>
    </format>
    <format dxfId="67">
      <pivotArea outline="0" collapsedLevelsAreSubtotals="1" fieldPosition="0"/>
    </format>
  </formats>
  <chartFormats count="2">
    <chartFormat chart="7"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29">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F292BDF-C279-46D4-938F-85E0CA7CE584}" name="PivotTable19" cacheId="1183" applyNumberFormats="0" applyBorderFormats="0" applyFontFormats="0" applyPatternFormats="0" applyAlignmentFormats="0" applyWidthHeightFormats="1" dataCaption="Values" tag="2001b85d-c38a-48a1-a6c6-afb868c366a6" updatedVersion="8" minRefreshableVersion="3" useAutoFormatting="1" subtotalHiddenItems="1" itemPrintTitles="1" createdVersion="5" indent="0" outline="1" outlineData="1" multipleFieldFilters="0" chartFormat="13">
  <location ref="E73:F99" firstHeaderRow="1" firstDataRow="1" firstDataCol="1"/>
  <pivotFields count="2">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Cost Percentage" fld="1" baseField="0" baseItem="0"/>
  </dataFields>
  <formats count="4">
    <format dxfId="71">
      <pivotArea type="all" dataOnly="0" outline="0" fieldPosition="0"/>
    </format>
    <format dxfId="70">
      <pivotArea outline="0" collapsedLevelsAreSubtotals="1" fieldPosition="0"/>
    </format>
    <format dxfId="69">
      <pivotArea dataOnly="0" labelOnly="1" grandRow="1" outline="0" fieldPosition="0"/>
    </format>
    <format dxfId="68">
      <pivotArea dataOnly="0" labelOnly="1" outline="0" axis="axisValues" fieldPosition="0"/>
    </format>
  </formats>
  <chartFormats count="1">
    <chartFormat chart="12"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Cost Percentage"/>
    <pivotHierarchy dragToData="1"/>
    <pivotHierarchy dragToData="1" caption="Distinct Count of Cost Percentage"/>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E0F3DDE-24C3-47BA-8EEB-054B50353EB6}" name="PivotTable18" cacheId="1119" applyNumberFormats="0" applyBorderFormats="0" applyFontFormats="0" applyPatternFormats="0" applyAlignmentFormats="0" applyWidthHeightFormats="1" dataCaption="Values" tag="963451ea-91fb-4e38-8613-0099c0bffb8c" updatedVersion="8" minRefreshableVersion="3" useAutoFormatting="1" subtotalHiddenItems="1" itemPrintTitles="1" createdVersion="5" indent="0" outline="1" outlineData="1" multipleFieldFilters="0" chartFormat="8">
  <location ref="D61:E67" firstHeaderRow="1" firstDataRow="1" firstDataCol="1"/>
  <pivotFields count="2">
    <pivotField dataField="1" subtotalTop="0" showAll="0" defaultSubtotal="0"/>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1"/>
  </rowFields>
  <rowItems count="6">
    <i>
      <x v="4"/>
    </i>
    <i>
      <x v="2"/>
    </i>
    <i>
      <x/>
    </i>
    <i>
      <x v="3"/>
    </i>
    <i>
      <x v="1"/>
    </i>
    <i t="grand">
      <x/>
    </i>
  </rowItems>
  <colItems count="1">
    <i/>
  </colItems>
  <dataFields count="1">
    <dataField name="Sum of Net Profit" fld="0" baseField="0" baseItem="0"/>
  </dataFields>
  <formats count="3">
    <format dxfId="72">
      <pivotArea type="all" dataOnly="0" outline="0" fieldPosition="0"/>
    </format>
    <format dxfId="73">
      <pivotArea dataOnly="0" labelOnly="1" outline="0" axis="axisValues" fieldPosition="0"/>
    </format>
    <format dxfId="74">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6F9CB99-775A-4B78-9A4A-749F6A5456DF}" name="PivotTable17" cacheId="1120" applyNumberFormats="0" applyBorderFormats="0" applyFontFormats="0" applyPatternFormats="0" applyAlignmentFormats="0" applyWidthHeightFormats="1" dataCaption="Values" tag="150aa1c8-e560-48c4-87ab-eafbc3db5997" updatedVersion="8" minRefreshableVersion="3" useAutoFormatting="1" subtotalHiddenItems="1" itemPrintTitles="1" createdVersion="5" indent="0" outline="1" outlineData="1" multipleFieldFilters="0" chartFormat="23">
  <location ref="G59:H65" firstHeaderRow="1" firstDataRow="1" firstDataCol="1"/>
  <pivotFields count="3">
    <pivotField dataField="1" subtotalTop="0" showAll="0" defaultSubtotal="0"/>
    <pivotField allDrilled="1" subtotalTop="0" showAll="0" dataSourceSort="1" defaultSubtotal="0" defaultAttributeDrillState="1"/>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Count of Customer Name" fld="0" subtotal="count" baseField="0" baseItem="0"/>
  </dataFields>
  <formats count="3">
    <format dxfId="77">
      <pivotArea type="all" dataOnly="0" outline="0" fieldPosition="0"/>
    </format>
    <format dxfId="78">
      <pivotArea outline="0" collapsedLevelsAreSubtotals="1" fieldPosition="0"/>
    </format>
    <format dxfId="79">
      <pivotArea dataOnly="0" labelOnly="1" outline="0" axis="axisValues" fieldPosition="0"/>
    </format>
  </formats>
  <chartFormats count="4">
    <chartFormat chart="6" format="4"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Status].&amp;[Return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9CA2C75-906E-43AF-9939-CAA3D240B872}" name="PivotTable16" cacheId="1121" applyNumberFormats="0" applyBorderFormats="0" applyFontFormats="0" applyPatternFormats="0" applyAlignmentFormats="0" applyWidthHeightFormats="1" dataCaption="Values" tag="150aa1c8-e560-48c4-87ab-eafbc3db5997" updatedVersion="8" minRefreshableVersion="3" useAutoFormatting="1" subtotalHiddenItems="1" itemPrintTitles="1" createdVersion="5" indent="0" outline="1" outlineData="1" multipleFieldFilters="0" chartFormat="19">
  <location ref="I47:J52"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Customer Name" fld="0" subtotal="count" baseField="0" baseItem="0"/>
  </dataFields>
  <formats count="3">
    <format dxfId="83">
      <pivotArea type="all" dataOnly="0" outline="0" fieldPosition="0"/>
    </format>
    <format dxfId="84">
      <pivotArea outline="0" collapsedLevelsAreSubtotals="1" fieldPosition="0"/>
    </format>
    <format dxfId="85">
      <pivotArea dataOnly="0" labelOnly="1" outline="0" axis="axisValues" fieldPosition="0"/>
    </format>
  </formats>
  <chartFormats count="17">
    <chartFormat chart="6" format="4"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4" format="2">
      <pivotArea type="data" outline="0" fieldPosition="0">
        <references count="2">
          <reference field="4294967294" count="1" selected="0">
            <x v="0"/>
          </reference>
          <reference field="1" count="1" selected="0">
            <x v="0"/>
          </reference>
        </references>
      </pivotArea>
    </chartFormat>
    <chartFormat chart="14" format="3">
      <pivotArea type="data" outline="0" fieldPosition="0">
        <references count="2">
          <reference field="4294967294" count="1" selected="0">
            <x v="0"/>
          </reference>
          <reference field="1" count="1" selected="0">
            <x v="1"/>
          </reference>
        </references>
      </pivotArea>
    </chartFormat>
    <chartFormat chart="14" format="4">
      <pivotArea type="data" outline="0" fieldPosition="0">
        <references count="2">
          <reference field="4294967294" count="1" selected="0">
            <x v="0"/>
          </reference>
          <reference field="1" count="1" selected="0">
            <x v="2"/>
          </reference>
        </references>
      </pivotArea>
    </chartFormat>
    <chartFormat chart="14" format="5">
      <pivotArea type="data" outline="0" fieldPosition="0">
        <references count="2">
          <reference field="4294967294" count="1" selected="0">
            <x v="0"/>
          </reference>
          <reference field="1" count="1" selected="0">
            <x v="3"/>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1" count="1" selected="0">
            <x v="0"/>
          </reference>
        </references>
      </pivotArea>
    </chartFormat>
    <chartFormat chart="15" format="8">
      <pivotArea type="data" outline="0" fieldPosition="0">
        <references count="2">
          <reference field="4294967294" count="1" selected="0">
            <x v="0"/>
          </reference>
          <reference field="1" count="1" selected="0">
            <x v="1"/>
          </reference>
        </references>
      </pivotArea>
    </chartFormat>
    <chartFormat chart="15" format="9">
      <pivotArea type="data" outline="0" fieldPosition="0">
        <references count="2">
          <reference field="4294967294" count="1" selected="0">
            <x v="0"/>
          </reference>
          <reference field="1" count="1" selected="0">
            <x v="2"/>
          </reference>
        </references>
      </pivotArea>
    </chartFormat>
    <chartFormat chart="15" format="10">
      <pivotArea type="data" outline="0" fieldPosition="0">
        <references count="2">
          <reference field="4294967294" count="1" selected="0">
            <x v="0"/>
          </reference>
          <reference field="1" count="1" selected="0">
            <x v="3"/>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1" count="1" selected="0">
            <x v="0"/>
          </reference>
        </references>
      </pivotArea>
    </chartFormat>
    <chartFormat chart="16" format="8">
      <pivotArea type="data" outline="0" fieldPosition="0">
        <references count="2">
          <reference field="4294967294" count="1" selected="0">
            <x v="0"/>
          </reference>
          <reference field="1" count="1" selected="0">
            <x v="1"/>
          </reference>
        </references>
      </pivotArea>
    </chartFormat>
    <chartFormat chart="16" format="9">
      <pivotArea type="data" outline="0" fieldPosition="0">
        <references count="2">
          <reference field="4294967294" count="1" selected="0">
            <x v="0"/>
          </reference>
          <reference field="1" count="1" selected="0">
            <x v="2"/>
          </reference>
        </references>
      </pivotArea>
    </chartFormat>
    <chartFormat chart="16" format="10">
      <pivotArea type="data" outline="0" fieldPosition="0">
        <references count="2">
          <reference field="4294967294" count="1" selected="0">
            <x v="0"/>
          </reference>
          <reference field="1" count="1" selected="0">
            <x v="3"/>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Status].&amp;[Return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0AD1E54-A262-46C7-8072-BD8A341A2E34}" name="PivotTable15" cacheId="1122" applyNumberFormats="0" applyBorderFormats="0" applyFontFormats="0" applyPatternFormats="0" applyAlignmentFormats="0" applyWidthHeightFormats="1" dataCaption="Values" tag="150aa1c8-e560-48c4-87ab-eafbc3db5997" updatedVersion="8" minRefreshableVersion="3" useAutoFormatting="1" subtotalHiddenItems="1" itemPrintTitles="1" createdVersion="5" indent="0" outline="1" outlineData="1" multipleFieldFilters="0" chartFormat="18">
  <location ref="F47:G53"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Customer Name" fld="0" subtotal="count" baseField="0" baseItem="0"/>
  </dataFields>
  <formats count="3">
    <format dxfId="86">
      <pivotArea type="all" dataOnly="0" outline="0" fieldPosition="0"/>
    </format>
    <format dxfId="87">
      <pivotArea outline="0" collapsedLevelsAreSubtotals="1" fieldPosition="0"/>
    </format>
    <format dxfId="88">
      <pivotArea dataOnly="0" labelOnly="1" outline="0" axis="axisValues" fieldPosition="0"/>
    </format>
  </formats>
  <chartFormats count="3">
    <chartFormat chart="6" format="4"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Status].&amp;[Return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0D19638-BEAA-4A89-8FB5-244D83706B72}" name="PivotTable14" cacheId="1123" applyNumberFormats="0" applyBorderFormats="0" applyFontFormats="0" applyPatternFormats="0" applyAlignmentFormats="0" applyWidthHeightFormats="1" dataCaption="Values" tag="150aa1c8-e560-48c4-87ab-eafbc3db5997" updatedVersion="8" minRefreshableVersion="3" useAutoFormatting="1" subtotalHiddenItems="1" itemPrintTitles="1" createdVersion="5" indent="0" outline="1" outlineData="1" multipleFieldFilters="0" chartFormat="29">
  <location ref="C47:D55" firstHeaderRow="1" firstDataRow="1" firstDataCol="1" rowPageCount="1" colPageCount="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xis="axisPage" allDrilled="1" subtotalTop="0" showAll="0" dataSourceSort="1" defaultSubtotal="0" defaultAttributeDrillState="1"/>
  </pivotFields>
  <rowFields count="1">
    <field x="1"/>
  </rowFields>
  <rowItems count="8">
    <i>
      <x/>
    </i>
    <i>
      <x v="1"/>
    </i>
    <i>
      <x v="2"/>
    </i>
    <i>
      <x v="3"/>
    </i>
    <i>
      <x v="4"/>
    </i>
    <i>
      <x v="5"/>
    </i>
    <i>
      <x v="6"/>
    </i>
    <i t="grand">
      <x/>
    </i>
  </rowItems>
  <colItems count="1">
    <i/>
  </colItems>
  <pageFields count="1">
    <pageField fld="2" hier="7" name="[Table1].[Status].&amp;[Returned]" cap="Returned"/>
  </pageFields>
  <dataFields count="1">
    <dataField name="Count of Customer Name" fld="0" subtotal="count" baseField="0" baseItem="0"/>
  </dataFields>
  <formats count="3">
    <format dxfId="80">
      <pivotArea type="all" dataOnly="0" outline="0" fieldPosition="0"/>
    </format>
    <format dxfId="81">
      <pivotArea outline="0" collapsedLevelsAreSubtotals="1" fieldPosition="0"/>
    </format>
    <format dxfId="82">
      <pivotArea dataOnly="0" labelOnly="1" outline="0" axis="axisValues" fieldPosition="0"/>
    </format>
  </formats>
  <chartFormats count="5">
    <chartFormat chart="6" format="4"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Status].&amp;[Return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65D94B0-DEA0-4707-885D-F25E232C6182}" name="PivotTable13" cacheId="1124" applyNumberFormats="0" applyBorderFormats="0" applyFontFormats="0" applyPatternFormats="0" applyAlignmentFormats="0" applyWidthHeightFormats="1" dataCaption="Values" tag="67e51018-3aea-4c7c-a01a-739ba00535d5" updatedVersion="8" minRefreshableVersion="3" useAutoFormatting="1" subtotalHiddenItems="1" itemPrintTitles="1" createdVersion="5" indent="0" outline="1" outlineData="1" multipleFieldFilters="0" chartFormat="12">
  <location ref="H30:H31" firstHeaderRow="1" firstDataRow="1" firstDataCol="0"/>
  <pivotFields count="1">
    <pivotField dataField="1" subtotalTop="0" showAll="0" defaultSubtotal="0"/>
  </pivotFields>
  <rowItems count="1">
    <i/>
  </rowItems>
  <colItems count="1">
    <i/>
  </colItems>
  <dataFields count="1">
    <dataField name="Average of Delivery Time" fld="0" subtotal="average" baseField="0" baseItem="0" numFmtId="2"/>
  </dataFields>
  <formats count="3">
    <format dxfId="95">
      <pivotArea type="all" dataOnly="0" outline="0" fieldPosition="0"/>
    </format>
    <format dxfId="96">
      <pivotArea dataOnly="0" labelOnly="1" outline="0" axis="axisValues" fieldPosition="0"/>
    </format>
    <format dxfId="94">
      <pivotArea outline="0" collapsedLevelsAreSubtotals="1" fieldPosition="0"/>
    </format>
  </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Quantity"/>
    <pivotHierarchy dragToData="1"/>
    <pivotHierarchy dragToData="1" caption="Average of Delivery 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E1FC6BE-A0F4-4017-92D3-058C26C94EB7}" name="PivotTable12" cacheId="1125" applyNumberFormats="0" applyBorderFormats="0" applyFontFormats="0" applyPatternFormats="0" applyAlignmentFormats="0" applyWidthHeightFormats="1" dataCaption="Values" tag="150aa1c8-e560-48c4-87ab-eafbc3db5997" updatedVersion="8" minRefreshableVersion="3" useAutoFormatting="1" subtotalHiddenItems="1" itemPrintTitles="1" createdVersion="5" indent="0" outline="1" outlineData="1" multipleFieldFilters="0" chartFormat="14">
  <location ref="I33:J36"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Count of Customer Name" fld="0" subtotal="count" baseField="0" baseItem="0"/>
  </dataFields>
  <formats count="3">
    <format dxfId="91">
      <pivotArea type="all" dataOnly="0" outline="0" fieldPosition="0"/>
    </format>
    <format dxfId="92">
      <pivotArea outline="0" collapsedLevelsAreSubtotals="1" fieldPosition="0"/>
    </format>
    <format dxfId="93">
      <pivotArea dataOnly="0" labelOnly="1" outline="0" axis="axisValues" fieldPosition="0"/>
    </format>
  </format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0"/>
          </reference>
        </references>
      </pivotArea>
    </chartFormat>
    <chartFormat chart="6" format="6">
      <pivotArea type="data" outline="0" fieldPosition="0">
        <references count="2">
          <reference field="4294967294" count="1" selected="0">
            <x v="0"/>
          </reference>
          <reference field="1" count="1" selected="0">
            <x v="1"/>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4A5172-A73A-4209-8132-D5DEED44D7D8}" name="PivotTable1"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9" firstHeaderRow="1" firstDataRow="1" firstDataCol="1"/>
  <pivotFields count="18">
    <pivotField showAll="0"/>
    <pivotField axis="axisRow" showAll="0">
      <items count="6">
        <item x="2"/>
        <item x="1"/>
        <item x="0"/>
        <item x="3"/>
        <item x="4"/>
        <item t="default"/>
      </items>
    </pivotField>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E63D022-43DC-47EB-A68B-03280AD1602C}" name="PivotTable10" cacheId="1126" applyNumberFormats="0" applyBorderFormats="0" applyFontFormats="0" applyPatternFormats="0" applyAlignmentFormats="0" applyWidthHeightFormats="1" dataCaption="Values" tag="810bb6a2-0888-4f74-b38a-8709a5920f2a" updatedVersion="8" minRefreshableVersion="3" useAutoFormatting="1" subtotalHiddenItems="1" itemPrintTitles="1" createdVersion="5" indent="0" outline="1" outlineData="1" multipleFieldFilters="0" chartFormat="12">
  <location ref="H26:H27" firstHeaderRow="1" firstDataRow="1" firstDataCol="0"/>
  <pivotFields count="2">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Items count="1">
    <i/>
  </rowItems>
  <colItems count="1">
    <i/>
  </colItems>
  <dataFields count="1">
    <dataField name="Sum of Quantity" fld="1" baseField="0" baseItem="0"/>
  </dataFields>
  <formats count="3">
    <format dxfId="100">
      <pivotArea type="all" dataOnly="0" outline="0" fieldPosition="0"/>
    </format>
    <format dxfId="101">
      <pivotArea outline="0" collapsedLevelsAreSubtotals="1" fieldPosition="0"/>
    </format>
    <format dxfId="102">
      <pivotArea dataOnly="0" labelOnly="1" outline="0" axis="axisValues" fieldPosition="0"/>
    </format>
  </formats>
  <chartFormats count="4">
    <chartFormat chart="3"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Quantity"/>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15A6A72-F82B-4662-A416-5ACC8E61D9C7}" name="PivotTable9" cacheId="1127" applyNumberFormats="0" applyBorderFormats="0" applyFontFormats="0" applyPatternFormats="0" applyAlignmentFormats="0" applyWidthHeightFormats="1" dataCaption="Values" tag="fdb5afdd-21a2-42ce-bd8a-76876df11d83" updatedVersion="8" minRefreshableVersion="3" useAutoFormatting="1" subtotalHiddenItems="1" itemPrintTitles="1" createdVersion="5" indent="0" outline="1" outlineData="1" multipleFieldFilters="0" chartFormat="12">
  <location ref="D16:E22" firstHeaderRow="1" firstDataRow="1" firstDataCol="1"/>
  <pivotFields count="2">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i>
    <i>
      <x v="3"/>
    </i>
    <i>
      <x v="1"/>
    </i>
    <i>
      <x v="2"/>
    </i>
    <i>
      <x v="4"/>
    </i>
    <i t="grand">
      <x/>
    </i>
  </rowItems>
  <colItems count="1">
    <i/>
  </colItems>
  <dataFields count="1">
    <dataField name="Sum of Quantity" fld="1" baseField="0" baseItem="0"/>
  </dataFields>
  <formats count="3">
    <format dxfId="103">
      <pivotArea type="all" dataOnly="0" outline="0" fieldPosition="0"/>
    </format>
    <format dxfId="104">
      <pivotArea outline="0" collapsedLevelsAreSubtotals="1" fieldPosition="0"/>
    </format>
    <format dxfId="105">
      <pivotArea dataOnly="0" labelOnly="1" outline="0" axis="axisValues" fieldPosition="0"/>
    </format>
  </formats>
  <chartFormats count="1">
    <chartFormat chart="10"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Quantity"/>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E18609AC-ACAB-4CD5-BAF6-9663FD2D31A3}" name="PivotTable5" cacheId="1128" applyNumberFormats="0" applyBorderFormats="0" applyFontFormats="0" applyPatternFormats="0" applyAlignmentFormats="0" applyWidthHeightFormats="1" dataCaption="Values" tag="e5537627-013b-4cd3-9a4a-b64e9872d32d" updatedVersion="8" minRefreshableVersion="3" useAutoFormatting="1" subtotalHiddenItems="1" itemPrintTitles="1" createdVersion="5" indent="0" outline="1" outlineData="1" multipleFieldFilters="0" chartFormat="3">
  <location ref="E10:E11" firstHeaderRow="1" firstDataRow="1" firstDataCol="0"/>
  <pivotFields count="1">
    <pivotField dataField="1" subtotalTop="0" showAll="0" defaultSubtotal="0"/>
  </pivotFields>
  <rowItems count="1">
    <i/>
  </rowItems>
  <colItems count="1">
    <i/>
  </colItems>
  <dataFields count="1">
    <dataField name="Sum of Net Profit" fld="0" baseField="0" baseItem="0"/>
  </dataFields>
  <formats count="3">
    <format dxfId="106">
      <pivotArea type="all" dataOnly="0" outline="0" fieldPosition="0"/>
    </format>
    <format dxfId="107">
      <pivotArea dataOnly="0" labelOnly="1" outline="0" axis="axisValues" fieldPosition="0"/>
    </format>
    <format dxfId="108">
      <pivotArea outline="0" collapsedLevelsAreSubtotals="1" fieldPosition="0"/>
    </format>
  </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E7FD22AD-A558-4023-9032-704EA7DCE3E9}" name="PivotTable4" cacheId="1129" applyNumberFormats="0" applyBorderFormats="0" applyFontFormats="0" applyPatternFormats="0" applyAlignmentFormats="0" applyWidthHeightFormats="1" dataCaption="Values" tag="68367594-a84b-4ed9-bfe7-d1f6822e53cf" updatedVersion="8" minRefreshableVersion="5" useAutoFormatting="1" itemPrintTitles="1" createdVersion="5" indent="0" outline="1" outlineData="1" multipleFieldFilters="0" chartFormat="9">
  <location ref="E27:F41" firstHeaderRow="1" firstDataRow="1" firstDataCol="1"/>
  <pivotFields count="4">
    <pivotField dataField="1" subtotalTop="0" showAll="0" defaultSubtotal="0"/>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2">
    <field x="1"/>
    <field x="2"/>
  </rowFields>
  <rowItems count="14">
    <i>
      <x/>
    </i>
    <i r="1">
      <x/>
    </i>
    <i r="1">
      <x v="1"/>
    </i>
    <i r="1">
      <x v="2"/>
    </i>
    <i r="1">
      <x v="3"/>
    </i>
    <i r="1">
      <x v="4"/>
    </i>
    <i r="1">
      <x v="5"/>
    </i>
    <i r="1">
      <x v="6"/>
    </i>
    <i r="1">
      <x v="7"/>
    </i>
    <i r="1">
      <x v="8"/>
    </i>
    <i r="1">
      <x v="9"/>
    </i>
    <i r="1">
      <x v="10"/>
    </i>
    <i r="1">
      <x v="11"/>
    </i>
    <i t="grand">
      <x/>
    </i>
  </rowItems>
  <colItems count="1">
    <i/>
  </colItems>
  <dataFields count="1">
    <dataField name="Sum of Net Profit" fld="0" baseField="0" baseItem="0"/>
  </dataFields>
  <formats count="3">
    <format dxfId="111">
      <pivotArea type="all" dataOnly="0" outline="0" fieldPosition="0"/>
    </format>
    <format dxfId="110">
      <pivotArea dataOnly="0" labelOnly="1" outline="0" axis="axisValues" fieldPosition="0"/>
    </format>
    <format dxfId="109">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37" name="[Table1].[Order Date]">
      <autoFilter ref="A1">
        <filterColumn colId="0">
          <customFilters and="1">
            <customFilter operator="greaterThanOrEqual" val="45658"/>
            <customFilter operator="lessThanOrEqual" val="46022"/>
          </customFilters>
        </filterColumn>
      </autoFilter>
      <extLst>
        <ext xmlns:x15="http://schemas.microsoft.com/office/spreadsheetml/2010/11/main" uri="{0605FD5F-26C8-4aeb-8148-2DB25E43C511}">
          <x15:pivotFilter useWholeDay="1"/>
        </ext>
      </extLst>
    </filter>
  </filters>
  <rowHierarchiesUsage count="2">
    <rowHierarchyUsage hierarchyUsage="10"/>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B8598DE6-EE35-48C5-B645-37EDD07B8D1C}" name="PivotTable3" cacheId="1130" applyNumberFormats="0" applyBorderFormats="0" applyFontFormats="0" applyPatternFormats="0" applyAlignmentFormats="0" applyWidthHeightFormats="1" dataCaption="Values" tag="3f3f19d5-02ce-408b-854d-8165ec5ce830" updatedVersion="8" minRefreshableVersion="3" useAutoFormatting="1" subtotalHiddenItems="1" itemPrintTitles="1" createdVersion="5" indent="0" outline="1" outlineData="1" multipleFieldFilters="0" chartFormat="3">
  <location ref="D10:D11" firstHeaderRow="1" firstDataRow="1" firstDataCol="0"/>
  <pivotFields count="1">
    <pivotField dataField="1" subtotalTop="0" showAll="0" defaultSubtotal="0"/>
  </pivotFields>
  <rowItems count="1">
    <i/>
  </rowItems>
  <colItems count="1">
    <i/>
  </colItems>
  <dataFields count="1">
    <dataField name="Sum of Revenue" fld="0" baseField="0" baseItem="0"/>
  </dataFields>
  <formats count="3">
    <format dxfId="114">
      <pivotArea type="all" dataOnly="0" outline="0" fieldPosition="0"/>
    </format>
    <format dxfId="113">
      <pivotArea dataOnly="0" labelOnly="1" outline="0" axis="axisValues" fieldPosition="0"/>
    </format>
    <format dxfId="112">
      <pivotArea outline="0" collapsedLevelsAreSubtotals="1" fieldPosition="0"/>
    </format>
  </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1A87BD40-808F-451A-9BAC-D691FA81D249}" name="PivotTable11" cacheId="1131" applyNumberFormats="0" applyBorderFormats="0" applyFontFormats="0" applyPatternFormats="0" applyAlignmentFormats="0" applyWidthHeightFormats="1" dataCaption="Values" tag="db928655-4b1f-4c9d-b428-aa18059ddd89" updatedVersion="8" minRefreshableVersion="5" useAutoFormatting="1" itemPrintTitles="1" createdVersion="5" indent="0" outline="1" outlineData="1" multipleFieldFilters="0" chartFormat="15">
  <location ref="C27:D41" firstHeaderRow="1" firstDataRow="1" firstDataCol="1"/>
  <pivotFields count="4">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subtotalTop="0" showAll="0" defaultSubtotal="0"/>
  </pivotFields>
  <rowFields count="2">
    <field x="0"/>
    <field x="1"/>
  </rowFields>
  <rowItems count="14">
    <i>
      <x/>
    </i>
    <i r="1">
      <x/>
    </i>
    <i r="1">
      <x v="1"/>
    </i>
    <i r="1">
      <x v="2"/>
    </i>
    <i r="1">
      <x v="3"/>
    </i>
    <i r="1">
      <x v="4"/>
    </i>
    <i r="1">
      <x v="5"/>
    </i>
    <i r="1">
      <x v="6"/>
    </i>
    <i r="1">
      <x v="7"/>
    </i>
    <i r="1">
      <x v="8"/>
    </i>
    <i r="1">
      <x v="9"/>
    </i>
    <i r="1">
      <x v="10"/>
    </i>
    <i r="1">
      <x v="11"/>
    </i>
    <i t="grand">
      <x/>
    </i>
  </rowItems>
  <colItems count="1">
    <i/>
  </colItems>
  <dataFields count="1">
    <dataField name="Sum of Revenue" fld="3" baseField="0" baseItem="0"/>
  </dataFields>
  <formats count="3">
    <format dxfId="117">
      <pivotArea type="all" dataOnly="0" outline="0" fieldPosition="0"/>
    </format>
    <format dxfId="116">
      <pivotArea dataOnly="0" labelOnly="1" outline="0" axis="axisValues" fieldPosition="0"/>
    </format>
    <format dxfId="115">
      <pivotArea outline="0" collapsedLevelsAreSubtotals="1" fieldPosition="0"/>
    </format>
  </formats>
  <chartFormats count="4">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37" name="[Table1].[Order Date]">
      <autoFilter ref="A1">
        <filterColumn colId="0">
          <customFilters and="1">
            <customFilter operator="greaterThanOrEqual" val="45658"/>
            <customFilter operator="lessThanOrEqual" val="46022"/>
          </customFilters>
        </filterColumn>
      </autoFilter>
      <extLst>
        <ext xmlns:x15="http://schemas.microsoft.com/office/spreadsheetml/2010/11/main" uri="{0605FD5F-26C8-4aeb-8148-2DB25E43C511}">
          <x15:pivotFilter useWholeDay="1"/>
        </ext>
      </extLst>
    </filter>
  </filters>
  <rowHierarchiesUsage count="2">
    <rowHierarchyUsage hierarchyUsage="10"/>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305F8111-9764-4390-826E-8A33C6666487}" name="PivotTable2" cacheId="1132" applyNumberFormats="0" applyBorderFormats="0" applyFontFormats="0" applyPatternFormats="0" applyAlignmentFormats="0" applyWidthHeightFormats="1" dataCaption="Values" tag="cd113117-542f-4cdc-b093-a5b3004b040c" updatedVersion="8" minRefreshableVersion="3" useAutoFormatting="1" itemPrintTitles="1" createdVersion="5" indent="0" outline="1" outlineData="1" multipleFieldFilters="0" chartFormat="3">
  <location ref="C10:C11" firstHeaderRow="1" firstDataRow="1" firstDataCol="0"/>
  <pivotFields count="1">
    <pivotField dataField="1" subtotalTop="0" showAll="0" defaultSubtotal="0"/>
  </pivotFields>
  <rowItems count="1">
    <i/>
  </rowItems>
  <colItems count="1">
    <i/>
  </colItems>
  <dataFields count="1">
    <dataField name="Sum of Total Cost" fld="0" baseField="0" baseItem="0" numFmtId="165"/>
  </dataFields>
  <formats count="3">
    <format dxfId="120">
      <pivotArea type="all" dataOnly="0" outline="0" fieldPosition="0"/>
    </format>
    <format dxfId="119">
      <pivotArea dataOnly="0" labelOnly="1" outline="0" axis="axisValues" fieldPosition="0"/>
    </format>
    <format dxfId="118">
      <pivotArea outline="0" collapsedLevelsAreSubtotals="1" fieldPosition="0"/>
    </format>
  </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98C78804-B9C3-46C7-85BE-3DAE4DE36789}" name="PivotTable8" cacheId="1133" applyNumberFormats="0" applyBorderFormats="0" applyFontFormats="0" applyPatternFormats="0" applyAlignmentFormats="0" applyWidthHeightFormats="1" dataCaption="Values" tag="a3374520-8970-41bb-a253-eb2dc8ef114d" updatedVersion="8" minRefreshableVersion="3" useAutoFormatting="1" subtotalHiddenItems="1" itemPrintTitles="1" createdVersion="5" indent="0" outline="1" outlineData="1" multipleFieldFilters="0" chartFormat="8">
  <location ref="H15:I21" firstHeaderRow="1" firstDataRow="1" firstDataCol="1"/>
  <pivotFields count="2">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1"/>
  </rowFields>
  <rowItems count="6">
    <i>
      <x v="2"/>
    </i>
    <i>
      <x/>
    </i>
    <i>
      <x v="1"/>
    </i>
    <i>
      <x v="4"/>
    </i>
    <i>
      <x v="3"/>
    </i>
    <i t="grand">
      <x/>
    </i>
  </rowItems>
  <colItems count="1">
    <i/>
  </colItems>
  <dataFields count="1">
    <dataField name="Sum of Revenue" fld="0" baseField="0" baseItem="0"/>
  </dataFields>
  <formats count="3">
    <format dxfId="123">
      <pivotArea type="all" dataOnly="0" outline="0" fieldPosition="0"/>
    </format>
    <format dxfId="122">
      <pivotArea dataOnly="0" labelOnly="1" outline="0" axis="axisValues" fieldPosition="0"/>
    </format>
    <format dxfId="121">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8">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EBB246B1-D32D-447C-9BDC-3D902D933804}" name="PivotTable1" cacheId="1134" applyNumberFormats="0" applyBorderFormats="0" applyFontFormats="0" applyPatternFormats="0" applyAlignmentFormats="0" applyWidthHeightFormats="1" dataCaption="Values" tag="7c66d6a7-a8d8-46a5-8272-0acf600e90da" updatedVersion="8" minRefreshableVersion="3" useAutoFormatting="1" itemPrintTitles="1" createdVersion="5" indent="0" outline="1" outlineData="1" multipleFieldFilters="0" chartFormat="3">
  <location ref="B3:C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Customer Name" fld="1" subtotal="count" baseField="0" baseItem="0"/>
  </dataField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34D8883F-DCE0-4765-B646-CC8171C71639}" name="PivotTable6" cacheId="1135" applyNumberFormats="0" applyBorderFormats="0" applyFontFormats="0" applyPatternFormats="0" applyAlignmentFormats="0" applyWidthHeightFormats="1" dataCaption="Values" tag="150aa1c8-e560-48c4-87ab-eafbc3db5997" updatedVersion="8" minRefreshableVersion="3" useAutoFormatting="1" subtotalHiddenItems="1" itemPrintTitles="1" createdVersion="5" indent="0" outline="1" outlineData="1" multipleFieldFilters="0" chartFormat="3">
  <location ref="B18:B19" firstHeaderRow="1" firstDataRow="1" firstDataCol="0"/>
  <pivotFields count="1">
    <pivotField dataField="1" subtotalTop="0" showAll="0" defaultSubtotal="0"/>
  </pivotFields>
  <rowItems count="1">
    <i/>
  </rowItems>
  <colItems count="1">
    <i/>
  </colItems>
  <dataFields count="1">
    <dataField name="Count of Customer Name" fld="0" subtotal="count" baseField="0" baseItem="0"/>
  </dataFields>
  <formats count="3">
    <format dxfId="97">
      <pivotArea type="all" dataOnly="0" outline="0" fieldPosition="0"/>
    </format>
    <format dxfId="98">
      <pivotArea outline="0" collapsedLevelsAreSubtotals="1" fieldPosition="0"/>
    </format>
    <format dxfId="99">
      <pivotArea dataOnly="0" labelOnly="1" outline="0" axis="axisValues" fieldPosition="0"/>
    </format>
  </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B2BB12-F1AF-4232-BD13-463A47CFC502}" name="PivotTable5"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I8" firstHeaderRow="1" firstDataRow="1" firstDataCol="1"/>
  <pivotFields count="18">
    <pivotField showAll="0"/>
    <pivotField showAll="0"/>
    <pivotField showAll="0"/>
    <pivotField numFmtId="14" showAll="0"/>
    <pivotField numFmtId="14" showAll="0"/>
    <pivotField showAll="0"/>
    <pivotField showAll="0"/>
    <pivotField showAll="0"/>
    <pivotField showAll="0"/>
    <pivotField axis="axisRow" showAll="0">
      <items count="5">
        <item x="3"/>
        <item x="2"/>
        <item x="1"/>
        <item x="0"/>
        <item t="default"/>
      </items>
    </pivotField>
    <pivotField showAll="0"/>
    <pivotField showAll="0"/>
    <pivotField showAll="0"/>
    <pivotField showAll="0"/>
    <pivotField showAll="0"/>
    <pivotField showAll="0"/>
    <pivotField showAll="0"/>
    <pivotField showAll="0"/>
  </pivotFields>
  <rowFields count="1">
    <field x="9"/>
  </rowFields>
  <rowItems count="5">
    <i>
      <x/>
    </i>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8DA6D2-1588-44C8-9F9F-5E3895610EBF}" name="PivotTable4"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11" firstHeaderRow="1" firstDataRow="1" firstDataCol="1"/>
  <pivotFields count="18">
    <pivotField showAll="0"/>
    <pivotField showAll="0"/>
    <pivotField showAll="0"/>
    <pivotField numFmtId="14" showAll="0"/>
    <pivotField numFmtId="14" showAll="0"/>
    <pivotField showAll="0"/>
    <pivotField showAll="0"/>
    <pivotField showAll="0"/>
    <pivotField axis="axisRow" showAll="0">
      <items count="8">
        <item x="6"/>
        <item x="0"/>
        <item x="5"/>
        <item x="2"/>
        <item x="3"/>
        <item x="1"/>
        <item x="4"/>
        <item t="default"/>
      </items>
    </pivotField>
    <pivotField showAll="0"/>
    <pivotField showAll="0"/>
    <pivotField showAll="0"/>
    <pivotField showAll="0"/>
    <pivotField showAll="0"/>
    <pivotField showAll="0"/>
    <pivotField showAll="0"/>
    <pivotField showAll="0"/>
    <pivotField showAll="0"/>
  </pivotFields>
  <rowFields count="1">
    <field x="8"/>
  </rowFields>
  <rowItems count="8">
    <i>
      <x/>
    </i>
    <i>
      <x v="1"/>
    </i>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E01A0C-6B9E-42F1-A35A-3F2C9940B6E5}" name="PivotTable3"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6" firstHeaderRow="1" firstDataRow="1" firstDataCol="1"/>
  <pivotFields count="18">
    <pivotField showAll="0"/>
    <pivotField showAll="0"/>
    <pivotField showAll="0"/>
    <pivotField numFmtId="14" showAll="0"/>
    <pivotField numFmtId="14"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dataField="1" showAll="0"/>
    <pivotField showAll="0"/>
    <pivotField showAll="0"/>
  </pivotFields>
  <rowFields count="1">
    <field x="7"/>
  </rowFields>
  <rowItems count="3">
    <i>
      <x/>
    </i>
    <i>
      <x v="1"/>
    </i>
    <i t="grand">
      <x/>
    </i>
  </rowItems>
  <colItems count="1">
    <i/>
  </colItems>
  <dataFields count="1">
    <dataField name="Sum of Total Cost" fld="15"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DCDD78-CDB6-4EC6-A60E-36E167C49A8A}" name="PivotTable26" cacheId="1286" applyNumberFormats="0" applyBorderFormats="0" applyFontFormats="0" applyPatternFormats="0" applyAlignmentFormats="0" applyWidthHeightFormats="1" dataCaption="Values" tag="4b84493f-aef3-4f6b-a48c-21b9d0baaba8" updatedVersion="8" minRefreshableVersion="3" useAutoFormatting="1" subtotalHiddenItems="1" itemPrintTitles="1" createdVersion="5" indent="0" outline="1" outlineData="1" multipleFieldFilters="0" chartFormat="19">
  <location ref="F122:G128" firstHeaderRow="1" firstDataRow="1" firstDataCol="1"/>
  <pivotFields count="2">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Average of Delivery Time" fld="0" subtotal="average" baseField="0" baseItem="0"/>
  </dataFields>
  <formats count="5">
    <format dxfId="51">
      <pivotArea type="all" dataOnly="0" outline="0" fieldPosition="0"/>
    </format>
    <format dxfId="28">
      <pivotArea outline="0" collapsedLevelsAreSubtotals="1" fieldPosition="0"/>
    </format>
    <format dxfId="25">
      <pivotArea dataOnly="0" labelOnly="1" outline="0" axis="axisValues" fieldPosition="0"/>
    </format>
    <format dxfId="10">
      <pivotArea field="1" type="button" dataOnly="0" labelOnly="1" outline="0" axis="axisRow" fieldPosition="0"/>
    </format>
    <format dxfId="1">
      <pivotArea collapsedLevelsAreSubtotals="1" fieldPosition="0">
        <references count="1">
          <reference field="1" count="0"/>
        </references>
      </pivotArea>
    </format>
  </formats>
  <chartFormats count="4">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Delivery 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212D4C4-7F52-419B-9E7C-33943992E5F9}" name="PivotTable25" cacheId="1255" applyNumberFormats="0" applyBorderFormats="0" applyFontFormats="0" applyPatternFormats="0" applyAlignmentFormats="0" applyWidthHeightFormats="1" dataCaption="Values" tag="ba6761c3-79ae-4ad3-932e-9c2e03e4ef11" updatedVersion="8" minRefreshableVersion="3" useAutoFormatting="1" subtotalHiddenItems="1" itemPrintTitles="1" createdVersion="5" indent="0" outline="1" outlineData="1" multipleFieldFilters="0" chartFormat="15">
  <location ref="C122:D130"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Average of Delivery Time" fld="0" subtotal="average" baseField="0" baseItem="0"/>
  </dataFields>
  <formats count="4">
    <format dxfId="54">
      <pivotArea type="all" dataOnly="0" outline="0" fieldPosition="0"/>
    </format>
    <format dxfId="55">
      <pivotArea outline="0" collapsedLevelsAreSubtotals="1" fieldPosition="0"/>
    </format>
    <format dxfId="53">
      <pivotArea dataOnly="0" labelOnly="1" outline="0" axis="axisValues" fieldPosition="0"/>
    </format>
    <format dxfId="52">
      <pivotArea collapsedLevelsAreSubtotals="1" fieldPosition="0">
        <references count="1">
          <reference field="1" count="0"/>
        </references>
      </pivotArea>
    </format>
  </formats>
  <chartFormats count="1">
    <chartFormat chart="14"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Delivery 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437B09-969B-464F-9425-C8E081905744}" name="PivotTable23" cacheId="1226" applyNumberFormats="0" applyBorderFormats="0" applyFontFormats="0" applyPatternFormats="0" applyAlignmentFormats="0" applyWidthHeightFormats="1" dataCaption="Values" tag="de12e2c6-cfc7-40b3-a32e-68e140eccf27" updatedVersion="8" minRefreshableVersion="3" useAutoFormatting="1" subtotalHiddenItems="1" itemPrintTitles="1" createdVersion="5" indent="0" outline="1" outlineData="1" multipleFieldFilters="0" chartFormat="11">
  <location ref="E105:F110"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Sum of Revenue" fld="0" baseField="0" baseItem="0"/>
  </dataFields>
  <formats count="3">
    <format dxfId="56">
      <pivotArea type="all" dataOnly="0" outline="0" fieldPosition="0"/>
    </format>
    <format dxfId="57">
      <pivotArea dataOnly="0" labelOnly="1" outline="0" axis="axisValues" fieldPosition="0"/>
    </format>
    <format dxfId="58">
      <pivotArea outline="0" collapsedLevelsAreSubtotals="1" fieldPosition="0"/>
    </format>
  </formats>
  <chartFormats count="7">
    <chartFormat chart="3" format="0"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1" count="1" selected="0">
            <x v="0"/>
          </reference>
        </references>
      </pivotArea>
    </chartFormat>
    <chartFormat chart="10" format="8">
      <pivotArea type="data" outline="0" fieldPosition="0">
        <references count="2">
          <reference field="4294967294" count="1" selected="0">
            <x v="0"/>
          </reference>
          <reference field="1" count="1" selected="0">
            <x v="1"/>
          </reference>
        </references>
      </pivotArea>
    </chartFormat>
    <chartFormat chart="10" format="9">
      <pivotArea type="data" outline="0" fieldPosition="0">
        <references count="2">
          <reference field="4294967294" count="1" selected="0">
            <x v="0"/>
          </reference>
          <reference field="1" count="1" selected="0">
            <x v="2"/>
          </reference>
        </references>
      </pivotArea>
    </chartFormat>
    <chartFormat chart="10" format="10">
      <pivotArea type="data" outline="0" fieldPosition="0">
        <references count="2">
          <reference field="4294967294" count="1" selected="0">
            <x v="0"/>
          </reference>
          <reference field="1" count="1" selected="0">
            <x v="3"/>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42D6E03-F1BB-4311-8F21-F5B9AF9CE9B6}" name="PivotTable22" cacheId="1219" applyNumberFormats="0" applyBorderFormats="0" applyFontFormats="0" applyPatternFormats="0" applyAlignmentFormats="0" applyWidthHeightFormats="1" dataCaption="Values" tag="01f1a93c-1a1e-4ac8-bd40-6f70d927c5de" updatedVersion="8" minRefreshableVersion="3" useAutoFormatting="1" subtotalHiddenItems="1" itemPrintTitles="1" createdVersion="5" indent="0" outline="1" outlineData="1" multipleFieldFilters="0" chartFormat="7">
  <location ref="I95:J103"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formats count="3">
    <format dxfId="59">
      <pivotArea type="all" dataOnly="0" outline="0" fieldPosition="0"/>
    </format>
    <format dxfId="60">
      <pivotArea dataOnly="0" labelOnly="1" outline="0" axis="axisValues" fieldPosition="0"/>
    </format>
    <format dxfId="61">
      <pivotArea outline="0" collapsedLevelsAreSubtotals="1" fieldPosition="0"/>
    </format>
  </formats>
  <chartFormats count="8">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1" count="1" selected="0">
            <x v="0"/>
          </reference>
        </references>
      </pivotArea>
    </chartFormat>
    <chartFormat chart="6" format="11">
      <pivotArea type="data" outline="0" fieldPosition="0">
        <references count="2">
          <reference field="4294967294" count="1" selected="0">
            <x v="0"/>
          </reference>
          <reference field="1" count="1" selected="0">
            <x v="1"/>
          </reference>
        </references>
      </pivotArea>
    </chartFormat>
    <chartFormat chart="6" format="12">
      <pivotArea type="data" outline="0" fieldPosition="0">
        <references count="2">
          <reference field="4294967294" count="1" selected="0">
            <x v="0"/>
          </reference>
          <reference field="1" count="1" selected="0">
            <x v="2"/>
          </reference>
        </references>
      </pivotArea>
    </chartFormat>
    <chartFormat chart="6" format="13">
      <pivotArea type="data" outline="0" fieldPosition="0">
        <references count="2">
          <reference field="4294967294" count="1" selected="0">
            <x v="0"/>
          </reference>
          <reference field="1" count="1" selected="0">
            <x v="3"/>
          </reference>
        </references>
      </pivotArea>
    </chartFormat>
    <chartFormat chart="6" format="14">
      <pivotArea type="data" outline="0" fieldPosition="0">
        <references count="2">
          <reference field="4294967294" count="1" selected="0">
            <x v="0"/>
          </reference>
          <reference field="1" count="1" selected="0">
            <x v="4"/>
          </reference>
        </references>
      </pivotArea>
    </chartFormat>
    <chartFormat chart="6" format="15">
      <pivotArea type="data" outline="0" fieldPosition="0">
        <references count="2">
          <reference field="4294967294" count="1" selected="0">
            <x v="0"/>
          </reference>
          <reference field="1" count="1" selected="0">
            <x v="5"/>
          </reference>
        </references>
      </pivotArea>
    </chartFormat>
    <chartFormat chart="6" format="16">
      <pivotArea type="data" outline="0" fieldPosition="0">
        <references count="2">
          <reference field="4294967294" count="1" selected="0">
            <x v="0"/>
          </reference>
          <reference field="1" count="1" selected="0">
            <x v="6"/>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FE306BD-4CA2-4523-8494-F27E4C1B2644}" sourceName="[Table1].[Status]">
  <pivotTables>
    <pivotTable tabId="12" name="PivotTable14"/>
    <pivotTable tabId="12" name="PivotTable15"/>
    <pivotTable tabId="12" name="PivotTable16"/>
    <pivotTable tabId="12" name="PivotTable17"/>
  </pivotTables>
  <data>
    <olap pivotCacheId="326174728">
      <levels count="2">
        <level uniqueName="[Table1].[Status].[(All)]" sourceCaption="(All)" count="0"/>
        <level uniqueName="[Table1].[Status].[Status]" sourceCaption="Status" count="2">
          <ranges>
            <range startItem="0">
              <i n="[Table1].[Status].&amp;[Completed]" c="Completed"/>
              <i n="[Table1].[Status].&amp;[Returned]" c="Returned"/>
            </range>
          </ranges>
        </level>
      </levels>
      <selections count="1">
        <selection n="[Table1].[Status].&amp;[Returne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9E65A00F-BC73-4BA8-B82A-D5A055911D6B}" cache="Slicer_Status" caption="Status" level="1"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4C6F53-C809-4CBF-91A0-127D3058ED31}" name="Table1" displayName="Table1" ref="A1:R566" totalsRowShown="0">
  <autoFilter ref="A1:R566" xr:uid="{724C6F53-C809-4CBF-91A0-127D3058ED31}">
    <filterColumn colId="7">
      <filters>
        <filter val="Returned"/>
      </filters>
    </filterColumn>
  </autoFilter>
  <tableColumns count="18">
    <tableColumn id="2" xr3:uid="{209CF426-F206-4EF0-BA7F-B8C51D822014}" name="Customer Name"/>
    <tableColumn id="3" xr3:uid="{6F1A6638-BC59-4179-9AD9-6756DADC3D54}" name="Product Category"/>
    <tableColumn id="4" xr3:uid="{B3F1ACA1-A069-4882-8E9D-D54C8DBCE74B}" name="Product Name"/>
    <tableColumn id="5" xr3:uid="{F163C155-3EDA-4EDE-98D0-F45097FD8B29}" name="Order Date" dataDxfId="137"/>
    <tableColumn id="6" xr3:uid="{57B63A50-03D2-45D0-9991-CDD415A0D9AA}" name="Delivered Date" dataDxfId="136"/>
    <tableColumn id="7" xr3:uid="{C991B570-C8AF-433A-A4B8-6652D76B3312}" name="Quantity"/>
    <tableColumn id="8" xr3:uid="{CB7B4E8C-3108-4231-9EFE-914F1BE0DFD2}" name="Unit Price"/>
    <tableColumn id="9" xr3:uid="{CC8BDE33-1A2D-44B1-8F5F-59EDB714E41D}" name="Status"/>
    <tableColumn id="10" xr3:uid="{B3A88611-0B30-4FEC-9E61-7D80EF634693}" name="Country"/>
    <tableColumn id="11" xr3:uid="{EECC3245-7284-4F57-B983-3CDF24514498}" name="Payment Method"/>
    <tableColumn id="13" xr3:uid="{852713D2-09B9-4CE3-A10C-9E38FF082AFF}" name="Year" dataDxfId="135">
      <calculatedColumnFormula>TEXT(Table1[[#This Row],[Order Date]],"yyyy")</calculatedColumnFormula>
    </tableColumn>
    <tableColumn id="14" xr3:uid="{9DE0A2C0-217C-4570-93A0-859AF561B49B}" name="Month" dataDxfId="134">
      <calculatedColumnFormula>TEXT(Table1[[#This Row],[Order Date]],"mmm")</calculatedColumnFormula>
    </tableColumn>
    <tableColumn id="15" xr3:uid="{79DB7E37-7D23-4443-8CD6-0306979788CF}" name="Day" dataDxfId="133">
      <calculatedColumnFormula>TEXT(Table1[[#This Row],[Order Date]],"ddd")</calculatedColumnFormula>
    </tableColumn>
    <tableColumn id="16" xr3:uid="{FC84A7B7-8E35-4622-A4CB-355468260F79}" name="Delivery Time" dataDxfId="132">
      <calculatedColumnFormula>Table1[[#This Row],[Delivered Date]]-Table1[[#This Row],[Order Date]]</calculatedColumnFormula>
    </tableColumn>
    <tableColumn id="12" xr3:uid="{6F6EDB5C-ABD5-4572-AF01-2E64293C32EF}" name="Cost Percentage" dataDxfId="131">
      <calculatedColumnFormula>_xlfn.XLOOKUP(Table1[[#This Row],[Product Name]],Table4[Product Name],Table4[Cost Percentage])</calculatedColumnFormula>
    </tableColumn>
    <tableColumn id="18" xr3:uid="{C4186744-FA79-45C1-A4B8-4249C21FA105}" name="Total Cost" dataDxfId="130">
      <calculatedColumnFormula>Table1[[#This Row],[Quantity]]*Table1[[#This Row],[Unit Price]]*Table1[[#This Row],[Cost Percentage]]</calculatedColumnFormula>
    </tableColumn>
    <tableColumn id="17" xr3:uid="{25F67FF5-D4D5-4C57-8D1E-41BBC290F4A2}" name="Revenue" dataDxfId="129">
      <calculatedColumnFormula>Table1[[#This Row],[Quantity]]*Table1[[#This Row],[Unit Price]]</calculatedColumnFormula>
    </tableColumn>
    <tableColumn id="19" xr3:uid="{FBB9C51A-6469-463F-A749-A00E272D4D7A}" name="Net Profit" dataDxfId="128">
      <calculatedColumnFormula>Table1[[#This Row],[Revenue]]-Table1[[#This Row],[Total Cost]]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3900E3B-E6DA-4FAE-A2FB-A53FAFEEE50E}" name="Table4" displayName="Table4" ref="A1:B26" totalsRowShown="0" headerRowDxfId="127" dataDxfId="126">
  <autoFilter ref="A1:B26" xr:uid="{43900E3B-E6DA-4FAE-A2FB-A53FAFEEE50E}"/>
  <tableColumns count="2">
    <tableColumn id="1" xr3:uid="{ECC3B0C7-C3BB-47D0-A76D-28F57AB76207}" name="Product Name" dataDxfId="125"/>
    <tableColumn id="2" xr3:uid="{CC3707F5-5C3F-4D74-B9B2-8F350F898BD3}" name="Cost Percentage" dataDxfId="124"/>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15741C9-2799-4125-B59A-6397E6EECD10}" sourceName="[Table1].[Order Date]">
  <pivotTables>
    <pivotTable tabId="12" name="PivotTable4"/>
    <pivotTable tabId="12" name="PivotTable11"/>
  </pivotTables>
  <state minimalRefreshVersion="6" lastRefreshVersion="6" pivotCacheId="440409944" filterType="dateBetween">
    <selection startDate="2025-01-01T00:00:00" endDate="2025-12-31T00:00:00"/>
    <bounds startDate="2023-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2966954-6EA8-4EF0-9CDE-628C0A8C81B0}" cache="Timeline_Order_Date" caption="Order Date" level="0" selectionLevel="0" scrollPosition="2023-01-01T00:00:00" style="Timeline Style 1"/>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5AB16754-CCC8-4540-8FF0-DE2BC757FE94}">
  <we:reference id="wa104379190" version="2.0.0.0" store="en-US" storeType="OMEX"/>
  <we:alternateReferences>
    <we:reference id="wa104379190" version="2.0.0.0" store="WA104379190" storeType="OMEX"/>
  </we:alternateReferences>
  <we:properties/>
  <we:bindings>
    <we:binding id="RangeSelect" type="matrix" appref="{8A54AD70-F9A0-4E1B-8950-1341E3670C4D}"/>
    <we:binding id="Input" type="matrix" appref="{BF5F9083-9A09-49EA-8ABE-26113AD81679}"/>
    <we:binding id="Output" type="matrix" appref="{16D6FEEC-A30E-4124-A49C-237033E85375}"/>
    <we:binding id="Input1" type="matrix" appref="{A6446CB8-1A76-40EB-9F3F-D2D595E08621}"/>
    <we:binding id="Input2" type="matrix" appref="{AF1E6F7C-28E3-4B7C-BD82-333DE0DE2B43}"/>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3.xml"/><Relationship Id="rId13" Type="http://schemas.openxmlformats.org/officeDocument/2006/relationships/pivotTable" Target="../pivotTables/pivotTable18.xml"/><Relationship Id="rId18" Type="http://schemas.openxmlformats.org/officeDocument/2006/relationships/pivotTable" Target="../pivotTables/pivotTable23.xml"/><Relationship Id="rId3" Type="http://schemas.openxmlformats.org/officeDocument/2006/relationships/pivotTable" Target="../pivotTables/pivotTable8.xml"/><Relationship Id="rId21" Type="http://schemas.openxmlformats.org/officeDocument/2006/relationships/pivotTable" Target="../pivotTables/pivotTable26.xml"/><Relationship Id="rId7" Type="http://schemas.openxmlformats.org/officeDocument/2006/relationships/pivotTable" Target="../pivotTables/pivotTable12.xml"/><Relationship Id="rId12" Type="http://schemas.openxmlformats.org/officeDocument/2006/relationships/pivotTable" Target="../pivotTables/pivotTable17.xml"/><Relationship Id="rId17" Type="http://schemas.openxmlformats.org/officeDocument/2006/relationships/pivotTable" Target="../pivotTables/pivotTable22.xml"/><Relationship Id="rId2" Type="http://schemas.openxmlformats.org/officeDocument/2006/relationships/pivotTable" Target="../pivotTables/pivotTable7.xml"/><Relationship Id="rId16" Type="http://schemas.openxmlformats.org/officeDocument/2006/relationships/pivotTable" Target="../pivotTables/pivotTable21.xml"/><Relationship Id="rId20" Type="http://schemas.openxmlformats.org/officeDocument/2006/relationships/pivotTable" Target="../pivotTables/pivotTable25.xml"/><Relationship Id="rId1" Type="http://schemas.openxmlformats.org/officeDocument/2006/relationships/pivotTable" Target="../pivotTables/pivotTable6.xml"/><Relationship Id="rId6" Type="http://schemas.openxmlformats.org/officeDocument/2006/relationships/pivotTable" Target="../pivotTables/pivotTable11.xml"/><Relationship Id="rId11" Type="http://schemas.openxmlformats.org/officeDocument/2006/relationships/pivotTable" Target="../pivotTables/pivotTable16.xml"/><Relationship Id="rId24" Type="http://schemas.openxmlformats.org/officeDocument/2006/relationships/pivotTable" Target="../pivotTables/pivotTable29.xml"/><Relationship Id="rId5" Type="http://schemas.openxmlformats.org/officeDocument/2006/relationships/pivotTable" Target="../pivotTables/pivotTable10.xml"/><Relationship Id="rId15" Type="http://schemas.openxmlformats.org/officeDocument/2006/relationships/pivotTable" Target="../pivotTables/pivotTable20.xml"/><Relationship Id="rId23" Type="http://schemas.openxmlformats.org/officeDocument/2006/relationships/pivotTable" Target="../pivotTables/pivotTable28.xml"/><Relationship Id="rId10" Type="http://schemas.openxmlformats.org/officeDocument/2006/relationships/pivotTable" Target="../pivotTables/pivotTable15.xml"/><Relationship Id="rId19" Type="http://schemas.openxmlformats.org/officeDocument/2006/relationships/pivotTable" Target="../pivotTables/pivotTable24.xml"/><Relationship Id="rId4" Type="http://schemas.openxmlformats.org/officeDocument/2006/relationships/pivotTable" Target="../pivotTables/pivotTable9.xml"/><Relationship Id="rId9" Type="http://schemas.openxmlformats.org/officeDocument/2006/relationships/pivotTable" Target="../pivotTables/pivotTable14.xml"/><Relationship Id="rId14" Type="http://schemas.openxmlformats.org/officeDocument/2006/relationships/pivotTable" Target="../pivotTables/pivotTable19.xml"/><Relationship Id="rId22" Type="http://schemas.openxmlformats.org/officeDocument/2006/relationships/pivotTable" Target="../pivotTables/pivotTable27.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42D4C-A94B-445D-B010-B73EF1D61E7D}">
  <sheetPr codeName="Sheet2"/>
  <dimension ref="A1:S566"/>
  <sheetViews>
    <sheetView zoomScale="115" zoomScaleNormal="115" workbookViewId="0">
      <selection activeCell="F1" sqref="F1:F1048576"/>
    </sheetView>
  </sheetViews>
  <sheetFormatPr defaultRowHeight="15"/>
  <cols>
    <col min="1" max="1" width="17.7109375" customWidth="1"/>
    <col min="2" max="2" width="21.5703125" customWidth="1"/>
    <col min="3" max="3" width="18.28515625" customWidth="1"/>
    <col min="4" max="4" width="16.42578125" customWidth="1"/>
    <col min="5" max="5" width="16.7109375" style="1" customWidth="1"/>
    <col min="6" max="6" width="11.5703125" style="33" customWidth="1"/>
    <col min="7" max="7" width="10.85546875" customWidth="1"/>
    <col min="8" max="8" width="14.85546875" customWidth="1"/>
    <col min="9" max="9" width="15.140625" customWidth="1"/>
    <col min="10" max="10" width="18.140625" customWidth="1"/>
    <col min="11" max="11" width="23.5703125" customWidth="1"/>
    <col min="15" max="15" width="16.140625" customWidth="1"/>
    <col min="16" max="16" width="12.42578125" customWidth="1"/>
    <col min="17" max="18" width="11.85546875" customWidth="1"/>
    <col min="20" max="20" width="19.5703125" customWidth="1"/>
  </cols>
  <sheetData>
    <row r="1" spans="1:18">
      <c r="A1" t="s">
        <v>0</v>
      </c>
      <c r="B1" t="s">
        <v>1</v>
      </c>
      <c r="C1" t="s">
        <v>2</v>
      </c>
      <c r="D1" s="1" t="s">
        <v>3</v>
      </c>
      <c r="E1" s="1" t="s">
        <v>4</v>
      </c>
      <c r="F1" s="33" t="s">
        <v>5</v>
      </c>
      <c r="G1" t="s">
        <v>6</v>
      </c>
      <c r="H1" t="s">
        <v>7</v>
      </c>
      <c r="I1" t="s">
        <v>8</v>
      </c>
      <c r="J1" t="s">
        <v>9</v>
      </c>
      <c r="K1" t="s">
        <v>554</v>
      </c>
      <c r="L1" t="s">
        <v>555</v>
      </c>
      <c r="M1" t="s">
        <v>556</v>
      </c>
      <c r="N1" t="s">
        <v>557</v>
      </c>
      <c r="O1" t="s">
        <v>552</v>
      </c>
      <c r="P1" t="s">
        <v>558</v>
      </c>
      <c r="Q1" t="s">
        <v>559</v>
      </c>
      <c r="R1" t="s">
        <v>560</v>
      </c>
    </row>
    <row r="2" spans="1:18" hidden="1">
      <c r="A2" t="s">
        <v>10</v>
      </c>
      <c r="B2" t="s">
        <v>11</v>
      </c>
      <c r="C2" t="s">
        <v>12</v>
      </c>
      <c r="D2" s="1">
        <v>45432</v>
      </c>
      <c r="E2" s="1">
        <v>45436</v>
      </c>
      <c r="F2">
        <v>4</v>
      </c>
      <c r="G2">
        <v>238</v>
      </c>
      <c r="H2" t="s">
        <v>13</v>
      </c>
      <c r="I2" t="s">
        <v>550</v>
      </c>
      <c r="J2" t="s">
        <v>14</v>
      </c>
      <c r="K2" t="str">
        <f>TEXT(Table1[[#This Row],[Order Date]],"yyyy")</f>
        <v>2024</v>
      </c>
      <c r="L2" t="str">
        <f>TEXT(Table1[[#This Row],[Order Date]],"mmm")</f>
        <v>May</v>
      </c>
      <c r="M2" t="str">
        <f>TEXT(Table1[[#This Row],[Order Date]],"ddd")</f>
        <v>Mon</v>
      </c>
      <c r="N2">
        <f>Table1[[#This Row],[Delivered Date]]-Table1[[#This Row],[Order Date]]</f>
        <v>4</v>
      </c>
      <c r="O2">
        <f>_xlfn.XLOOKUP(Table1[[#This Row],[Product Name]],Table4[Product Name],Table4[Cost Percentage])</f>
        <v>0.75</v>
      </c>
      <c r="P2">
        <f>Table1[[#This Row],[Quantity]]*Table1[[#This Row],[Unit Price]]*Table1[[#This Row],[Cost Percentage]]</f>
        <v>714</v>
      </c>
      <c r="Q2">
        <f>Table1[[#This Row],[Quantity]]*Table1[[#This Row],[Unit Price]]</f>
        <v>952</v>
      </c>
      <c r="R2">
        <f>Table1[[#This Row],[Revenue]]-Table1[[#This Row],[Total Cost]]</f>
        <v>238</v>
      </c>
    </row>
    <row r="3" spans="1:18" hidden="1">
      <c r="A3" t="s">
        <v>15</v>
      </c>
      <c r="B3" t="s">
        <v>16</v>
      </c>
      <c r="C3" t="s">
        <v>17</v>
      </c>
      <c r="D3" s="1">
        <v>45594</v>
      </c>
      <c r="E3" s="1">
        <v>45600</v>
      </c>
      <c r="F3">
        <v>7</v>
      </c>
      <c r="G3">
        <v>42</v>
      </c>
      <c r="H3" t="s">
        <v>13</v>
      </c>
      <c r="I3" t="s">
        <v>550</v>
      </c>
      <c r="J3" t="s">
        <v>18</v>
      </c>
      <c r="K3" t="str">
        <f>TEXT(Table1[[#This Row],[Order Date]],"yyyy")</f>
        <v>2024</v>
      </c>
      <c r="L3" t="str">
        <f>TEXT(Table1[[#This Row],[Order Date]],"mmm")</f>
        <v>Oct</v>
      </c>
      <c r="M3" t="str">
        <f>TEXT(Table1[[#This Row],[Order Date]],"ddd")</f>
        <v>Tue</v>
      </c>
      <c r="N3">
        <f>Table1[[#This Row],[Delivered Date]]-Table1[[#This Row],[Order Date]]</f>
        <v>6</v>
      </c>
      <c r="O3">
        <f>_xlfn.XLOOKUP(Table1[[#This Row],[Product Name]],Table4[Product Name],Table4[Cost Percentage])</f>
        <v>0.5</v>
      </c>
      <c r="P3">
        <f>Table1[[#This Row],[Quantity]]*Table1[[#This Row],[Unit Price]]*Table1[[#This Row],[Cost Percentage]]</f>
        <v>147</v>
      </c>
      <c r="Q3">
        <f>Table1[[#This Row],[Quantity]]*Table1[[#This Row],[Unit Price]]</f>
        <v>294</v>
      </c>
      <c r="R3">
        <f>Table1[[#This Row],[Revenue]]-Table1[[#This Row],[Total Cost]]</f>
        <v>147</v>
      </c>
    </row>
    <row r="4" spans="1:18" hidden="1">
      <c r="A4" t="s">
        <v>19</v>
      </c>
      <c r="B4" t="s">
        <v>20</v>
      </c>
      <c r="C4" t="s">
        <v>21</v>
      </c>
      <c r="D4" s="1">
        <v>45593</v>
      </c>
      <c r="E4" s="1">
        <v>45603</v>
      </c>
      <c r="F4">
        <v>5</v>
      </c>
      <c r="G4">
        <v>838</v>
      </c>
      <c r="H4" t="s">
        <v>13</v>
      </c>
      <c r="I4" t="s">
        <v>548</v>
      </c>
      <c r="J4" t="s">
        <v>18</v>
      </c>
      <c r="K4" t="str">
        <f>TEXT(Table1[[#This Row],[Order Date]],"yyyy")</f>
        <v>2024</v>
      </c>
      <c r="L4" t="str">
        <f>TEXT(Table1[[#This Row],[Order Date]],"mmm")</f>
        <v>Oct</v>
      </c>
      <c r="M4" t="str">
        <f>TEXT(Table1[[#This Row],[Order Date]],"ddd")</f>
        <v>Mon</v>
      </c>
      <c r="N4">
        <f>Table1[[#This Row],[Delivered Date]]-Table1[[#This Row],[Order Date]]</f>
        <v>10</v>
      </c>
      <c r="O4">
        <f>_xlfn.XLOOKUP(Table1[[#This Row],[Product Name]],Table4[Product Name],Table4[Cost Percentage])</f>
        <v>0.75</v>
      </c>
      <c r="P4">
        <f>Table1[[#This Row],[Quantity]]*Table1[[#This Row],[Unit Price]]*Table1[[#This Row],[Cost Percentage]]</f>
        <v>3142.5</v>
      </c>
      <c r="Q4">
        <f>Table1[[#This Row],[Quantity]]*Table1[[#This Row],[Unit Price]]</f>
        <v>4190</v>
      </c>
      <c r="R4">
        <f>Table1[[#This Row],[Revenue]]-Table1[[#This Row],[Total Cost]]</f>
        <v>1047.5</v>
      </c>
    </row>
    <row r="5" spans="1:18" hidden="1">
      <c r="A5" t="s">
        <v>22</v>
      </c>
      <c r="B5" t="s">
        <v>23</v>
      </c>
      <c r="C5" t="s">
        <v>24</v>
      </c>
      <c r="D5" s="1">
        <v>45434</v>
      </c>
      <c r="E5" s="1">
        <v>45439</v>
      </c>
      <c r="F5">
        <v>3</v>
      </c>
      <c r="G5">
        <v>230</v>
      </c>
      <c r="H5" t="s">
        <v>13</v>
      </c>
      <c r="I5" t="s">
        <v>548</v>
      </c>
      <c r="J5" t="s">
        <v>18</v>
      </c>
      <c r="K5" t="str">
        <f>TEXT(Table1[[#This Row],[Order Date]],"yyyy")</f>
        <v>2024</v>
      </c>
      <c r="L5" t="str">
        <f>TEXT(Table1[[#This Row],[Order Date]],"mmm")</f>
        <v>May</v>
      </c>
      <c r="M5" t="str">
        <f>TEXT(Table1[[#This Row],[Order Date]],"ddd")</f>
        <v>Wed</v>
      </c>
      <c r="N5">
        <f>Table1[[#This Row],[Delivered Date]]-Table1[[#This Row],[Order Date]]</f>
        <v>5</v>
      </c>
      <c r="O5">
        <f>_xlfn.XLOOKUP(Table1[[#This Row],[Product Name]],Table4[Product Name],Table4[Cost Percentage])</f>
        <v>0.55000000000000004</v>
      </c>
      <c r="P5">
        <f>Table1[[#This Row],[Quantity]]*Table1[[#This Row],[Unit Price]]*Table1[[#This Row],[Cost Percentage]]</f>
        <v>379.50000000000006</v>
      </c>
      <c r="Q5">
        <f>Table1[[#This Row],[Quantity]]*Table1[[#This Row],[Unit Price]]</f>
        <v>690</v>
      </c>
      <c r="R5">
        <f>Table1[[#This Row],[Revenue]]-Table1[[#This Row],[Total Cost]]</f>
        <v>310.49999999999994</v>
      </c>
    </row>
    <row r="6" spans="1:18">
      <c r="A6" t="s">
        <v>25</v>
      </c>
      <c r="B6" t="s">
        <v>11</v>
      </c>
      <c r="C6" t="s">
        <v>26</v>
      </c>
      <c r="D6" s="1">
        <v>45566</v>
      </c>
      <c r="E6" s="1">
        <v>45582</v>
      </c>
      <c r="F6" s="33">
        <v>2</v>
      </c>
      <c r="G6">
        <v>954</v>
      </c>
      <c r="H6" t="s">
        <v>27</v>
      </c>
      <c r="I6" t="s">
        <v>549</v>
      </c>
      <c r="J6" t="s">
        <v>28</v>
      </c>
      <c r="K6" t="str">
        <f>TEXT(Table1[[#This Row],[Order Date]],"yyyy")</f>
        <v>2024</v>
      </c>
      <c r="L6" t="str">
        <f>TEXT(Table1[[#This Row],[Order Date]],"mmm")</f>
        <v>Oct</v>
      </c>
      <c r="M6" t="str">
        <f>TEXT(Table1[[#This Row],[Order Date]],"ddd")</f>
        <v>Tue</v>
      </c>
      <c r="N6">
        <f>Table1[[#This Row],[Delivered Date]]-Table1[[#This Row],[Order Date]]</f>
        <v>16</v>
      </c>
      <c r="O6">
        <f>_xlfn.XLOOKUP(Table1[[#This Row],[Product Name]],Table4[Product Name],Table4[Cost Percentage])</f>
        <v>0.65</v>
      </c>
      <c r="P6">
        <f>Table1[[#This Row],[Quantity]]*Table1[[#This Row],[Unit Price]]*Table1[[#This Row],[Cost Percentage]]</f>
        <v>1240.2</v>
      </c>
      <c r="Q6">
        <f>Table1[[#This Row],[Quantity]]*Table1[[#This Row],[Unit Price]]</f>
        <v>1908</v>
      </c>
      <c r="R6">
        <f>Table1[[#This Row],[Revenue]]-Table1[[#This Row],[Total Cost]]</f>
        <v>667.8</v>
      </c>
    </row>
    <row r="7" spans="1:18" hidden="1">
      <c r="A7" t="s">
        <v>29</v>
      </c>
      <c r="B7" t="s">
        <v>30</v>
      </c>
      <c r="C7" t="s">
        <v>31</v>
      </c>
      <c r="D7" s="1">
        <v>45477</v>
      </c>
      <c r="E7" s="1">
        <v>45483</v>
      </c>
      <c r="F7">
        <v>10</v>
      </c>
      <c r="G7">
        <v>206</v>
      </c>
      <c r="H7" t="s">
        <v>13</v>
      </c>
      <c r="I7" t="s">
        <v>32</v>
      </c>
      <c r="J7" t="s">
        <v>28</v>
      </c>
      <c r="K7" t="str">
        <f>TEXT(Table1[[#This Row],[Order Date]],"yyyy")</f>
        <v>2024</v>
      </c>
      <c r="L7" t="str">
        <f>TEXT(Table1[[#This Row],[Order Date]],"mmm")</f>
        <v>Jul</v>
      </c>
      <c r="M7" t="str">
        <f>TEXT(Table1[[#This Row],[Order Date]],"ddd")</f>
        <v>Thu</v>
      </c>
      <c r="N7">
        <f>Table1[[#This Row],[Delivered Date]]-Table1[[#This Row],[Order Date]]</f>
        <v>6</v>
      </c>
      <c r="O7">
        <f>_xlfn.XLOOKUP(Table1[[#This Row],[Product Name]],Table4[Product Name],Table4[Cost Percentage])</f>
        <v>0.75</v>
      </c>
      <c r="P7">
        <f>Table1[[#This Row],[Quantity]]*Table1[[#This Row],[Unit Price]]*Table1[[#This Row],[Cost Percentage]]</f>
        <v>1545</v>
      </c>
      <c r="Q7">
        <f>Table1[[#This Row],[Quantity]]*Table1[[#This Row],[Unit Price]]</f>
        <v>2060</v>
      </c>
      <c r="R7">
        <f>Table1[[#This Row],[Revenue]]-Table1[[#This Row],[Total Cost]]</f>
        <v>515</v>
      </c>
    </row>
    <row r="8" spans="1:18">
      <c r="A8" t="s">
        <v>33</v>
      </c>
      <c r="B8" t="s">
        <v>23</v>
      </c>
      <c r="C8" t="s">
        <v>24</v>
      </c>
      <c r="D8" s="1">
        <v>45375</v>
      </c>
      <c r="E8" s="1">
        <v>45387</v>
      </c>
      <c r="F8" s="33">
        <v>6</v>
      </c>
      <c r="G8">
        <v>373</v>
      </c>
      <c r="H8" t="s">
        <v>27</v>
      </c>
      <c r="I8" t="s">
        <v>550</v>
      </c>
      <c r="J8" t="s">
        <v>28</v>
      </c>
      <c r="K8" t="str">
        <f>TEXT(Table1[[#This Row],[Order Date]],"yyyy")</f>
        <v>2024</v>
      </c>
      <c r="L8" t="str">
        <f>TEXT(Table1[[#This Row],[Order Date]],"mmm")</f>
        <v>Mar</v>
      </c>
      <c r="M8" t="str">
        <f>TEXT(Table1[[#This Row],[Order Date]],"ddd")</f>
        <v>Sun</v>
      </c>
      <c r="N8">
        <f>Table1[[#This Row],[Delivered Date]]-Table1[[#This Row],[Order Date]]</f>
        <v>12</v>
      </c>
      <c r="O8">
        <f>_xlfn.XLOOKUP(Table1[[#This Row],[Product Name]],Table4[Product Name],Table4[Cost Percentage])</f>
        <v>0.55000000000000004</v>
      </c>
      <c r="P8">
        <f>Table1[[#This Row],[Quantity]]*Table1[[#This Row],[Unit Price]]*Table1[[#This Row],[Cost Percentage]]</f>
        <v>1230.9000000000001</v>
      </c>
      <c r="Q8">
        <f>Table1[[#This Row],[Quantity]]*Table1[[#This Row],[Unit Price]]</f>
        <v>2238</v>
      </c>
      <c r="R8">
        <f>Table1[[#This Row],[Revenue]]-Table1[[#This Row],[Total Cost]]</f>
        <v>1007.0999999999999</v>
      </c>
    </row>
    <row r="9" spans="1:18" hidden="1">
      <c r="A9" t="s">
        <v>34</v>
      </c>
      <c r="B9" t="s">
        <v>11</v>
      </c>
      <c r="C9" t="s">
        <v>35</v>
      </c>
      <c r="D9" s="1">
        <v>45617</v>
      </c>
      <c r="E9" s="1">
        <v>45627</v>
      </c>
      <c r="F9">
        <v>3</v>
      </c>
      <c r="G9">
        <v>556</v>
      </c>
      <c r="H9" t="s">
        <v>13</v>
      </c>
      <c r="I9" t="s">
        <v>32</v>
      </c>
      <c r="J9" t="s">
        <v>18</v>
      </c>
      <c r="K9" t="str">
        <f>TEXT(Table1[[#This Row],[Order Date]],"yyyy")</f>
        <v>2024</v>
      </c>
      <c r="L9" t="str">
        <f>TEXT(Table1[[#This Row],[Order Date]],"mmm")</f>
        <v>Nov</v>
      </c>
      <c r="M9" t="str">
        <f>TEXT(Table1[[#This Row],[Order Date]],"ddd")</f>
        <v>Thu</v>
      </c>
      <c r="N9">
        <f>Table1[[#This Row],[Delivered Date]]-Table1[[#This Row],[Order Date]]</f>
        <v>10</v>
      </c>
      <c r="O9">
        <f>_xlfn.XLOOKUP(Table1[[#This Row],[Product Name]],Table4[Product Name],Table4[Cost Percentage])</f>
        <v>0.8</v>
      </c>
      <c r="P9">
        <f>Table1[[#This Row],[Quantity]]*Table1[[#This Row],[Unit Price]]*Table1[[#This Row],[Cost Percentage]]</f>
        <v>1334.4</v>
      </c>
      <c r="Q9">
        <f>Table1[[#This Row],[Quantity]]*Table1[[#This Row],[Unit Price]]</f>
        <v>1668</v>
      </c>
      <c r="R9">
        <f>Table1[[#This Row],[Revenue]]-Table1[[#This Row],[Total Cost]]</f>
        <v>333.59999999999991</v>
      </c>
    </row>
    <row r="10" spans="1:18" hidden="1">
      <c r="A10" t="s">
        <v>36</v>
      </c>
      <c r="B10" t="s">
        <v>23</v>
      </c>
      <c r="C10" t="s">
        <v>37</v>
      </c>
      <c r="D10" s="1">
        <v>45430</v>
      </c>
      <c r="E10" s="1">
        <v>45434</v>
      </c>
      <c r="F10">
        <v>9</v>
      </c>
      <c r="G10">
        <v>234</v>
      </c>
      <c r="H10" t="s">
        <v>13</v>
      </c>
      <c r="I10" t="s">
        <v>32</v>
      </c>
      <c r="J10" t="s">
        <v>18</v>
      </c>
      <c r="K10" t="str">
        <f>TEXT(Table1[[#This Row],[Order Date]],"yyyy")</f>
        <v>2024</v>
      </c>
      <c r="L10" t="str">
        <f>TEXT(Table1[[#This Row],[Order Date]],"mmm")</f>
        <v>May</v>
      </c>
      <c r="M10" t="str">
        <f>TEXT(Table1[[#This Row],[Order Date]],"ddd")</f>
        <v>Sat</v>
      </c>
      <c r="N10">
        <f>Table1[[#This Row],[Delivered Date]]-Table1[[#This Row],[Order Date]]</f>
        <v>4</v>
      </c>
      <c r="O10">
        <f>_xlfn.XLOOKUP(Table1[[#This Row],[Product Name]],Table4[Product Name],Table4[Cost Percentage])</f>
        <v>0.5</v>
      </c>
      <c r="P10">
        <f>Table1[[#This Row],[Quantity]]*Table1[[#This Row],[Unit Price]]*Table1[[#This Row],[Cost Percentage]]</f>
        <v>1053</v>
      </c>
      <c r="Q10">
        <f>Table1[[#This Row],[Quantity]]*Table1[[#This Row],[Unit Price]]</f>
        <v>2106</v>
      </c>
      <c r="R10">
        <f>Table1[[#This Row],[Revenue]]-Table1[[#This Row],[Total Cost]]</f>
        <v>1053</v>
      </c>
    </row>
    <row r="11" spans="1:18">
      <c r="A11" t="s">
        <v>38</v>
      </c>
      <c r="B11" t="s">
        <v>20</v>
      </c>
      <c r="C11" t="s">
        <v>39</v>
      </c>
      <c r="D11" s="1">
        <v>45453</v>
      </c>
      <c r="E11" s="1">
        <v>45468</v>
      </c>
      <c r="F11" s="33">
        <v>7</v>
      </c>
      <c r="G11">
        <v>284</v>
      </c>
      <c r="H11" t="s">
        <v>27</v>
      </c>
      <c r="I11" t="s">
        <v>550</v>
      </c>
      <c r="J11" t="s">
        <v>18</v>
      </c>
      <c r="K11" t="str">
        <f>TEXT(Table1[[#This Row],[Order Date]],"yyyy")</f>
        <v>2024</v>
      </c>
      <c r="L11" t="str">
        <f>TEXT(Table1[[#This Row],[Order Date]],"mmm")</f>
        <v>Jun</v>
      </c>
      <c r="M11" t="str">
        <f>TEXT(Table1[[#This Row],[Order Date]],"ddd")</f>
        <v>Mon</v>
      </c>
      <c r="N11">
        <f>Table1[[#This Row],[Delivered Date]]-Table1[[#This Row],[Order Date]]</f>
        <v>15</v>
      </c>
      <c r="O11">
        <f>_xlfn.XLOOKUP(Table1[[#This Row],[Product Name]],Table4[Product Name],Table4[Cost Percentage])</f>
        <v>0.65</v>
      </c>
      <c r="P11">
        <f>Table1[[#This Row],[Quantity]]*Table1[[#This Row],[Unit Price]]*Table1[[#This Row],[Cost Percentage]]</f>
        <v>1292.2</v>
      </c>
      <c r="Q11">
        <f>Table1[[#This Row],[Quantity]]*Table1[[#This Row],[Unit Price]]</f>
        <v>1988</v>
      </c>
      <c r="R11">
        <f>Table1[[#This Row],[Revenue]]-Table1[[#This Row],[Total Cost]]</f>
        <v>695.8</v>
      </c>
    </row>
    <row r="12" spans="1:18" hidden="1">
      <c r="A12" t="s">
        <v>40</v>
      </c>
      <c r="B12" t="s">
        <v>30</v>
      </c>
      <c r="C12" t="s">
        <v>41</v>
      </c>
      <c r="D12" s="1">
        <v>45627</v>
      </c>
      <c r="E12" s="1">
        <v>45636</v>
      </c>
      <c r="F12">
        <v>8</v>
      </c>
      <c r="G12">
        <v>415</v>
      </c>
      <c r="H12" t="s">
        <v>13</v>
      </c>
      <c r="I12" t="s">
        <v>32</v>
      </c>
      <c r="J12" t="s">
        <v>28</v>
      </c>
      <c r="K12" t="str">
        <f>TEXT(Table1[[#This Row],[Order Date]],"yyyy")</f>
        <v>2024</v>
      </c>
      <c r="L12" t="str">
        <f>TEXT(Table1[[#This Row],[Order Date]],"mmm")</f>
        <v>Dec</v>
      </c>
      <c r="M12" t="str">
        <f>TEXT(Table1[[#This Row],[Order Date]],"ddd")</f>
        <v>Sun</v>
      </c>
      <c r="N12">
        <f>Table1[[#This Row],[Delivered Date]]-Table1[[#This Row],[Order Date]]</f>
        <v>9</v>
      </c>
      <c r="O12">
        <f>_xlfn.XLOOKUP(Table1[[#This Row],[Product Name]],Table4[Product Name],Table4[Cost Percentage])</f>
        <v>0.65</v>
      </c>
      <c r="P12">
        <f>Table1[[#This Row],[Quantity]]*Table1[[#This Row],[Unit Price]]*Table1[[#This Row],[Cost Percentage]]</f>
        <v>2158</v>
      </c>
      <c r="Q12">
        <f>Table1[[#This Row],[Quantity]]*Table1[[#This Row],[Unit Price]]</f>
        <v>3320</v>
      </c>
      <c r="R12">
        <f>Table1[[#This Row],[Revenue]]-Table1[[#This Row],[Total Cost]]</f>
        <v>1162</v>
      </c>
    </row>
    <row r="13" spans="1:18" hidden="1">
      <c r="A13" t="s">
        <v>42</v>
      </c>
      <c r="B13" t="s">
        <v>16</v>
      </c>
      <c r="C13" t="s">
        <v>43</v>
      </c>
      <c r="D13" s="1">
        <v>45477</v>
      </c>
      <c r="E13" s="1">
        <v>45480</v>
      </c>
      <c r="F13">
        <v>4</v>
      </c>
      <c r="G13">
        <v>151</v>
      </c>
      <c r="H13" t="s">
        <v>13</v>
      </c>
      <c r="I13" t="s">
        <v>32</v>
      </c>
      <c r="J13" t="s">
        <v>18</v>
      </c>
      <c r="K13" t="str">
        <f>TEXT(Table1[[#This Row],[Order Date]],"yyyy")</f>
        <v>2024</v>
      </c>
      <c r="L13" t="str">
        <f>TEXT(Table1[[#This Row],[Order Date]],"mmm")</f>
        <v>Jul</v>
      </c>
      <c r="M13" t="str">
        <f>TEXT(Table1[[#This Row],[Order Date]],"ddd")</f>
        <v>Thu</v>
      </c>
      <c r="N13">
        <f>Table1[[#This Row],[Delivered Date]]-Table1[[#This Row],[Order Date]]</f>
        <v>3</v>
      </c>
      <c r="O13">
        <f>_xlfn.XLOOKUP(Table1[[#This Row],[Product Name]],Table4[Product Name],Table4[Cost Percentage])</f>
        <v>0.6</v>
      </c>
      <c r="P13">
        <f>Table1[[#This Row],[Quantity]]*Table1[[#This Row],[Unit Price]]*Table1[[#This Row],[Cost Percentage]]</f>
        <v>362.4</v>
      </c>
      <c r="Q13">
        <f>Table1[[#This Row],[Quantity]]*Table1[[#This Row],[Unit Price]]</f>
        <v>604</v>
      </c>
      <c r="R13">
        <f>Table1[[#This Row],[Revenue]]-Table1[[#This Row],[Total Cost]]</f>
        <v>241.60000000000002</v>
      </c>
    </row>
    <row r="14" spans="1:18">
      <c r="A14" t="s">
        <v>44</v>
      </c>
      <c r="B14" t="s">
        <v>11</v>
      </c>
      <c r="C14" t="s">
        <v>12</v>
      </c>
      <c r="D14" s="1">
        <v>45370</v>
      </c>
      <c r="E14" s="1">
        <v>45380</v>
      </c>
      <c r="F14" s="33">
        <v>3</v>
      </c>
      <c r="G14">
        <v>821</v>
      </c>
      <c r="H14" t="s">
        <v>27</v>
      </c>
      <c r="I14" t="s">
        <v>32</v>
      </c>
      <c r="J14" t="s">
        <v>45</v>
      </c>
      <c r="K14" t="str">
        <f>TEXT(Table1[[#This Row],[Order Date]],"yyyy")</f>
        <v>2024</v>
      </c>
      <c r="L14" t="str">
        <f>TEXT(Table1[[#This Row],[Order Date]],"mmm")</f>
        <v>Mar</v>
      </c>
      <c r="M14" t="str">
        <f>TEXT(Table1[[#This Row],[Order Date]],"ddd")</f>
        <v>Tue</v>
      </c>
      <c r="N14">
        <f>Table1[[#This Row],[Delivered Date]]-Table1[[#This Row],[Order Date]]</f>
        <v>10</v>
      </c>
      <c r="O14">
        <f>_xlfn.XLOOKUP(Table1[[#This Row],[Product Name]],Table4[Product Name],Table4[Cost Percentage])</f>
        <v>0.75</v>
      </c>
      <c r="P14">
        <f>Table1[[#This Row],[Quantity]]*Table1[[#This Row],[Unit Price]]*Table1[[#This Row],[Cost Percentage]]</f>
        <v>1847.25</v>
      </c>
      <c r="Q14">
        <f>Table1[[#This Row],[Quantity]]*Table1[[#This Row],[Unit Price]]</f>
        <v>2463</v>
      </c>
      <c r="R14">
        <f>Table1[[#This Row],[Revenue]]-Table1[[#This Row],[Total Cost]]</f>
        <v>615.75</v>
      </c>
    </row>
    <row r="15" spans="1:18">
      <c r="A15" t="s">
        <v>46</v>
      </c>
      <c r="B15" t="s">
        <v>11</v>
      </c>
      <c r="C15" t="s">
        <v>26</v>
      </c>
      <c r="D15" s="1">
        <v>45487</v>
      </c>
      <c r="E15" s="1">
        <v>45501</v>
      </c>
      <c r="F15" s="33">
        <v>10</v>
      </c>
      <c r="G15">
        <v>489</v>
      </c>
      <c r="H15" t="s">
        <v>27</v>
      </c>
      <c r="I15" t="s">
        <v>32</v>
      </c>
      <c r="J15" t="s">
        <v>28</v>
      </c>
      <c r="K15" t="str">
        <f>TEXT(Table1[[#This Row],[Order Date]],"yyyy")</f>
        <v>2024</v>
      </c>
      <c r="L15" t="str">
        <f>TEXT(Table1[[#This Row],[Order Date]],"mmm")</f>
        <v>Jul</v>
      </c>
      <c r="M15" t="str">
        <f>TEXT(Table1[[#This Row],[Order Date]],"ddd")</f>
        <v>Sun</v>
      </c>
      <c r="N15">
        <f>Table1[[#This Row],[Delivered Date]]-Table1[[#This Row],[Order Date]]</f>
        <v>14</v>
      </c>
      <c r="O15">
        <f>_xlfn.XLOOKUP(Table1[[#This Row],[Product Name]],Table4[Product Name],Table4[Cost Percentage])</f>
        <v>0.65</v>
      </c>
      <c r="P15">
        <f>Table1[[#This Row],[Quantity]]*Table1[[#This Row],[Unit Price]]*Table1[[#This Row],[Cost Percentage]]</f>
        <v>3178.5</v>
      </c>
      <c r="Q15">
        <f>Table1[[#This Row],[Quantity]]*Table1[[#This Row],[Unit Price]]</f>
        <v>4890</v>
      </c>
      <c r="R15">
        <f>Table1[[#This Row],[Revenue]]-Table1[[#This Row],[Total Cost]]</f>
        <v>1711.5</v>
      </c>
    </row>
    <row r="16" spans="1:18" hidden="1">
      <c r="A16" t="s">
        <v>47</v>
      </c>
      <c r="B16" t="s">
        <v>11</v>
      </c>
      <c r="C16" t="s">
        <v>12</v>
      </c>
      <c r="D16" s="1">
        <v>45641</v>
      </c>
      <c r="E16" s="1">
        <v>45650</v>
      </c>
      <c r="F16">
        <v>9</v>
      </c>
      <c r="G16">
        <v>778</v>
      </c>
      <c r="H16" t="s">
        <v>13</v>
      </c>
      <c r="I16" t="s">
        <v>546</v>
      </c>
      <c r="J16" t="s">
        <v>28</v>
      </c>
      <c r="K16" t="str">
        <f>TEXT(Table1[[#This Row],[Order Date]],"yyyy")</f>
        <v>2024</v>
      </c>
      <c r="L16" t="str">
        <f>TEXT(Table1[[#This Row],[Order Date]],"mmm")</f>
        <v>Dec</v>
      </c>
      <c r="M16" t="str">
        <f>TEXT(Table1[[#This Row],[Order Date]],"ddd")</f>
        <v>Sun</v>
      </c>
      <c r="N16">
        <f>Table1[[#This Row],[Delivered Date]]-Table1[[#This Row],[Order Date]]</f>
        <v>9</v>
      </c>
      <c r="O16">
        <f>_xlfn.XLOOKUP(Table1[[#This Row],[Product Name]],Table4[Product Name],Table4[Cost Percentage])</f>
        <v>0.75</v>
      </c>
      <c r="P16">
        <f>Table1[[#This Row],[Quantity]]*Table1[[#This Row],[Unit Price]]*Table1[[#This Row],[Cost Percentage]]</f>
        <v>5251.5</v>
      </c>
      <c r="Q16">
        <f>Table1[[#This Row],[Quantity]]*Table1[[#This Row],[Unit Price]]</f>
        <v>7002</v>
      </c>
      <c r="R16">
        <f>Table1[[#This Row],[Revenue]]-Table1[[#This Row],[Total Cost]]</f>
        <v>1750.5</v>
      </c>
    </row>
    <row r="17" spans="1:18">
      <c r="A17" t="s">
        <v>48</v>
      </c>
      <c r="B17" t="s">
        <v>30</v>
      </c>
      <c r="C17" t="s">
        <v>49</v>
      </c>
      <c r="D17" s="1">
        <v>45372</v>
      </c>
      <c r="E17" s="1">
        <v>45380</v>
      </c>
      <c r="F17" s="33">
        <v>8</v>
      </c>
      <c r="G17">
        <v>13</v>
      </c>
      <c r="H17" t="s">
        <v>27</v>
      </c>
      <c r="I17" t="s">
        <v>32</v>
      </c>
      <c r="J17" t="s">
        <v>45</v>
      </c>
      <c r="K17" t="str">
        <f>TEXT(Table1[[#This Row],[Order Date]],"yyyy")</f>
        <v>2024</v>
      </c>
      <c r="L17" t="str">
        <f>TEXT(Table1[[#This Row],[Order Date]],"mmm")</f>
        <v>Mar</v>
      </c>
      <c r="M17" t="str">
        <f>TEXT(Table1[[#This Row],[Order Date]],"ddd")</f>
        <v>Thu</v>
      </c>
      <c r="N17">
        <f>Table1[[#This Row],[Delivered Date]]-Table1[[#This Row],[Order Date]]</f>
        <v>8</v>
      </c>
      <c r="O17">
        <f>_xlfn.XLOOKUP(Table1[[#This Row],[Product Name]],Table4[Product Name],Table4[Cost Percentage])</f>
        <v>0.7</v>
      </c>
      <c r="P17">
        <f>Table1[[#This Row],[Quantity]]*Table1[[#This Row],[Unit Price]]*Table1[[#This Row],[Cost Percentage]]</f>
        <v>72.8</v>
      </c>
      <c r="Q17">
        <f>Table1[[#This Row],[Quantity]]*Table1[[#This Row],[Unit Price]]</f>
        <v>104</v>
      </c>
      <c r="R17">
        <f>Table1[[#This Row],[Revenue]]-Table1[[#This Row],[Total Cost]]</f>
        <v>31.200000000000003</v>
      </c>
    </row>
    <row r="18" spans="1:18">
      <c r="A18" t="s">
        <v>50</v>
      </c>
      <c r="B18" t="s">
        <v>20</v>
      </c>
      <c r="C18" t="s">
        <v>51</v>
      </c>
      <c r="D18" s="1">
        <v>45346</v>
      </c>
      <c r="E18" s="1">
        <v>45354</v>
      </c>
      <c r="F18" s="33">
        <v>5</v>
      </c>
      <c r="G18">
        <v>871</v>
      </c>
      <c r="H18" t="s">
        <v>27</v>
      </c>
      <c r="I18" t="s">
        <v>32</v>
      </c>
      <c r="J18" t="s">
        <v>14</v>
      </c>
      <c r="K18" t="str">
        <f>TEXT(Table1[[#This Row],[Order Date]],"yyyy")</f>
        <v>2024</v>
      </c>
      <c r="L18" t="str">
        <f>TEXT(Table1[[#This Row],[Order Date]],"mmm")</f>
        <v>Feb</v>
      </c>
      <c r="M18" t="str">
        <f>TEXT(Table1[[#This Row],[Order Date]],"ddd")</f>
        <v>Sat</v>
      </c>
      <c r="N18">
        <f>Table1[[#This Row],[Delivered Date]]-Table1[[#This Row],[Order Date]]</f>
        <v>8</v>
      </c>
      <c r="O18">
        <f>_xlfn.XLOOKUP(Table1[[#This Row],[Product Name]],Table4[Product Name],Table4[Cost Percentage])</f>
        <v>0.7</v>
      </c>
      <c r="P18">
        <f>Table1[[#This Row],[Quantity]]*Table1[[#This Row],[Unit Price]]*Table1[[#This Row],[Cost Percentage]]</f>
        <v>3048.5</v>
      </c>
      <c r="Q18">
        <f>Table1[[#This Row],[Quantity]]*Table1[[#This Row],[Unit Price]]</f>
        <v>4355</v>
      </c>
      <c r="R18">
        <f>Table1[[#This Row],[Revenue]]-Table1[[#This Row],[Total Cost]]</f>
        <v>1306.5</v>
      </c>
    </row>
    <row r="19" spans="1:18" hidden="1">
      <c r="A19" t="s">
        <v>52</v>
      </c>
      <c r="B19" t="s">
        <v>20</v>
      </c>
      <c r="C19" t="s">
        <v>53</v>
      </c>
      <c r="D19" s="1">
        <v>45483</v>
      </c>
      <c r="E19" s="1">
        <v>45492</v>
      </c>
      <c r="F19">
        <v>3</v>
      </c>
      <c r="G19">
        <v>562</v>
      </c>
      <c r="H19" t="s">
        <v>13</v>
      </c>
      <c r="I19" t="s">
        <v>548</v>
      </c>
      <c r="J19" t="s">
        <v>45</v>
      </c>
      <c r="K19" t="str">
        <f>TEXT(Table1[[#This Row],[Order Date]],"yyyy")</f>
        <v>2024</v>
      </c>
      <c r="L19" t="str">
        <f>TEXT(Table1[[#This Row],[Order Date]],"mmm")</f>
        <v>Jul</v>
      </c>
      <c r="M19" t="str">
        <f>TEXT(Table1[[#This Row],[Order Date]],"ddd")</f>
        <v>Wed</v>
      </c>
      <c r="N19">
        <f>Table1[[#This Row],[Delivered Date]]-Table1[[#This Row],[Order Date]]</f>
        <v>9</v>
      </c>
      <c r="O19">
        <f>_xlfn.XLOOKUP(Table1[[#This Row],[Product Name]],Table4[Product Name],Table4[Cost Percentage])</f>
        <v>0.7</v>
      </c>
      <c r="P19">
        <f>Table1[[#This Row],[Quantity]]*Table1[[#This Row],[Unit Price]]*Table1[[#This Row],[Cost Percentage]]</f>
        <v>1180.1999999999998</v>
      </c>
      <c r="Q19">
        <f>Table1[[#This Row],[Quantity]]*Table1[[#This Row],[Unit Price]]</f>
        <v>1686</v>
      </c>
      <c r="R19">
        <f>Table1[[#This Row],[Revenue]]-Table1[[#This Row],[Total Cost]]</f>
        <v>505.80000000000018</v>
      </c>
    </row>
    <row r="20" spans="1:18" hidden="1">
      <c r="A20" t="s">
        <v>54</v>
      </c>
      <c r="B20" t="s">
        <v>16</v>
      </c>
      <c r="C20" t="s">
        <v>55</v>
      </c>
      <c r="D20" s="1">
        <v>45542</v>
      </c>
      <c r="E20" s="1">
        <v>45552</v>
      </c>
      <c r="F20">
        <v>1</v>
      </c>
      <c r="G20">
        <v>124</v>
      </c>
      <c r="H20" t="s">
        <v>13</v>
      </c>
      <c r="I20" t="s">
        <v>546</v>
      </c>
      <c r="J20" t="s">
        <v>14</v>
      </c>
      <c r="K20" t="str">
        <f>TEXT(Table1[[#This Row],[Order Date]],"yyyy")</f>
        <v>2024</v>
      </c>
      <c r="L20" t="str">
        <f>TEXT(Table1[[#This Row],[Order Date]],"mmm")</f>
        <v>Sep</v>
      </c>
      <c r="M20" t="str">
        <f>TEXT(Table1[[#This Row],[Order Date]],"ddd")</f>
        <v>Sat</v>
      </c>
      <c r="N20">
        <f>Table1[[#This Row],[Delivered Date]]-Table1[[#This Row],[Order Date]]</f>
        <v>10</v>
      </c>
      <c r="O20">
        <f>_xlfn.XLOOKUP(Table1[[#This Row],[Product Name]],Table4[Product Name],Table4[Cost Percentage])</f>
        <v>0.55000000000000004</v>
      </c>
      <c r="P20">
        <f>Table1[[#This Row],[Quantity]]*Table1[[#This Row],[Unit Price]]*Table1[[#This Row],[Cost Percentage]]</f>
        <v>68.2</v>
      </c>
      <c r="Q20">
        <f>Table1[[#This Row],[Quantity]]*Table1[[#This Row],[Unit Price]]</f>
        <v>124</v>
      </c>
      <c r="R20">
        <f>Table1[[#This Row],[Revenue]]-Table1[[#This Row],[Total Cost]]</f>
        <v>55.8</v>
      </c>
    </row>
    <row r="21" spans="1:18" hidden="1">
      <c r="A21" t="s">
        <v>56</v>
      </c>
      <c r="B21" t="s">
        <v>11</v>
      </c>
      <c r="C21" t="s">
        <v>57</v>
      </c>
      <c r="D21" s="1">
        <v>45582</v>
      </c>
      <c r="E21" s="1">
        <v>45588</v>
      </c>
      <c r="F21">
        <v>2</v>
      </c>
      <c r="G21">
        <v>97</v>
      </c>
      <c r="H21" t="s">
        <v>13</v>
      </c>
      <c r="I21" t="s">
        <v>32</v>
      </c>
      <c r="J21" t="s">
        <v>45</v>
      </c>
      <c r="K21" t="str">
        <f>TEXT(Table1[[#This Row],[Order Date]],"yyyy")</f>
        <v>2024</v>
      </c>
      <c r="L21" t="str">
        <f>TEXT(Table1[[#This Row],[Order Date]],"mmm")</f>
        <v>Oct</v>
      </c>
      <c r="M21" t="str">
        <f>TEXT(Table1[[#This Row],[Order Date]],"ddd")</f>
        <v>Thu</v>
      </c>
      <c r="N21">
        <f>Table1[[#This Row],[Delivered Date]]-Table1[[#This Row],[Order Date]]</f>
        <v>6</v>
      </c>
      <c r="O21">
        <f>_xlfn.XLOOKUP(Table1[[#This Row],[Product Name]],Table4[Product Name],Table4[Cost Percentage])</f>
        <v>0.85</v>
      </c>
      <c r="P21">
        <f>Table1[[#This Row],[Quantity]]*Table1[[#This Row],[Unit Price]]*Table1[[#This Row],[Cost Percentage]]</f>
        <v>164.9</v>
      </c>
      <c r="Q21">
        <f>Table1[[#This Row],[Quantity]]*Table1[[#This Row],[Unit Price]]</f>
        <v>194</v>
      </c>
      <c r="R21">
        <f>Table1[[#This Row],[Revenue]]-Table1[[#This Row],[Total Cost]]</f>
        <v>29.099999999999994</v>
      </c>
    </row>
    <row r="22" spans="1:18" hidden="1">
      <c r="A22" t="s">
        <v>42</v>
      </c>
      <c r="B22" t="s">
        <v>16</v>
      </c>
      <c r="C22" t="s">
        <v>43</v>
      </c>
      <c r="D22" s="1">
        <v>45477</v>
      </c>
      <c r="E22" s="1">
        <v>45480</v>
      </c>
      <c r="F22">
        <v>4</v>
      </c>
      <c r="G22">
        <v>151</v>
      </c>
      <c r="H22" t="s">
        <v>13</v>
      </c>
      <c r="I22" t="s">
        <v>32</v>
      </c>
      <c r="J22" t="s">
        <v>14</v>
      </c>
      <c r="K22" t="str">
        <f>TEXT(Table1[[#This Row],[Order Date]],"yyyy")</f>
        <v>2024</v>
      </c>
      <c r="L22" t="str">
        <f>TEXT(Table1[[#This Row],[Order Date]],"mmm")</f>
        <v>Jul</v>
      </c>
      <c r="M22" t="str">
        <f>TEXT(Table1[[#This Row],[Order Date]],"ddd")</f>
        <v>Thu</v>
      </c>
      <c r="N22">
        <f>Table1[[#This Row],[Delivered Date]]-Table1[[#This Row],[Order Date]]</f>
        <v>3</v>
      </c>
      <c r="O22">
        <f>_xlfn.XLOOKUP(Table1[[#This Row],[Product Name]],Table4[Product Name],Table4[Cost Percentage])</f>
        <v>0.6</v>
      </c>
      <c r="P22">
        <f>Table1[[#This Row],[Quantity]]*Table1[[#This Row],[Unit Price]]*Table1[[#This Row],[Cost Percentage]]</f>
        <v>362.4</v>
      </c>
      <c r="Q22">
        <f>Table1[[#This Row],[Quantity]]*Table1[[#This Row],[Unit Price]]</f>
        <v>604</v>
      </c>
      <c r="R22">
        <f>Table1[[#This Row],[Revenue]]-Table1[[#This Row],[Total Cost]]</f>
        <v>241.60000000000002</v>
      </c>
    </row>
    <row r="23" spans="1:18">
      <c r="A23" t="s">
        <v>58</v>
      </c>
      <c r="B23" t="s">
        <v>16</v>
      </c>
      <c r="C23" t="s">
        <v>59</v>
      </c>
      <c r="D23" s="1">
        <v>45508</v>
      </c>
      <c r="E23" s="1">
        <v>45520</v>
      </c>
      <c r="F23" s="33">
        <v>4</v>
      </c>
      <c r="G23">
        <v>961</v>
      </c>
      <c r="H23" t="s">
        <v>27</v>
      </c>
      <c r="I23" t="s">
        <v>32</v>
      </c>
      <c r="J23" t="s">
        <v>14</v>
      </c>
      <c r="K23" t="str">
        <f>TEXT(Table1[[#This Row],[Order Date]],"yyyy")</f>
        <v>2024</v>
      </c>
      <c r="L23" t="str">
        <f>TEXT(Table1[[#This Row],[Order Date]],"mmm")</f>
        <v>Aug</v>
      </c>
      <c r="M23" t="str">
        <f>TEXT(Table1[[#This Row],[Order Date]],"ddd")</f>
        <v>Sun</v>
      </c>
      <c r="N23">
        <f>Table1[[#This Row],[Delivered Date]]-Table1[[#This Row],[Order Date]]</f>
        <v>12</v>
      </c>
      <c r="O23">
        <f>_xlfn.XLOOKUP(Table1[[#This Row],[Product Name]],Table4[Product Name],Table4[Cost Percentage])</f>
        <v>0.65</v>
      </c>
      <c r="P23">
        <f>Table1[[#This Row],[Quantity]]*Table1[[#This Row],[Unit Price]]*Table1[[#This Row],[Cost Percentage]]</f>
        <v>2498.6</v>
      </c>
      <c r="Q23">
        <f>Table1[[#This Row],[Quantity]]*Table1[[#This Row],[Unit Price]]</f>
        <v>3844</v>
      </c>
      <c r="R23">
        <f>Table1[[#This Row],[Revenue]]-Table1[[#This Row],[Total Cost]]</f>
        <v>1345.4</v>
      </c>
    </row>
    <row r="24" spans="1:18" hidden="1">
      <c r="A24" t="s">
        <v>60</v>
      </c>
      <c r="B24" t="s">
        <v>30</v>
      </c>
      <c r="C24" t="s">
        <v>49</v>
      </c>
      <c r="D24" s="1">
        <v>45635</v>
      </c>
      <c r="E24" s="1">
        <v>45638</v>
      </c>
      <c r="F24">
        <v>6</v>
      </c>
      <c r="G24">
        <v>458</v>
      </c>
      <c r="H24" t="s">
        <v>13</v>
      </c>
      <c r="I24" t="s">
        <v>32</v>
      </c>
      <c r="J24" t="s">
        <v>18</v>
      </c>
      <c r="K24" t="str">
        <f>TEXT(Table1[[#This Row],[Order Date]],"yyyy")</f>
        <v>2024</v>
      </c>
      <c r="L24" t="str">
        <f>TEXT(Table1[[#This Row],[Order Date]],"mmm")</f>
        <v>Dec</v>
      </c>
      <c r="M24" t="str">
        <f>TEXT(Table1[[#This Row],[Order Date]],"ddd")</f>
        <v>Mon</v>
      </c>
      <c r="N24">
        <f>Table1[[#This Row],[Delivered Date]]-Table1[[#This Row],[Order Date]]</f>
        <v>3</v>
      </c>
      <c r="O24">
        <f>_xlfn.XLOOKUP(Table1[[#This Row],[Product Name]],Table4[Product Name],Table4[Cost Percentage])</f>
        <v>0.7</v>
      </c>
      <c r="P24">
        <f>Table1[[#This Row],[Quantity]]*Table1[[#This Row],[Unit Price]]*Table1[[#This Row],[Cost Percentage]]</f>
        <v>1923.6</v>
      </c>
      <c r="Q24">
        <f>Table1[[#This Row],[Quantity]]*Table1[[#This Row],[Unit Price]]</f>
        <v>2748</v>
      </c>
      <c r="R24">
        <f>Table1[[#This Row],[Revenue]]-Table1[[#This Row],[Total Cost]]</f>
        <v>824.40000000000009</v>
      </c>
    </row>
    <row r="25" spans="1:18" hidden="1">
      <c r="A25" t="s">
        <v>61</v>
      </c>
      <c r="B25" t="s">
        <v>20</v>
      </c>
      <c r="C25" t="s">
        <v>53</v>
      </c>
      <c r="D25" s="1">
        <v>45324</v>
      </c>
      <c r="E25" s="1">
        <v>45334</v>
      </c>
      <c r="F25">
        <v>6</v>
      </c>
      <c r="G25">
        <v>31</v>
      </c>
      <c r="H25" t="s">
        <v>13</v>
      </c>
      <c r="I25" t="s">
        <v>32</v>
      </c>
      <c r="J25" t="s">
        <v>28</v>
      </c>
      <c r="K25" t="str">
        <f>TEXT(Table1[[#This Row],[Order Date]],"yyyy")</f>
        <v>2024</v>
      </c>
      <c r="L25" t="str">
        <f>TEXT(Table1[[#This Row],[Order Date]],"mmm")</f>
        <v>Feb</v>
      </c>
      <c r="M25" t="str">
        <f>TEXT(Table1[[#This Row],[Order Date]],"ddd")</f>
        <v>Fri</v>
      </c>
      <c r="N25">
        <f>Table1[[#This Row],[Delivered Date]]-Table1[[#This Row],[Order Date]]</f>
        <v>10</v>
      </c>
      <c r="O25">
        <f>_xlfn.XLOOKUP(Table1[[#This Row],[Product Name]],Table4[Product Name],Table4[Cost Percentage])</f>
        <v>0.7</v>
      </c>
      <c r="P25">
        <f>Table1[[#This Row],[Quantity]]*Table1[[#This Row],[Unit Price]]*Table1[[#This Row],[Cost Percentage]]</f>
        <v>130.19999999999999</v>
      </c>
      <c r="Q25">
        <f>Table1[[#This Row],[Quantity]]*Table1[[#This Row],[Unit Price]]</f>
        <v>186</v>
      </c>
      <c r="R25">
        <f>Table1[[#This Row],[Revenue]]-Table1[[#This Row],[Total Cost]]</f>
        <v>55.800000000000011</v>
      </c>
    </row>
    <row r="26" spans="1:18" hidden="1">
      <c r="A26" t="s">
        <v>62</v>
      </c>
      <c r="B26" t="s">
        <v>16</v>
      </c>
      <c r="C26" t="s">
        <v>63</v>
      </c>
      <c r="D26" s="1">
        <v>45295</v>
      </c>
      <c r="E26" s="1">
        <v>45306</v>
      </c>
      <c r="F26">
        <v>2</v>
      </c>
      <c r="G26">
        <v>734</v>
      </c>
      <c r="H26" t="s">
        <v>13</v>
      </c>
      <c r="I26" t="s">
        <v>32</v>
      </c>
      <c r="J26" t="s">
        <v>45</v>
      </c>
      <c r="K26" t="str">
        <f>TEXT(Table1[[#This Row],[Order Date]],"yyyy")</f>
        <v>2024</v>
      </c>
      <c r="L26" t="str">
        <f>TEXT(Table1[[#This Row],[Order Date]],"mmm")</f>
        <v>Jan</v>
      </c>
      <c r="M26" t="str">
        <f>TEXT(Table1[[#This Row],[Order Date]],"ddd")</f>
        <v>Thu</v>
      </c>
      <c r="N26">
        <f>Table1[[#This Row],[Delivered Date]]-Table1[[#This Row],[Order Date]]</f>
        <v>11</v>
      </c>
      <c r="O26">
        <f>_xlfn.XLOOKUP(Table1[[#This Row],[Product Name]],Table4[Product Name],Table4[Cost Percentage])</f>
        <v>0.5</v>
      </c>
      <c r="P26">
        <f>Table1[[#This Row],[Quantity]]*Table1[[#This Row],[Unit Price]]*Table1[[#This Row],[Cost Percentage]]</f>
        <v>734</v>
      </c>
      <c r="Q26">
        <f>Table1[[#This Row],[Quantity]]*Table1[[#This Row],[Unit Price]]</f>
        <v>1468</v>
      </c>
      <c r="R26">
        <f>Table1[[#This Row],[Revenue]]-Table1[[#This Row],[Total Cost]]</f>
        <v>734</v>
      </c>
    </row>
    <row r="27" spans="1:18">
      <c r="A27" t="s">
        <v>64</v>
      </c>
      <c r="B27" t="s">
        <v>11</v>
      </c>
      <c r="C27" t="s">
        <v>12</v>
      </c>
      <c r="D27" s="1">
        <v>45461</v>
      </c>
      <c r="E27" s="1">
        <v>45472</v>
      </c>
      <c r="F27" s="33">
        <v>2</v>
      </c>
      <c r="G27">
        <v>536</v>
      </c>
      <c r="H27" t="s">
        <v>27</v>
      </c>
      <c r="I27" t="s">
        <v>550</v>
      </c>
      <c r="J27" t="s">
        <v>14</v>
      </c>
      <c r="K27" t="str">
        <f>TEXT(Table1[[#This Row],[Order Date]],"yyyy")</f>
        <v>2024</v>
      </c>
      <c r="L27" t="str">
        <f>TEXT(Table1[[#This Row],[Order Date]],"mmm")</f>
        <v>Jun</v>
      </c>
      <c r="M27" t="str">
        <f>TEXT(Table1[[#This Row],[Order Date]],"ddd")</f>
        <v>Tue</v>
      </c>
      <c r="N27">
        <f>Table1[[#This Row],[Delivered Date]]-Table1[[#This Row],[Order Date]]</f>
        <v>11</v>
      </c>
      <c r="O27">
        <f>_xlfn.XLOOKUP(Table1[[#This Row],[Product Name]],Table4[Product Name],Table4[Cost Percentage])</f>
        <v>0.75</v>
      </c>
      <c r="P27">
        <f>Table1[[#This Row],[Quantity]]*Table1[[#This Row],[Unit Price]]*Table1[[#This Row],[Cost Percentage]]</f>
        <v>804</v>
      </c>
      <c r="Q27">
        <f>Table1[[#This Row],[Quantity]]*Table1[[#This Row],[Unit Price]]</f>
        <v>1072</v>
      </c>
      <c r="R27">
        <f>Table1[[#This Row],[Revenue]]-Table1[[#This Row],[Total Cost]]</f>
        <v>268</v>
      </c>
    </row>
    <row r="28" spans="1:18" hidden="1">
      <c r="A28" t="s">
        <v>65</v>
      </c>
      <c r="B28" t="s">
        <v>23</v>
      </c>
      <c r="C28" t="s">
        <v>37</v>
      </c>
      <c r="D28" s="1">
        <v>45531</v>
      </c>
      <c r="E28" s="1">
        <v>45534</v>
      </c>
      <c r="F28">
        <v>1</v>
      </c>
      <c r="G28">
        <v>200</v>
      </c>
      <c r="H28" t="s">
        <v>13</v>
      </c>
      <c r="I28" t="s">
        <v>32</v>
      </c>
      <c r="J28" t="s">
        <v>45</v>
      </c>
      <c r="K28" t="str">
        <f>TEXT(Table1[[#This Row],[Order Date]],"yyyy")</f>
        <v>2024</v>
      </c>
      <c r="L28" t="str">
        <f>TEXT(Table1[[#This Row],[Order Date]],"mmm")</f>
        <v>Aug</v>
      </c>
      <c r="M28" t="str">
        <f>TEXT(Table1[[#This Row],[Order Date]],"ddd")</f>
        <v>Tue</v>
      </c>
      <c r="N28">
        <f>Table1[[#This Row],[Delivered Date]]-Table1[[#This Row],[Order Date]]</f>
        <v>3</v>
      </c>
      <c r="O28">
        <f>_xlfn.XLOOKUP(Table1[[#This Row],[Product Name]],Table4[Product Name],Table4[Cost Percentage])</f>
        <v>0.5</v>
      </c>
      <c r="P28">
        <f>Table1[[#This Row],[Quantity]]*Table1[[#This Row],[Unit Price]]*Table1[[#This Row],[Cost Percentage]]</f>
        <v>100</v>
      </c>
      <c r="Q28">
        <f>Table1[[#This Row],[Quantity]]*Table1[[#This Row],[Unit Price]]</f>
        <v>200</v>
      </c>
      <c r="R28">
        <f>Table1[[#This Row],[Revenue]]-Table1[[#This Row],[Total Cost]]</f>
        <v>100</v>
      </c>
    </row>
    <row r="29" spans="1:18" hidden="1">
      <c r="A29" t="s">
        <v>66</v>
      </c>
      <c r="B29" t="s">
        <v>16</v>
      </c>
      <c r="C29" t="s">
        <v>17</v>
      </c>
      <c r="D29" s="1">
        <v>45317</v>
      </c>
      <c r="E29" s="1">
        <v>45329</v>
      </c>
      <c r="F29">
        <v>9</v>
      </c>
      <c r="G29">
        <v>866</v>
      </c>
      <c r="H29" t="s">
        <v>13</v>
      </c>
      <c r="I29" t="s">
        <v>550</v>
      </c>
      <c r="J29" t="s">
        <v>28</v>
      </c>
      <c r="K29" t="str">
        <f>TEXT(Table1[[#This Row],[Order Date]],"yyyy")</f>
        <v>2024</v>
      </c>
      <c r="L29" t="str">
        <f>TEXT(Table1[[#This Row],[Order Date]],"mmm")</f>
        <v>Jan</v>
      </c>
      <c r="M29" t="str">
        <f>TEXT(Table1[[#This Row],[Order Date]],"ddd")</f>
        <v>Fri</v>
      </c>
      <c r="N29">
        <f>Table1[[#This Row],[Delivered Date]]-Table1[[#This Row],[Order Date]]</f>
        <v>12</v>
      </c>
      <c r="O29">
        <f>_xlfn.XLOOKUP(Table1[[#This Row],[Product Name]],Table4[Product Name],Table4[Cost Percentage])</f>
        <v>0.5</v>
      </c>
      <c r="P29">
        <f>Table1[[#This Row],[Quantity]]*Table1[[#This Row],[Unit Price]]*Table1[[#This Row],[Cost Percentage]]</f>
        <v>3897</v>
      </c>
      <c r="Q29">
        <f>Table1[[#This Row],[Quantity]]*Table1[[#This Row],[Unit Price]]</f>
        <v>7794</v>
      </c>
      <c r="R29">
        <f>Table1[[#This Row],[Revenue]]-Table1[[#This Row],[Total Cost]]</f>
        <v>3897</v>
      </c>
    </row>
    <row r="30" spans="1:18" hidden="1">
      <c r="A30" t="s">
        <v>67</v>
      </c>
      <c r="B30" t="s">
        <v>20</v>
      </c>
      <c r="C30" t="s">
        <v>21</v>
      </c>
      <c r="D30" s="1">
        <v>45540</v>
      </c>
      <c r="E30" s="1">
        <v>45554</v>
      </c>
      <c r="F30">
        <v>8</v>
      </c>
      <c r="G30">
        <v>228</v>
      </c>
      <c r="H30" t="s">
        <v>13</v>
      </c>
      <c r="I30" t="s">
        <v>548</v>
      </c>
      <c r="J30" t="s">
        <v>28</v>
      </c>
      <c r="K30" t="str">
        <f>TEXT(Table1[[#This Row],[Order Date]],"yyyy")</f>
        <v>2024</v>
      </c>
      <c r="L30" t="str">
        <f>TEXT(Table1[[#This Row],[Order Date]],"mmm")</f>
        <v>Sep</v>
      </c>
      <c r="M30" t="str">
        <f>TEXT(Table1[[#This Row],[Order Date]],"ddd")</f>
        <v>Thu</v>
      </c>
      <c r="N30">
        <f>Table1[[#This Row],[Delivered Date]]-Table1[[#This Row],[Order Date]]</f>
        <v>14</v>
      </c>
      <c r="O30">
        <f>_xlfn.XLOOKUP(Table1[[#This Row],[Product Name]],Table4[Product Name],Table4[Cost Percentage])</f>
        <v>0.75</v>
      </c>
      <c r="P30">
        <f>Table1[[#This Row],[Quantity]]*Table1[[#This Row],[Unit Price]]*Table1[[#This Row],[Cost Percentage]]</f>
        <v>1368</v>
      </c>
      <c r="Q30">
        <f>Table1[[#This Row],[Quantity]]*Table1[[#This Row],[Unit Price]]</f>
        <v>1824</v>
      </c>
      <c r="R30">
        <f>Table1[[#This Row],[Revenue]]-Table1[[#This Row],[Total Cost]]</f>
        <v>456</v>
      </c>
    </row>
    <row r="31" spans="1:18" hidden="1">
      <c r="A31" t="s">
        <v>68</v>
      </c>
      <c r="B31" t="s">
        <v>23</v>
      </c>
      <c r="C31" t="s">
        <v>69</v>
      </c>
      <c r="D31" s="1">
        <v>45630</v>
      </c>
      <c r="E31" s="1">
        <v>45637</v>
      </c>
      <c r="F31">
        <v>8</v>
      </c>
      <c r="G31">
        <v>168</v>
      </c>
      <c r="H31" t="s">
        <v>13</v>
      </c>
      <c r="I31" t="s">
        <v>550</v>
      </c>
      <c r="J31" t="s">
        <v>18</v>
      </c>
      <c r="K31" t="str">
        <f>TEXT(Table1[[#This Row],[Order Date]],"yyyy")</f>
        <v>2024</v>
      </c>
      <c r="L31" t="str">
        <f>TEXT(Table1[[#This Row],[Order Date]],"mmm")</f>
        <v>Dec</v>
      </c>
      <c r="M31" t="str">
        <f>TEXT(Table1[[#This Row],[Order Date]],"ddd")</f>
        <v>Wed</v>
      </c>
      <c r="N31">
        <f>Table1[[#This Row],[Delivered Date]]-Table1[[#This Row],[Order Date]]</f>
        <v>7</v>
      </c>
      <c r="O31">
        <f>_xlfn.XLOOKUP(Table1[[#This Row],[Product Name]],Table4[Product Name],Table4[Cost Percentage])</f>
        <v>0.55000000000000004</v>
      </c>
      <c r="P31">
        <f>Table1[[#This Row],[Quantity]]*Table1[[#This Row],[Unit Price]]*Table1[[#This Row],[Cost Percentage]]</f>
        <v>739.2</v>
      </c>
      <c r="Q31">
        <f>Table1[[#This Row],[Quantity]]*Table1[[#This Row],[Unit Price]]</f>
        <v>1344</v>
      </c>
      <c r="R31">
        <f>Table1[[#This Row],[Revenue]]-Table1[[#This Row],[Total Cost]]</f>
        <v>604.79999999999995</v>
      </c>
    </row>
    <row r="32" spans="1:18" hidden="1">
      <c r="A32" t="s">
        <v>70</v>
      </c>
      <c r="B32" t="s">
        <v>11</v>
      </c>
      <c r="C32" t="s">
        <v>35</v>
      </c>
      <c r="D32" s="1">
        <v>45569</v>
      </c>
      <c r="E32" s="1">
        <v>45572</v>
      </c>
      <c r="F32">
        <v>1</v>
      </c>
      <c r="G32">
        <v>775</v>
      </c>
      <c r="H32" t="s">
        <v>13</v>
      </c>
      <c r="I32" t="s">
        <v>546</v>
      </c>
      <c r="J32" t="s">
        <v>18</v>
      </c>
      <c r="K32" t="str">
        <f>TEXT(Table1[[#This Row],[Order Date]],"yyyy")</f>
        <v>2024</v>
      </c>
      <c r="L32" t="str">
        <f>TEXT(Table1[[#This Row],[Order Date]],"mmm")</f>
        <v>Oct</v>
      </c>
      <c r="M32" t="str">
        <f>TEXT(Table1[[#This Row],[Order Date]],"ddd")</f>
        <v>Fri</v>
      </c>
      <c r="N32">
        <f>Table1[[#This Row],[Delivered Date]]-Table1[[#This Row],[Order Date]]</f>
        <v>3</v>
      </c>
      <c r="O32">
        <f>_xlfn.XLOOKUP(Table1[[#This Row],[Product Name]],Table4[Product Name],Table4[Cost Percentage])</f>
        <v>0.8</v>
      </c>
      <c r="P32">
        <f>Table1[[#This Row],[Quantity]]*Table1[[#This Row],[Unit Price]]*Table1[[#This Row],[Cost Percentage]]</f>
        <v>620</v>
      </c>
      <c r="Q32">
        <f>Table1[[#This Row],[Quantity]]*Table1[[#This Row],[Unit Price]]</f>
        <v>775</v>
      </c>
      <c r="R32">
        <f>Table1[[#This Row],[Revenue]]-Table1[[#This Row],[Total Cost]]</f>
        <v>155</v>
      </c>
    </row>
    <row r="33" spans="1:18" hidden="1">
      <c r="A33" t="s">
        <v>71</v>
      </c>
      <c r="B33" t="s">
        <v>16</v>
      </c>
      <c r="C33" t="s">
        <v>43</v>
      </c>
      <c r="D33" s="1">
        <v>45549</v>
      </c>
      <c r="E33" s="1">
        <v>45554</v>
      </c>
      <c r="F33">
        <v>9</v>
      </c>
      <c r="G33">
        <v>171</v>
      </c>
      <c r="H33" t="s">
        <v>13</v>
      </c>
      <c r="I33" t="s">
        <v>550</v>
      </c>
      <c r="J33" t="s">
        <v>28</v>
      </c>
      <c r="K33" t="str">
        <f>TEXT(Table1[[#This Row],[Order Date]],"yyyy")</f>
        <v>2024</v>
      </c>
      <c r="L33" t="str">
        <f>TEXT(Table1[[#This Row],[Order Date]],"mmm")</f>
        <v>Sep</v>
      </c>
      <c r="M33" t="str">
        <f>TEXT(Table1[[#This Row],[Order Date]],"ddd")</f>
        <v>Sat</v>
      </c>
      <c r="N33">
        <f>Table1[[#This Row],[Delivered Date]]-Table1[[#This Row],[Order Date]]</f>
        <v>5</v>
      </c>
      <c r="O33">
        <f>_xlfn.XLOOKUP(Table1[[#This Row],[Product Name]],Table4[Product Name],Table4[Cost Percentage])</f>
        <v>0.6</v>
      </c>
      <c r="P33">
        <f>Table1[[#This Row],[Quantity]]*Table1[[#This Row],[Unit Price]]*Table1[[#This Row],[Cost Percentage]]</f>
        <v>923.4</v>
      </c>
      <c r="Q33">
        <f>Table1[[#This Row],[Quantity]]*Table1[[#This Row],[Unit Price]]</f>
        <v>1539</v>
      </c>
      <c r="R33">
        <f>Table1[[#This Row],[Revenue]]-Table1[[#This Row],[Total Cost]]</f>
        <v>615.6</v>
      </c>
    </row>
    <row r="34" spans="1:18" hidden="1">
      <c r="A34" t="s">
        <v>72</v>
      </c>
      <c r="B34" t="s">
        <v>11</v>
      </c>
      <c r="C34" t="s">
        <v>35</v>
      </c>
      <c r="D34" s="1">
        <v>45418</v>
      </c>
      <c r="E34" s="1">
        <v>45431</v>
      </c>
      <c r="F34">
        <v>10</v>
      </c>
      <c r="G34">
        <v>618</v>
      </c>
      <c r="H34" t="s">
        <v>13</v>
      </c>
      <c r="I34" t="s">
        <v>550</v>
      </c>
      <c r="J34" t="s">
        <v>45</v>
      </c>
      <c r="K34" t="str">
        <f>TEXT(Table1[[#This Row],[Order Date]],"yyyy")</f>
        <v>2024</v>
      </c>
      <c r="L34" t="str">
        <f>TEXT(Table1[[#This Row],[Order Date]],"mmm")</f>
        <v>May</v>
      </c>
      <c r="M34" t="str">
        <f>TEXT(Table1[[#This Row],[Order Date]],"ddd")</f>
        <v>Mon</v>
      </c>
      <c r="N34">
        <f>Table1[[#This Row],[Delivered Date]]-Table1[[#This Row],[Order Date]]</f>
        <v>13</v>
      </c>
      <c r="O34">
        <f>_xlfn.XLOOKUP(Table1[[#This Row],[Product Name]],Table4[Product Name],Table4[Cost Percentage])</f>
        <v>0.8</v>
      </c>
      <c r="P34">
        <f>Table1[[#This Row],[Quantity]]*Table1[[#This Row],[Unit Price]]*Table1[[#This Row],[Cost Percentage]]</f>
        <v>4944</v>
      </c>
      <c r="Q34">
        <f>Table1[[#This Row],[Quantity]]*Table1[[#This Row],[Unit Price]]</f>
        <v>6180</v>
      </c>
      <c r="R34">
        <f>Table1[[#This Row],[Revenue]]-Table1[[#This Row],[Total Cost]]</f>
        <v>1236</v>
      </c>
    </row>
    <row r="35" spans="1:18">
      <c r="A35" t="s">
        <v>73</v>
      </c>
      <c r="B35" t="s">
        <v>23</v>
      </c>
      <c r="C35" t="s">
        <v>69</v>
      </c>
      <c r="D35" s="1">
        <v>45581</v>
      </c>
      <c r="E35" s="1">
        <v>45586</v>
      </c>
      <c r="F35" s="33">
        <v>9</v>
      </c>
      <c r="G35">
        <v>333</v>
      </c>
      <c r="H35" t="s">
        <v>27</v>
      </c>
      <c r="I35" t="s">
        <v>546</v>
      </c>
      <c r="J35" t="s">
        <v>45</v>
      </c>
      <c r="K35" t="str">
        <f>TEXT(Table1[[#This Row],[Order Date]],"yyyy")</f>
        <v>2024</v>
      </c>
      <c r="L35" t="str">
        <f>TEXT(Table1[[#This Row],[Order Date]],"mmm")</f>
        <v>Oct</v>
      </c>
      <c r="M35" t="str">
        <f>TEXT(Table1[[#This Row],[Order Date]],"ddd")</f>
        <v>Wed</v>
      </c>
      <c r="N35">
        <f>Table1[[#This Row],[Delivered Date]]-Table1[[#This Row],[Order Date]]</f>
        <v>5</v>
      </c>
      <c r="O35">
        <f>_xlfn.XLOOKUP(Table1[[#This Row],[Product Name]],Table4[Product Name],Table4[Cost Percentage])</f>
        <v>0.55000000000000004</v>
      </c>
      <c r="P35">
        <f>Table1[[#This Row],[Quantity]]*Table1[[#This Row],[Unit Price]]*Table1[[#This Row],[Cost Percentage]]</f>
        <v>1648.3500000000001</v>
      </c>
      <c r="Q35">
        <f>Table1[[#This Row],[Quantity]]*Table1[[#This Row],[Unit Price]]</f>
        <v>2997</v>
      </c>
      <c r="R35">
        <f>Table1[[#This Row],[Revenue]]-Table1[[#This Row],[Total Cost]]</f>
        <v>1348.6499999999999</v>
      </c>
    </row>
    <row r="36" spans="1:18" hidden="1">
      <c r="A36" t="s">
        <v>74</v>
      </c>
      <c r="B36" t="s">
        <v>30</v>
      </c>
      <c r="C36" t="s">
        <v>75</v>
      </c>
      <c r="D36" s="1">
        <v>45296</v>
      </c>
      <c r="E36" s="1">
        <v>45301</v>
      </c>
      <c r="F36">
        <v>8</v>
      </c>
      <c r="G36">
        <v>646</v>
      </c>
      <c r="H36" t="s">
        <v>13</v>
      </c>
      <c r="I36" t="s">
        <v>32</v>
      </c>
      <c r="J36" t="s">
        <v>45</v>
      </c>
      <c r="K36" t="str">
        <f>TEXT(Table1[[#This Row],[Order Date]],"yyyy")</f>
        <v>2024</v>
      </c>
      <c r="L36" t="str">
        <f>TEXT(Table1[[#This Row],[Order Date]],"mmm")</f>
        <v>Jan</v>
      </c>
      <c r="M36" t="str">
        <f>TEXT(Table1[[#This Row],[Order Date]],"ddd")</f>
        <v>Fri</v>
      </c>
      <c r="N36">
        <f>Table1[[#This Row],[Delivered Date]]-Table1[[#This Row],[Order Date]]</f>
        <v>5</v>
      </c>
      <c r="O36">
        <f>_xlfn.XLOOKUP(Table1[[#This Row],[Product Name]],Table4[Product Name],Table4[Cost Percentage])</f>
        <v>0.75</v>
      </c>
      <c r="P36">
        <f>Table1[[#This Row],[Quantity]]*Table1[[#This Row],[Unit Price]]*Table1[[#This Row],[Cost Percentage]]</f>
        <v>3876</v>
      </c>
      <c r="Q36">
        <f>Table1[[#This Row],[Quantity]]*Table1[[#This Row],[Unit Price]]</f>
        <v>5168</v>
      </c>
      <c r="R36">
        <f>Table1[[#This Row],[Revenue]]-Table1[[#This Row],[Total Cost]]</f>
        <v>1292</v>
      </c>
    </row>
    <row r="37" spans="1:18" hidden="1">
      <c r="A37" t="s">
        <v>76</v>
      </c>
      <c r="B37" t="s">
        <v>16</v>
      </c>
      <c r="C37" t="s">
        <v>63</v>
      </c>
      <c r="D37" s="1">
        <v>45551</v>
      </c>
      <c r="E37" s="1">
        <v>45556</v>
      </c>
      <c r="F37">
        <v>5</v>
      </c>
      <c r="G37">
        <v>0</v>
      </c>
      <c r="H37" t="s">
        <v>13</v>
      </c>
      <c r="I37" t="s">
        <v>546</v>
      </c>
      <c r="J37" t="s">
        <v>14</v>
      </c>
      <c r="K37" t="str">
        <f>TEXT(Table1[[#This Row],[Order Date]],"yyyy")</f>
        <v>2024</v>
      </c>
      <c r="L37" t="str">
        <f>TEXT(Table1[[#This Row],[Order Date]],"mmm")</f>
        <v>Sep</v>
      </c>
      <c r="M37" t="str">
        <f>TEXT(Table1[[#This Row],[Order Date]],"ddd")</f>
        <v>Mon</v>
      </c>
      <c r="N37">
        <f>Table1[[#This Row],[Delivered Date]]-Table1[[#This Row],[Order Date]]</f>
        <v>5</v>
      </c>
      <c r="O37">
        <f>_xlfn.XLOOKUP(Table1[[#This Row],[Product Name]],Table4[Product Name],Table4[Cost Percentage])</f>
        <v>0.5</v>
      </c>
      <c r="P37">
        <f>Table1[[#This Row],[Quantity]]*Table1[[#This Row],[Unit Price]]*Table1[[#This Row],[Cost Percentage]]</f>
        <v>0</v>
      </c>
      <c r="Q37">
        <f>Table1[[#This Row],[Quantity]]*Table1[[#This Row],[Unit Price]]</f>
        <v>0</v>
      </c>
      <c r="R37">
        <f>Table1[[#This Row],[Revenue]]-Table1[[#This Row],[Total Cost]]</f>
        <v>0</v>
      </c>
    </row>
    <row r="38" spans="1:18">
      <c r="A38" t="s">
        <v>77</v>
      </c>
      <c r="B38" t="s">
        <v>30</v>
      </c>
      <c r="C38" t="s">
        <v>78</v>
      </c>
      <c r="D38" s="1">
        <v>45372</v>
      </c>
      <c r="E38" s="1">
        <v>45386</v>
      </c>
      <c r="F38" s="33">
        <v>8</v>
      </c>
      <c r="G38">
        <v>863</v>
      </c>
      <c r="H38" t="s">
        <v>27</v>
      </c>
      <c r="I38" t="s">
        <v>32</v>
      </c>
      <c r="J38" t="s">
        <v>45</v>
      </c>
      <c r="K38" t="str">
        <f>TEXT(Table1[[#This Row],[Order Date]],"yyyy")</f>
        <v>2024</v>
      </c>
      <c r="L38" t="str">
        <f>TEXT(Table1[[#This Row],[Order Date]],"mmm")</f>
        <v>Mar</v>
      </c>
      <c r="M38" t="str">
        <f>TEXT(Table1[[#This Row],[Order Date]],"ddd")</f>
        <v>Thu</v>
      </c>
      <c r="N38">
        <f>Table1[[#This Row],[Delivered Date]]-Table1[[#This Row],[Order Date]]</f>
        <v>14</v>
      </c>
      <c r="O38">
        <f>_xlfn.XLOOKUP(Table1[[#This Row],[Product Name]],Table4[Product Name],Table4[Cost Percentage])</f>
        <v>0.65</v>
      </c>
      <c r="P38">
        <f>Table1[[#This Row],[Quantity]]*Table1[[#This Row],[Unit Price]]*Table1[[#This Row],[Cost Percentage]]</f>
        <v>4487.6000000000004</v>
      </c>
      <c r="Q38">
        <f>Table1[[#This Row],[Quantity]]*Table1[[#This Row],[Unit Price]]</f>
        <v>6904</v>
      </c>
      <c r="R38">
        <f>Table1[[#This Row],[Revenue]]-Table1[[#This Row],[Total Cost]]</f>
        <v>2416.3999999999996</v>
      </c>
    </row>
    <row r="39" spans="1:18" hidden="1">
      <c r="A39" t="s">
        <v>79</v>
      </c>
      <c r="B39" t="s">
        <v>16</v>
      </c>
      <c r="C39" t="s">
        <v>17</v>
      </c>
      <c r="D39" s="1">
        <v>45633</v>
      </c>
      <c r="E39" s="1">
        <v>45645</v>
      </c>
      <c r="F39">
        <v>9</v>
      </c>
      <c r="G39">
        <v>316</v>
      </c>
      <c r="H39" t="s">
        <v>13</v>
      </c>
      <c r="I39" t="s">
        <v>32</v>
      </c>
      <c r="J39" t="s">
        <v>14</v>
      </c>
      <c r="K39" t="str">
        <f>TEXT(Table1[[#This Row],[Order Date]],"yyyy")</f>
        <v>2024</v>
      </c>
      <c r="L39" t="str">
        <f>TEXT(Table1[[#This Row],[Order Date]],"mmm")</f>
        <v>Dec</v>
      </c>
      <c r="M39" t="str">
        <f>TEXT(Table1[[#This Row],[Order Date]],"ddd")</f>
        <v>Sat</v>
      </c>
      <c r="N39">
        <f>Table1[[#This Row],[Delivered Date]]-Table1[[#This Row],[Order Date]]</f>
        <v>12</v>
      </c>
      <c r="O39">
        <f>_xlfn.XLOOKUP(Table1[[#This Row],[Product Name]],Table4[Product Name],Table4[Cost Percentage])</f>
        <v>0.5</v>
      </c>
      <c r="P39">
        <f>Table1[[#This Row],[Quantity]]*Table1[[#This Row],[Unit Price]]*Table1[[#This Row],[Cost Percentage]]</f>
        <v>1422</v>
      </c>
      <c r="Q39">
        <f>Table1[[#This Row],[Quantity]]*Table1[[#This Row],[Unit Price]]</f>
        <v>2844</v>
      </c>
      <c r="R39">
        <f>Table1[[#This Row],[Revenue]]-Table1[[#This Row],[Total Cost]]</f>
        <v>1422</v>
      </c>
    </row>
    <row r="40" spans="1:18">
      <c r="A40" t="s">
        <v>80</v>
      </c>
      <c r="B40" t="s">
        <v>30</v>
      </c>
      <c r="C40" t="s">
        <v>75</v>
      </c>
      <c r="D40" s="1">
        <v>45346</v>
      </c>
      <c r="E40" s="1">
        <v>45351</v>
      </c>
      <c r="F40" s="33">
        <v>9</v>
      </c>
      <c r="G40">
        <v>169</v>
      </c>
      <c r="H40" t="s">
        <v>27</v>
      </c>
      <c r="I40" t="s">
        <v>546</v>
      </c>
      <c r="J40" t="s">
        <v>28</v>
      </c>
      <c r="K40" t="str">
        <f>TEXT(Table1[[#This Row],[Order Date]],"yyyy")</f>
        <v>2024</v>
      </c>
      <c r="L40" t="str">
        <f>TEXT(Table1[[#This Row],[Order Date]],"mmm")</f>
        <v>Feb</v>
      </c>
      <c r="M40" t="str">
        <f>TEXT(Table1[[#This Row],[Order Date]],"ddd")</f>
        <v>Sat</v>
      </c>
      <c r="N40">
        <f>Table1[[#This Row],[Delivered Date]]-Table1[[#This Row],[Order Date]]</f>
        <v>5</v>
      </c>
      <c r="O40">
        <f>_xlfn.XLOOKUP(Table1[[#This Row],[Product Name]],Table4[Product Name],Table4[Cost Percentage])</f>
        <v>0.75</v>
      </c>
      <c r="P40">
        <f>Table1[[#This Row],[Quantity]]*Table1[[#This Row],[Unit Price]]*Table1[[#This Row],[Cost Percentage]]</f>
        <v>1140.75</v>
      </c>
      <c r="Q40">
        <f>Table1[[#This Row],[Quantity]]*Table1[[#This Row],[Unit Price]]</f>
        <v>1521</v>
      </c>
      <c r="R40">
        <f>Table1[[#This Row],[Revenue]]-Table1[[#This Row],[Total Cost]]</f>
        <v>380.25</v>
      </c>
    </row>
    <row r="41" spans="1:18" hidden="1">
      <c r="A41" t="s">
        <v>81</v>
      </c>
      <c r="B41" t="s">
        <v>20</v>
      </c>
      <c r="C41" t="s">
        <v>82</v>
      </c>
      <c r="D41" s="1">
        <v>45396</v>
      </c>
      <c r="E41" s="1">
        <v>45410</v>
      </c>
      <c r="F41">
        <v>5</v>
      </c>
      <c r="G41">
        <v>527</v>
      </c>
      <c r="H41" t="s">
        <v>13</v>
      </c>
      <c r="I41" t="s">
        <v>549</v>
      </c>
      <c r="J41" t="s">
        <v>18</v>
      </c>
      <c r="K41" t="str">
        <f>TEXT(Table1[[#This Row],[Order Date]],"yyyy")</f>
        <v>2024</v>
      </c>
      <c r="L41" t="str">
        <f>TEXT(Table1[[#This Row],[Order Date]],"mmm")</f>
        <v>Apr</v>
      </c>
      <c r="M41" t="str">
        <f>TEXT(Table1[[#This Row],[Order Date]],"ddd")</f>
        <v>Sun</v>
      </c>
      <c r="N41">
        <f>Table1[[#This Row],[Delivered Date]]-Table1[[#This Row],[Order Date]]</f>
        <v>14</v>
      </c>
      <c r="O41">
        <f>_xlfn.XLOOKUP(Table1[[#This Row],[Product Name]],Table4[Product Name],Table4[Cost Percentage])</f>
        <v>0.8</v>
      </c>
      <c r="P41">
        <f>Table1[[#This Row],[Quantity]]*Table1[[#This Row],[Unit Price]]*Table1[[#This Row],[Cost Percentage]]</f>
        <v>2108</v>
      </c>
      <c r="Q41">
        <f>Table1[[#This Row],[Quantity]]*Table1[[#This Row],[Unit Price]]</f>
        <v>2635</v>
      </c>
      <c r="R41">
        <f>Table1[[#This Row],[Revenue]]-Table1[[#This Row],[Total Cost]]</f>
        <v>527</v>
      </c>
    </row>
    <row r="42" spans="1:18">
      <c r="A42" t="s">
        <v>83</v>
      </c>
      <c r="B42" t="s">
        <v>11</v>
      </c>
      <c r="C42" t="s">
        <v>26</v>
      </c>
      <c r="D42" s="1">
        <v>45433</v>
      </c>
      <c r="E42" s="1">
        <v>45437</v>
      </c>
      <c r="F42" s="33">
        <v>1</v>
      </c>
      <c r="G42">
        <v>13</v>
      </c>
      <c r="H42" t="s">
        <v>27</v>
      </c>
      <c r="I42" t="s">
        <v>546</v>
      </c>
      <c r="J42" t="s">
        <v>28</v>
      </c>
      <c r="K42" t="str">
        <f>TEXT(Table1[[#This Row],[Order Date]],"yyyy")</f>
        <v>2024</v>
      </c>
      <c r="L42" t="str">
        <f>TEXT(Table1[[#This Row],[Order Date]],"mmm")</f>
        <v>May</v>
      </c>
      <c r="M42" t="str">
        <f>TEXT(Table1[[#This Row],[Order Date]],"ddd")</f>
        <v>Tue</v>
      </c>
      <c r="N42">
        <f>Table1[[#This Row],[Delivered Date]]-Table1[[#This Row],[Order Date]]</f>
        <v>4</v>
      </c>
      <c r="O42">
        <f>_xlfn.XLOOKUP(Table1[[#This Row],[Product Name]],Table4[Product Name],Table4[Cost Percentage])</f>
        <v>0.65</v>
      </c>
      <c r="P42">
        <f>Table1[[#This Row],[Quantity]]*Table1[[#This Row],[Unit Price]]*Table1[[#This Row],[Cost Percentage]]</f>
        <v>8.4500000000000011</v>
      </c>
      <c r="Q42">
        <f>Table1[[#This Row],[Quantity]]*Table1[[#This Row],[Unit Price]]</f>
        <v>13</v>
      </c>
      <c r="R42">
        <f>Table1[[#This Row],[Revenue]]-Table1[[#This Row],[Total Cost]]</f>
        <v>4.5499999999999989</v>
      </c>
    </row>
    <row r="43" spans="1:18" hidden="1">
      <c r="A43" t="s">
        <v>84</v>
      </c>
      <c r="B43" t="s">
        <v>30</v>
      </c>
      <c r="C43" t="s">
        <v>41</v>
      </c>
      <c r="D43" s="1">
        <v>45518</v>
      </c>
      <c r="E43" s="1">
        <v>45525</v>
      </c>
      <c r="F43">
        <v>9</v>
      </c>
      <c r="G43">
        <v>732</v>
      </c>
      <c r="H43" t="s">
        <v>13</v>
      </c>
      <c r="I43" t="s">
        <v>549</v>
      </c>
      <c r="J43" t="s">
        <v>28</v>
      </c>
      <c r="K43" t="str">
        <f>TEXT(Table1[[#This Row],[Order Date]],"yyyy")</f>
        <v>2024</v>
      </c>
      <c r="L43" t="str">
        <f>TEXT(Table1[[#This Row],[Order Date]],"mmm")</f>
        <v>Aug</v>
      </c>
      <c r="M43" t="str">
        <f>TEXT(Table1[[#This Row],[Order Date]],"ddd")</f>
        <v>Wed</v>
      </c>
      <c r="N43">
        <f>Table1[[#This Row],[Delivered Date]]-Table1[[#This Row],[Order Date]]</f>
        <v>7</v>
      </c>
      <c r="O43">
        <f>_xlfn.XLOOKUP(Table1[[#This Row],[Product Name]],Table4[Product Name],Table4[Cost Percentage])</f>
        <v>0.65</v>
      </c>
      <c r="P43">
        <f>Table1[[#This Row],[Quantity]]*Table1[[#This Row],[Unit Price]]*Table1[[#This Row],[Cost Percentage]]</f>
        <v>4282.2</v>
      </c>
      <c r="Q43">
        <f>Table1[[#This Row],[Quantity]]*Table1[[#This Row],[Unit Price]]</f>
        <v>6588</v>
      </c>
      <c r="R43">
        <f>Table1[[#This Row],[Revenue]]-Table1[[#This Row],[Total Cost]]</f>
        <v>2305.8000000000002</v>
      </c>
    </row>
    <row r="44" spans="1:18">
      <c r="A44" t="s">
        <v>85</v>
      </c>
      <c r="B44" t="s">
        <v>11</v>
      </c>
      <c r="C44" t="s">
        <v>12</v>
      </c>
      <c r="D44" s="1">
        <v>45645</v>
      </c>
      <c r="E44" s="1">
        <v>45651</v>
      </c>
      <c r="F44" s="33">
        <v>3</v>
      </c>
      <c r="G44">
        <v>568</v>
      </c>
      <c r="H44" t="s">
        <v>27</v>
      </c>
      <c r="I44" t="s">
        <v>550</v>
      </c>
      <c r="J44" t="s">
        <v>45</v>
      </c>
      <c r="K44" t="str">
        <f>TEXT(Table1[[#This Row],[Order Date]],"yyyy")</f>
        <v>2024</v>
      </c>
      <c r="L44" t="str">
        <f>TEXT(Table1[[#This Row],[Order Date]],"mmm")</f>
        <v>Dec</v>
      </c>
      <c r="M44" t="str">
        <f>TEXT(Table1[[#This Row],[Order Date]],"ddd")</f>
        <v>Thu</v>
      </c>
      <c r="N44">
        <f>Table1[[#This Row],[Delivered Date]]-Table1[[#This Row],[Order Date]]</f>
        <v>6</v>
      </c>
      <c r="O44">
        <f>_xlfn.XLOOKUP(Table1[[#This Row],[Product Name]],Table4[Product Name],Table4[Cost Percentage])</f>
        <v>0.75</v>
      </c>
      <c r="P44">
        <f>Table1[[#This Row],[Quantity]]*Table1[[#This Row],[Unit Price]]*Table1[[#This Row],[Cost Percentage]]</f>
        <v>1278</v>
      </c>
      <c r="Q44">
        <f>Table1[[#This Row],[Quantity]]*Table1[[#This Row],[Unit Price]]</f>
        <v>1704</v>
      </c>
      <c r="R44">
        <f>Table1[[#This Row],[Revenue]]-Table1[[#This Row],[Total Cost]]</f>
        <v>426</v>
      </c>
    </row>
    <row r="45" spans="1:18" hidden="1">
      <c r="A45" t="s">
        <v>86</v>
      </c>
      <c r="B45" t="s">
        <v>16</v>
      </c>
      <c r="C45" t="s">
        <v>63</v>
      </c>
      <c r="D45" s="1">
        <v>45512</v>
      </c>
      <c r="E45" s="1">
        <v>45516</v>
      </c>
      <c r="F45">
        <v>3</v>
      </c>
      <c r="G45">
        <v>52</v>
      </c>
      <c r="H45" t="s">
        <v>13</v>
      </c>
      <c r="I45" t="s">
        <v>546</v>
      </c>
      <c r="J45" t="s">
        <v>45</v>
      </c>
      <c r="K45" t="str">
        <f>TEXT(Table1[[#This Row],[Order Date]],"yyyy")</f>
        <v>2024</v>
      </c>
      <c r="L45" t="str">
        <f>TEXT(Table1[[#This Row],[Order Date]],"mmm")</f>
        <v>Aug</v>
      </c>
      <c r="M45" t="str">
        <f>TEXT(Table1[[#This Row],[Order Date]],"ddd")</f>
        <v>Thu</v>
      </c>
      <c r="N45">
        <f>Table1[[#This Row],[Delivered Date]]-Table1[[#This Row],[Order Date]]</f>
        <v>4</v>
      </c>
      <c r="O45">
        <f>_xlfn.XLOOKUP(Table1[[#This Row],[Product Name]],Table4[Product Name],Table4[Cost Percentage])</f>
        <v>0.5</v>
      </c>
      <c r="P45">
        <f>Table1[[#This Row],[Quantity]]*Table1[[#This Row],[Unit Price]]*Table1[[#This Row],[Cost Percentage]]</f>
        <v>78</v>
      </c>
      <c r="Q45">
        <f>Table1[[#This Row],[Quantity]]*Table1[[#This Row],[Unit Price]]</f>
        <v>156</v>
      </c>
      <c r="R45">
        <f>Table1[[#This Row],[Revenue]]-Table1[[#This Row],[Total Cost]]</f>
        <v>78</v>
      </c>
    </row>
    <row r="46" spans="1:18">
      <c r="A46" t="s">
        <v>87</v>
      </c>
      <c r="B46" t="s">
        <v>30</v>
      </c>
      <c r="C46" t="s">
        <v>41</v>
      </c>
      <c r="D46" s="1">
        <v>45641</v>
      </c>
      <c r="E46" s="1">
        <v>45652</v>
      </c>
      <c r="F46" s="33">
        <v>4</v>
      </c>
      <c r="G46">
        <v>692</v>
      </c>
      <c r="H46" t="s">
        <v>27</v>
      </c>
      <c r="I46" t="s">
        <v>550</v>
      </c>
      <c r="J46" t="s">
        <v>18</v>
      </c>
      <c r="K46" t="str">
        <f>TEXT(Table1[[#This Row],[Order Date]],"yyyy")</f>
        <v>2024</v>
      </c>
      <c r="L46" t="str">
        <f>TEXT(Table1[[#This Row],[Order Date]],"mmm")</f>
        <v>Dec</v>
      </c>
      <c r="M46" t="str">
        <f>TEXT(Table1[[#This Row],[Order Date]],"ddd")</f>
        <v>Sun</v>
      </c>
      <c r="N46">
        <f>Table1[[#This Row],[Delivered Date]]-Table1[[#This Row],[Order Date]]</f>
        <v>11</v>
      </c>
      <c r="O46">
        <f>_xlfn.XLOOKUP(Table1[[#This Row],[Product Name]],Table4[Product Name],Table4[Cost Percentage])</f>
        <v>0.65</v>
      </c>
      <c r="P46">
        <f>Table1[[#This Row],[Quantity]]*Table1[[#This Row],[Unit Price]]*Table1[[#This Row],[Cost Percentage]]</f>
        <v>1799.2</v>
      </c>
      <c r="Q46">
        <f>Table1[[#This Row],[Quantity]]*Table1[[#This Row],[Unit Price]]</f>
        <v>2768</v>
      </c>
      <c r="R46">
        <f>Table1[[#This Row],[Revenue]]-Table1[[#This Row],[Total Cost]]</f>
        <v>968.8</v>
      </c>
    </row>
    <row r="47" spans="1:18" hidden="1">
      <c r="A47" t="s">
        <v>88</v>
      </c>
      <c r="B47" t="s">
        <v>20</v>
      </c>
      <c r="C47" t="s">
        <v>39</v>
      </c>
      <c r="D47" s="1">
        <v>45487</v>
      </c>
      <c r="E47" s="1">
        <v>45495</v>
      </c>
      <c r="F47">
        <v>1</v>
      </c>
      <c r="G47">
        <v>889</v>
      </c>
      <c r="H47" t="s">
        <v>13</v>
      </c>
      <c r="I47" t="s">
        <v>549</v>
      </c>
      <c r="J47" t="s">
        <v>14</v>
      </c>
      <c r="K47" t="str">
        <f>TEXT(Table1[[#This Row],[Order Date]],"yyyy")</f>
        <v>2024</v>
      </c>
      <c r="L47" t="str">
        <f>TEXT(Table1[[#This Row],[Order Date]],"mmm")</f>
        <v>Jul</v>
      </c>
      <c r="M47" t="str">
        <f>TEXT(Table1[[#This Row],[Order Date]],"ddd")</f>
        <v>Sun</v>
      </c>
      <c r="N47">
        <f>Table1[[#This Row],[Delivered Date]]-Table1[[#This Row],[Order Date]]</f>
        <v>8</v>
      </c>
      <c r="O47">
        <f>_xlfn.XLOOKUP(Table1[[#This Row],[Product Name]],Table4[Product Name],Table4[Cost Percentage])</f>
        <v>0.65</v>
      </c>
      <c r="P47">
        <f>Table1[[#This Row],[Quantity]]*Table1[[#This Row],[Unit Price]]*Table1[[#This Row],[Cost Percentage]]</f>
        <v>577.85</v>
      </c>
      <c r="Q47">
        <f>Table1[[#This Row],[Quantity]]*Table1[[#This Row],[Unit Price]]</f>
        <v>889</v>
      </c>
      <c r="R47">
        <f>Table1[[#This Row],[Revenue]]-Table1[[#This Row],[Total Cost]]</f>
        <v>311.14999999999998</v>
      </c>
    </row>
    <row r="48" spans="1:18">
      <c r="A48" t="s">
        <v>89</v>
      </c>
      <c r="B48" t="s">
        <v>16</v>
      </c>
      <c r="C48" t="s">
        <v>55</v>
      </c>
      <c r="D48" s="1">
        <v>45306</v>
      </c>
      <c r="E48" s="1">
        <v>45309</v>
      </c>
      <c r="F48" s="33">
        <v>2</v>
      </c>
      <c r="G48">
        <v>908</v>
      </c>
      <c r="H48" t="s">
        <v>27</v>
      </c>
      <c r="I48" t="s">
        <v>546</v>
      </c>
      <c r="J48" t="s">
        <v>45</v>
      </c>
      <c r="K48" t="str">
        <f>TEXT(Table1[[#This Row],[Order Date]],"yyyy")</f>
        <v>2024</v>
      </c>
      <c r="L48" t="str">
        <f>TEXT(Table1[[#This Row],[Order Date]],"mmm")</f>
        <v>Jan</v>
      </c>
      <c r="M48" t="str">
        <f>TEXT(Table1[[#This Row],[Order Date]],"ddd")</f>
        <v>Mon</v>
      </c>
      <c r="N48">
        <f>Table1[[#This Row],[Delivered Date]]-Table1[[#This Row],[Order Date]]</f>
        <v>3</v>
      </c>
      <c r="O48">
        <f>_xlfn.XLOOKUP(Table1[[#This Row],[Product Name]],Table4[Product Name],Table4[Cost Percentage])</f>
        <v>0.55000000000000004</v>
      </c>
      <c r="P48">
        <f>Table1[[#This Row],[Quantity]]*Table1[[#This Row],[Unit Price]]*Table1[[#This Row],[Cost Percentage]]</f>
        <v>998.80000000000007</v>
      </c>
      <c r="Q48">
        <f>Table1[[#This Row],[Quantity]]*Table1[[#This Row],[Unit Price]]</f>
        <v>1816</v>
      </c>
      <c r="R48">
        <f>Table1[[#This Row],[Revenue]]-Table1[[#This Row],[Total Cost]]</f>
        <v>817.19999999999993</v>
      </c>
    </row>
    <row r="49" spans="1:18">
      <c r="A49" t="s">
        <v>90</v>
      </c>
      <c r="B49" t="s">
        <v>11</v>
      </c>
      <c r="C49" t="s">
        <v>26</v>
      </c>
      <c r="D49" s="1">
        <v>45292</v>
      </c>
      <c r="E49" s="1">
        <v>45306</v>
      </c>
      <c r="F49" s="33">
        <v>9</v>
      </c>
      <c r="G49">
        <v>957</v>
      </c>
      <c r="H49" t="s">
        <v>27</v>
      </c>
      <c r="I49" t="s">
        <v>548</v>
      </c>
      <c r="J49" t="s">
        <v>45</v>
      </c>
      <c r="K49" t="str">
        <f>TEXT(Table1[[#This Row],[Order Date]],"yyyy")</f>
        <v>2024</v>
      </c>
      <c r="L49" t="str">
        <f>TEXT(Table1[[#This Row],[Order Date]],"mmm")</f>
        <v>Jan</v>
      </c>
      <c r="M49" t="str">
        <f>TEXT(Table1[[#This Row],[Order Date]],"ddd")</f>
        <v>Mon</v>
      </c>
      <c r="N49">
        <f>Table1[[#This Row],[Delivered Date]]-Table1[[#This Row],[Order Date]]</f>
        <v>14</v>
      </c>
      <c r="O49">
        <f>_xlfn.XLOOKUP(Table1[[#This Row],[Product Name]],Table4[Product Name],Table4[Cost Percentage])</f>
        <v>0.65</v>
      </c>
      <c r="P49">
        <f>Table1[[#This Row],[Quantity]]*Table1[[#This Row],[Unit Price]]*Table1[[#This Row],[Cost Percentage]]</f>
        <v>5598.45</v>
      </c>
      <c r="Q49">
        <f>Table1[[#This Row],[Quantity]]*Table1[[#This Row],[Unit Price]]</f>
        <v>8613</v>
      </c>
      <c r="R49">
        <f>Table1[[#This Row],[Revenue]]-Table1[[#This Row],[Total Cost]]</f>
        <v>3014.55</v>
      </c>
    </row>
    <row r="50" spans="1:18">
      <c r="A50" t="s">
        <v>91</v>
      </c>
      <c r="B50" t="s">
        <v>20</v>
      </c>
      <c r="C50" t="s">
        <v>82</v>
      </c>
      <c r="D50" s="1">
        <v>45512</v>
      </c>
      <c r="E50" s="1">
        <v>45519</v>
      </c>
      <c r="F50" s="33">
        <v>2</v>
      </c>
      <c r="G50">
        <v>981</v>
      </c>
      <c r="H50" t="s">
        <v>27</v>
      </c>
      <c r="I50" t="s">
        <v>32</v>
      </c>
      <c r="J50" t="s">
        <v>18</v>
      </c>
      <c r="K50" t="str">
        <f>TEXT(Table1[[#This Row],[Order Date]],"yyyy")</f>
        <v>2024</v>
      </c>
      <c r="L50" t="str">
        <f>TEXT(Table1[[#This Row],[Order Date]],"mmm")</f>
        <v>Aug</v>
      </c>
      <c r="M50" t="str">
        <f>TEXT(Table1[[#This Row],[Order Date]],"ddd")</f>
        <v>Thu</v>
      </c>
      <c r="N50">
        <f>Table1[[#This Row],[Delivered Date]]-Table1[[#This Row],[Order Date]]</f>
        <v>7</v>
      </c>
      <c r="O50">
        <f>_xlfn.XLOOKUP(Table1[[#This Row],[Product Name]],Table4[Product Name],Table4[Cost Percentage])</f>
        <v>0.8</v>
      </c>
      <c r="P50">
        <f>Table1[[#This Row],[Quantity]]*Table1[[#This Row],[Unit Price]]*Table1[[#This Row],[Cost Percentage]]</f>
        <v>1569.6000000000001</v>
      </c>
      <c r="Q50">
        <f>Table1[[#This Row],[Quantity]]*Table1[[#This Row],[Unit Price]]</f>
        <v>1962</v>
      </c>
      <c r="R50">
        <f>Table1[[#This Row],[Revenue]]-Table1[[#This Row],[Total Cost]]</f>
        <v>392.39999999999986</v>
      </c>
    </row>
    <row r="51" spans="1:18">
      <c r="A51" t="s">
        <v>92</v>
      </c>
      <c r="B51" t="s">
        <v>23</v>
      </c>
      <c r="C51" t="s">
        <v>24</v>
      </c>
      <c r="D51" s="1">
        <v>45575</v>
      </c>
      <c r="E51" s="1">
        <v>45578</v>
      </c>
      <c r="F51" s="33">
        <v>3</v>
      </c>
      <c r="G51">
        <v>206</v>
      </c>
      <c r="H51" t="s">
        <v>27</v>
      </c>
      <c r="I51" t="s">
        <v>549</v>
      </c>
      <c r="J51" t="s">
        <v>18</v>
      </c>
      <c r="K51" t="str">
        <f>TEXT(Table1[[#This Row],[Order Date]],"yyyy")</f>
        <v>2024</v>
      </c>
      <c r="L51" t="str">
        <f>TEXT(Table1[[#This Row],[Order Date]],"mmm")</f>
        <v>Oct</v>
      </c>
      <c r="M51" t="str">
        <f>TEXT(Table1[[#This Row],[Order Date]],"ddd")</f>
        <v>Thu</v>
      </c>
      <c r="N51">
        <f>Table1[[#This Row],[Delivered Date]]-Table1[[#This Row],[Order Date]]</f>
        <v>3</v>
      </c>
      <c r="O51">
        <f>_xlfn.XLOOKUP(Table1[[#This Row],[Product Name]],Table4[Product Name],Table4[Cost Percentage])</f>
        <v>0.55000000000000004</v>
      </c>
      <c r="P51">
        <f>Table1[[#This Row],[Quantity]]*Table1[[#This Row],[Unit Price]]*Table1[[#This Row],[Cost Percentage]]</f>
        <v>339.90000000000003</v>
      </c>
      <c r="Q51">
        <f>Table1[[#This Row],[Quantity]]*Table1[[#This Row],[Unit Price]]</f>
        <v>618</v>
      </c>
      <c r="R51">
        <f>Table1[[#This Row],[Revenue]]-Table1[[#This Row],[Total Cost]]</f>
        <v>278.09999999999997</v>
      </c>
    </row>
    <row r="52" spans="1:18">
      <c r="A52" t="s">
        <v>93</v>
      </c>
      <c r="B52" t="s">
        <v>23</v>
      </c>
      <c r="C52" t="s">
        <v>37</v>
      </c>
      <c r="D52" s="1">
        <v>45637</v>
      </c>
      <c r="E52" s="1">
        <v>45647</v>
      </c>
      <c r="F52" s="33">
        <v>4</v>
      </c>
      <c r="G52">
        <v>533</v>
      </c>
      <c r="H52" t="s">
        <v>27</v>
      </c>
      <c r="I52" t="s">
        <v>549</v>
      </c>
      <c r="J52" t="s">
        <v>45</v>
      </c>
      <c r="K52" t="str">
        <f>TEXT(Table1[[#This Row],[Order Date]],"yyyy")</f>
        <v>2024</v>
      </c>
      <c r="L52" t="str">
        <f>TEXT(Table1[[#This Row],[Order Date]],"mmm")</f>
        <v>Dec</v>
      </c>
      <c r="M52" t="str">
        <f>TEXT(Table1[[#This Row],[Order Date]],"ddd")</f>
        <v>Wed</v>
      </c>
      <c r="N52">
        <f>Table1[[#This Row],[Delivered Date]]-Table1[[#This Row],[Order Date]]</f>
        <v>10</v>
      </c>
      <c r="O52">
        <f>_xlfn.XLOOKUP(Table1[[#This Row],[Product Name]],Table4[Product Name],Table4[Cost Percentage])</f>
        <v>0.5</v>
      </c>
      <c r="P52">
        <f>Table1[[#This Row],[Quantity]]*Table1[[#This Row],[Unit Price]]*Table1[[#This Row],[Cost Percentage]]</f>
        <v>1066</v>
      </c>
      <c r="Q52">
        <f>Table1[[#This Row],[Quantity]]*Table1[[#This Row],[Unit Price]]</f>
        <v>2132</v>
      </c>
      <c r="R52">
        <f>Table1[[#This Row],[Revenue]]-Table1[[#This Row],[Total Cost]]</f>
        <v>1066</v>
      </c>
    </row>
    <row r="53" spans="1:18">
      <c r="A53" t="s">
        <v>94</v>
      </c>
      <c r="B53" t="s">
        <v>11</v>
      </c>
      <c r="C53" t="s">
        <v>95</v>
      </c>
      <c r="D53" s="1">
        <v>45555</v>
      </c>
      <c r="E53" s="1">
        <v>45562</v>
      </c>
      <c r="F53" s="33">
        <v>10</v>
      </c>
      <c r="G53">
        <v>353</v>
      </c>
      <c r="H53" t="s">
        <v>27</v>
      </c>
      <c r="I53" t="s">
        <v>550</v>
      </c>
      <c r="J53" t="s">
        <v>45</v>
      </c>
      <c r="K53" t="str">
        <f>TEXT(Table1[[#This Row],[Order Date]],"yyyy")</f>
        <v>2024</v>
      </c>
      <c r="L53" t="str">
        <f>TEXT(Table1[[#This Row],[Order Date]],"mmm")</f>
        <v>Sep</v>
      </c>
      <c r="M53" t="str">
        <f>TEXT(Table1[[#This Row],[Order Date]],"ddd")</f>
        <v>Fri</v>
      </c>
      <c r="N53">
        <f>Table1[[#This Row],[Delivered Date]]-Table1[[#This Row],[Order Date]]</f>
        <v>7</v>
      </c>
      <c r="O53">
        <f>_xlfn.XLOOKUP(Table1[[#This Row],[Product Name]],Table4[Product Name],Table4[Cost Percentage])</f>
        <v>0.7</v>
      </c>
      <c r="P53">
        <f>Table1[[#This Row],[Quantity]]*Table1[[#This Row],[Unit Price]]*Table1[[#This Row],[Cost Percentage]]</f>
        <v>2471</v>
      </c>
      <c r="Q53">
        <f>Table1[[#This Row],[Quantity]]*Table1[[#This Row],[Unit Price]]</f>
        <v>3530</v>
      </c>
      <c r="R53">
        <f>Table1[[#This Row],[Revenue]]-Table1[[#This Row],[Total Cost]]</f>
        <v>1059</v>
      </c>
    </row>
    <row r="54" spans="1:18" hidden="1">
      <c r="A54" t="s">
        <v>96</v>
      </c>
      <c r="B54" t="s">
        <v>16</v>
      </c>
      <c r="C54" t="s">
        <v>17</v>
      </c>
      <c r="D54" s="1">
        <v>45525</v>
      </c>
      <c r="E54" s="1">
        <v>45536</v>
      </c>
      <c r="F54">
        <v>7</v>
      </c>
      <c r="G54">
        <v>917</v>
      </c>
      <c r="H54" t="s">
        <v>13</v>
      </c>
      <c r="I54" t="s">
        <v>32</v>
      </c>
      <c r="J54" t="s">
        <v>14</v>
      </c>
      <c r="K54" t="str">
        <f>TEXT(Table1[[#This Row],[Order Date]],"yyyy")</f>
        <v>2024</v>
      </c>
      <c r="L54" t="str">
        <f>TEXT(Table1[[#This Row],[Order Date]],"mmm")</f>
        <v>Aug</v>
      </c>
      <c r="M54" t="str">
        <f>TEXT(Table1[[#This Row],[Order Date]],"ddd")</f>
        <v>Wed</v>
      </c>
      <c r="N54">
        <f>Table1[[#This Row],[Delivered Date]]-Table1[[#This Row],[Order Date]]</f>
        <v>11</v>
      </c>
      <c r="O54">
        <f>_xlfn.XLOOKUP(Table1[[#This Row],[Product Name]],Table4[Product Name],Table4[Cost Percentage])</f>
        <v>0.5</v>
      </c>
      <c r="P54">
        <f>Table1[[#This Row],[Quantity]]*Table1[[#This Row],[Unit Price]]*Table1[[#This Row],[Cost Percentage]]</f>
        <v>3209.5</v>
      </c>
      <c r="Q54">
        <f>Table1[[#This Row],[Quantity]]*Table1[[#This Row],[Unit Price]]</f>
        <v>6419</v>
      </c>
      <c r="R54">
        <f>Table1[[#This Row],[Revenue]]-Table1[[#This Row],[Total Cost]]</f>
        <v>3209.5</v>
      </c>
    </row>
    <row r="55" spans="1:18" hidden="1">
      <c r="A55" t="s">
        <v>97</v>
      </c>
      <c r="B55" t="s">
        <v>23</v>
      </c>
      <c r="C55" t="s">
        <v>37</v>
      </c>
      <c r="D55" s="1">
        <v>45496</v>
      </c>
      <c r="E55" s="1">
        <v>45502</v>
      </c>
      <c r="F55">
        <v>4</v>
      </c>
      <c r="G55">
        <v>161</v>
      </c>
      <c r="H55" t="s">
        <v>13</v>
      </c>
      <c r="I55" t="s">
        <v>32</v>
      </c>
      <c r="J55" t="s">
        <v>45</v>
      </c>
      <c r="K55" t="str">
        <f>TEXT(Table1[[#This Row],[Order Date]],"yyyy")</f>
        <v>2024</v>
      </c>
      <c r="L55" t="str">
        <f>TEXT(Table1[[#This Row],[Order Date]],"mmm")</f>
        <v>Jul</v>
      </c>
      <c r="M55" t="str">
        <f>TEXT(Table1[[#This Row],[Order Date]],"ddd")</f>
        <v>Tue</v>
      </c>
      <c r="N55">
        <f>Table1[[#This Row],[Delivered Date]]-Table1[[#This Row],[Order Date]]</f>
        <v>6</v>
      </c>
      <c r="O55">
        <f>_xlfn.XLOOKUP(Table1[[#This Row],[Product Name]],Table4[Product Name],Table4[Cost Percentage])</f>
        <v>0.5</v>
      </c>
      <c r="P55">
        <f>Table1[[#This Row],[Quantity]]*Table1[[#This Row],[Unit Price]]*Table1[[#This Row],[Cost Percentage]]</f>
        <v>322</v>
      </c>
      <c r="Q55">
        <f>Table1[[#This Row],[Quantity]]*Table1[[#This Row],[Unit Price]]</f>
        <v>644</v>
      </c>
      <c r="R55">
        <f>Table1[[#This Row],[Revenue]]-Table1[[#This Row],[Total Cost]]</f>
        <v>322</v>
      </c>
    </row>
    <row r="56" spans="1:18" hidden="1">
      <c r="A56" t="s">
        <v>98</v>
      </c>
      <c r="B56" t="s">
        <v>23</v>
      </c>
      <c r="C56" t="s">
        <v>99</v>
      </c>
      <c r="D56" s="1">
        <v>45382</v>
      </c>
      <c r="E56" s="1">
        <v>45387</v>
      </c>
      <c r="F56">
        <v>9</v>
      </c>
      <c r="G56">
        <v>485</v>
      </c>
      <c r="H56" t="s">
        <v>13</v>
      </c>
      <c r="I56" t="s">
        <v>550</v>
      </c>
      <c r="J56" t="s">
        <v>18</v>
      </c>
      <c r="K56" t="str">
        <f>TEXT(Table1[[#This Row],[Order Date]],"yyyy")</f>
        <v>2024</v>
      </c>
      <c r="L56" t="str">
        <f>TEXT(Table1[[#This Row],[Order Date]],"mmm")</f>
        <v>Mar</v>
      </c>
      <c r="M56" t="str">
        <f>TEXT(Table1[[#This Row],[Order Date]],"ddd")</f>
        <v>Sun</v>
      </c>
      <c r="N56">
        <f>Table1[[#This Row],[Delivered Date]]-Table1[[#This Row],[Order Date]]</f>
        <v>5</v>
      </c>
      <c r="O56">
        <f>_xlfn.XLOOKUP(Table1[[#This Row],[Product Name]],Table4[Product Name],Table4[Cost Percentage])</f>
        <v>0.6</v>
      </c>
      <c r="P56">
        <f>Table1[[#This Row],[Quantity]]*Table1[[#This Row],[Unit Price]]*Table1[[#This Row],[Cost Percentage]]</f>
        <v>2619</v>
      </c>
      <c r="Q56">
        <f>Table1[[#This Row],[Quantity]]*Table1[[#This Row],[Unit Price]]</f>
        <v>4365</v>
      </c>
      <c r="R56">
        <f>Table1[[#This Row],[Revenue]]-Table1[[#This Row],[Total Cost]]</f>
        <v>1746</v>
      </c>
    </row>
    <row r="57" spans="1:18">
      <c r="A57" t="s">
        <v>100</v>
      </c>
      <c r="B57" t="s">
        <v>11</v>
      </c>
      <c r="C57" t="s">
        <v>26</v>
      </c>
      <c r="D57" s="1">
        <v>45360</v>
      </c>
      <c r="E57" s="1">
        <v>45364</v>
      </c>
      <c r="F57" s="33">
        <v>8</v>
      </c>
      <c r="G57">
        <v>693</v>
      </c>
      <c r="H57" t="s">
        <v>27</v>
      </c>
      <c r="I57" t="s">
        <v>32</v>
      </c>
      <c r="J57" t="s">
        <v>14</v>
      </c>
      <c r="K57" t="str">
        <f>TEXT(Table1[[#This Row],[Order Date]],"yyyy")</f>
        <v>2024</v>
      </c>
      <c r="L57" t="str">
        <f>TEXT(Table1[[#This Row],[Order Date]],"mmm")</f>
        <v>Mar</v>
      </c>
      <c r="M57" t="str">
        <f>TEXT(Table1[[#This Row],[Order Date]],"ddd")</f>
        <v>Sat</v>
      </c>
      <c r="N57">
        <f>Table1[[#This Row],[Delivered Date]]-Table1[[#This Row],[Order Date]]</f>
        <v>4</v>
      </c>
      <c r="O57">
        <f>_xlfn.XLOOKUP(Table1[[#This Row],[Product Name]],Table4[Product Name],Table4[Cost Percentage])</f>
        <v>0.65</v>
      </c>
      <c r="P57">
        <f>Table1[[#This Row],[Quantity]]*Table1[[#This Row],[Unit Price]]*Table1[[#This Row],[Cost Percentage]]</f>
        <v>3603.6</v>
      </c>
      <c r="Q57">
        <f>Table1[[#This Row],[Quantity]]*Table1[[#This Row],[Unit Price]]</f>
        <v>5544</v>
      </c>
      <c r="R57">
        <f>Table1[[#This Row],[Revenue]]-Table1[[#This Row],[Total Cost]]</f>
        <v>1940.4</v>
      </c>
    </row>
    <row r="58" spans="1:18">
      <c r="A58" t="s">
        <v>101</v>
      </c>
      <c r="B58" t="s">
        <v>20</v>
      </c>
      <c r="C58" t="s">
        <v>21</v>
      </c>
      <c r="D58" s="1">
        <v>45522</v>
      </c>
      <c r="E58" s="1">
        <v>45532</v>
      </c>
      <c r="F58" s="33">
        <v>5</v>
      </c>
      <c r="G58">
        <v>779</v>
      </c>
      <c r="H58" t="s">
        <v>27</v>
      </c>
      <c r="I58" t="s">
        <v>550</v>
      </c>
      <c r="J58" t="s">
        <v>28</v>
      </c>
      <c r="K58" t="str">
        <f>TEXT(Table1[[#This Row],[Order Date]],"yyyy")</f>
        <v>2024</v>
      </c>
      <c r="L58" t="str">
        <f>TEXT(Table1[[#This Row],[Order Date]],"mmm")</f>
        <v>Aug</v>
      </c>
      <c r="M58" t="str">
        <f>TEXT(Table1[[#This Row],[Order Date]],"ddd")</f>
        <v>Sun</v>
      </c>
      <c r="N58">
        <f>Table1[[#This Row],[Delivered Date]]-Table1[[#This Row],[Order Date]]</f>
        <v>10</v>
      </c>
      <c r="O58">
        <f>_xlfn.XLOOKUP(Table1[[#This Row],[Product Name]],Table4[Product Name],Table4[Cost Percentage])</f>
        <v>0.75</v>
      </c>
      <c r="P58">
        <f>Table1[[#This Row],[Quantity]]*Table1[[#This Row],[Unit Price]]*Table1[[#This Row],[Cost Percentage]]</f>
        <v>2921.25</v>
      </c>
      <c r="Q58">
        <f>Table1[[#This Row],[Quantity]]*Table1[[#This Row],[Unit Price]]</f>
        <v>3895</v>
      </c>
      <c r="R58">
        <f>Table1[[#This Row],[Revenue]]-Table1[[#This Row],[Total Cost]]</f>
        <v>973.75</v>
      </c>
    </row>
    <row r="59" spans="1:18" hidden="1">
      <c r="A59" t="s">
        <v>102</v>
      </c>
      <c r="B59" t="s">
        <v>23</v>
      </c>
      <c r="C59" t="s">
        <v>99</v>
      </c>
      <c r="D59" s="1">
        <v>45432</v>
      </c>
      <c r="E59" s="1">
        <v>45443</v>
      </c>
      <c r="F59">
        <v>8</v>
      </c>
      <c r="G59">
        <v>89</v>
      </c>
      <c r="H59" t="s">
        <v>13</v>
      </c>
      <c r="I59" t="s">
        <v>32</v>
      </c>
      <c r="J59" t="s">
        <v>18</v>
      </c>
      <c r="K59" t="str">
        <f>TEXT(Table1[[#This Row],[Order Date]],"yyyy")</f>
        <v>2024</v>
      </c>
      <c r="L59" t="str">
        <f>TEXT(Table1[[#This Row],[Order Date]],"mmm")</f>
        <v>May</v>
      </c>
      <c r="M59" t="str">
        <f>TEXT(Table1[[#This Row],[Order Date]],"ddd")</f>
        <v>Mon</v>
      </c>
      <c r="N59">
        <f>Table1[[#This Row],[Delivered Date]]-Table1[[#This Row],[Order Date]]</f>
        <v>11</v>
      </c>
      <c r="O59">
        <f>_xlfn.XLOOKUP(Table1[[#This Row],[Product Name]],Table4[Product Name],Table4[Cost Percentage])</f>
        <v>0.6</v>
      </c>
      <c r="P59">
        <f>Table1[[#This Row],[Quantity]]*Table1[[#This Row],[Unit Price]]*Table1[[#This Row],[Cost Percentage]]</f>
        <v>427.2</v>
      </c>
      <c r="Q59">
        <f>Table1[[#This Row],[Quantity]]*Table1[[#This Row],[Unit Price]]</f>
        <v>712</v>
      </c>
      <c r="R59">
        <f>Table1[[#This Row],[Revenue]]-Table1[[#This Row],[Total Cost]]</f>
        <v>284.8</v>
      </c>
    </row>
    <row r="60" spans="1:18" hidden="1">
      <c r="A60" t="s">
        <v>103</v>
      </c>
      <c r="B60" t="s">
        <v>30</v>
      </c>
      <c r="C60" t="s">
        <v>78</v>
      </c>
      <c r="D60" s="1">
        <v>45455</v>
      </c>
      <c r="E60" s="1">
        <v>45459</v>
      </c>
      <c r="F60">
        <v>9</v>
      </c>
      <c r="G60">
        <v>92</v>
      </c>
      <c r="H60" t="s">
        <v>13</v>
      </c>
      <c r="I60" t="s">
        <v>550</v>
      </c>
      <c r="J60" t="s">
        <v>18</v>
      </c>
      <c r="K60" t="str">
        <f>TEXT(Table1[[#This Row],[Order Date]],"yyyy")</f>
        <v>2024</v>
      </c>
      <c r="L60" t="str">
        <f>TEXT(Table1[[#This Row],[Order Date]],"mmm")</f>
        <v>Jun</v>
      </c>
      <c r="M60" t="str">
        <f>TEXT(Table1[[#This Row],[Order Date]],"ddd")</f>
        <v>Wed</v>
      </c>
      <c r="N60">
        <f>Table1[[#This Row],[Delivered Date]]-Table1[[#This Row],[Order Date]]</f>
        <v>4</v>
      </c>
      <c r="O60">
        <f>_xlfn.XLOOKUP(Table1[[#This Row],[Product Name]],Table4[Product Name],Table4[Cost Percentage])</f>
        <v>0.65</v>
      </c>
      <c r="P60">
        <f>Table1[[#This Row],[Quantity]]*Table1[[#This Row],[Unit Price]]*Table1[[#This Row],[Cost Percentage]]</f>
        <v>538.20000000000005</v>
      </c>
      <c r="Q60">
        <f>Table1[[#This Row],[Quantity]]*Table1[[#This Row],[Unit Price]]</f>
        <v>828</v>
      </c>
      <c r="R60">
        <f>Table1[[#This Row],[Revenue]]-Table1[[#This Row],[Total Cost]]</f>
        <v>289.79999999999995</v>
      </c>
    </row>
    <row r="61" spans="1:18">
      <c r="A61" t="s">
        <v>104</v>
      </c>
      <c r="B61" t="s">
        <v>20</v>
      </c>
      <c r="C61" t="s">
        <v>82</v>
      </c>
      <c r="D61" s="1">
        <v>45515</v>
      </c>
      <c r="E61" s="1">
        <v>45529</v>
      </c>
      <c r="F61" s="33">
        <v>8</v>
      </c>
      <c r="G61">
        <v>39</v>
      </c>
      <c r="H61" t="s">
        <v>27</v>
      </c>
      <c r="I61" t="s">
        <v>549</v>
      </c>
      <c r="J61" t="s">
        <v>18</v>
      </c>
      <c r="K61" t="str">
        <f>TEXT(Table1[[#This Row],[Order Date]],"yyyy")</f>
        <v>2024</v>
      </c>
      <c r="L61" t="str">
        <f>TEXT(Table1[[#This Row],[Order Date]],"mmm")</f>
        <v>Aug</v>
      </c>
      <c r="M61" t="str">
        <f>TEXT(Table1[[#This Row],[Order Date]],"ddd")</f>
        <v>Sun</v>
      </c>
      <c r="N61">
        <f>Table1[[#This Row],[Delivered Date]]-Table1[[#This Row],[Order Date]]</f>
        <v>14</v>
      </c>
      <c r="O61">
        <f>_xlfn.XLOOKUP(Table1[[#This Row],[Product Name]],Table4[Product Name],Table4[Cost Percentage])</f>
        <v>0.8</v>
      </c>
      <c r="P61">
        <f>Table1[[#This Row],[Quantity]]*Table1[[#This Row],[Unit Price]]*Table1[[#This Row],[Cost Percentage]]</f>
        <v>249.60000000000002</v>
      </c>
      <c r="Q61">
        <f>Table1[[#This Row],[Quantity]]*Table1[[#This Row],[Unit Price]]</f>
        <v>312</v>
      </c>
      <c r="R61">
        <f>Table1[[#This Row],[Revenue]]-Table1[[#This Row],[Total Cost]]</f>
        <v>62.399999999999977</v>
      </c>
    </row>
    <row r="62" spans="1:18" hidden="1">
      <c r="A62" t="s">
        <v>105</v>
      </c>
      <c r="B62" t="s">
        <v>16</v>
      </c>
      <c r="C62" t="s">
        <v>59</v>
      </c>
      <c r="D62" s="1">
        <v>45631</v>
      </c>
      <c r="E62" s="1">
        <v>45638</v>
      </c>
      <c r="F62">
        <v>1</v>
      </c>
      <c r="G62">
        <v>95</v>
      </c>
      <c r="H62" t="s">
        <v>13</v>
      </c>
      <c r="I62" t="s">
        <v>32</v>
      </c>
      <c r="J62" t="s">
        <v>14</v>
      </c>
      <c r="K62" t="str">
        <f>TEXT(Table1[[#This Row],[Order Date]],"yyyy")</f>
        <v>2024</v>
      </c>
      <c r="L62" t="str">
        <f>TEXT(Table1[[#This Row],[Order Date]],"mmm")</f>
        <v>Dec</v>
      </c>
      <c r="M62" t="str">
        <f>TEXT(Table1[[#This Row],[Order Date]],"ddd")</f>
        <v>Thu</v>
      </c>
      <c r="N62">
        <f>Table1[[#This Row],[Delivered Date]]-Table1[[#This Row],[Order Date]]</f>
        <v>7</v>
      </c>
      <c r="O62">
        <f>_xlfn.XLOOKUP(Table1[[#This Row],[Product Name]],Table4[Product Name],Table4[Cost Percentage])</f>
        <v>0.65</v>
      </c>
      <c r="P62">
        <f>Table1[[#This Row],[Quantity]]*Table1[[#This Row],[Unit Price]]*Table1[[#This Row],[Cost Percentage]]</f>
        <v>61.75</v>
      </c>
      <c r="Q62">
        <f>Table1[[#This Row],[Quantity]]*Table1[[#This Row],[Unit Price]]</f>
        <v>95</v>
      </c>
      <c r="R62">
        <f>Table1[[#This Row],[Revenue]]-Table1[[#This Row],[Total Cost]]</f>
        <v>33.25</v>
      </c>
    </row>
    <row r="63" spans="1:18">
      <c r="A63" t="s">
        <v>106</v>
      </c>
      <c r="B63" t="s">
        <v>11</v>
      </c>
      <c r="C63" t="s">
        <v>26</v>
      </c>
      <c r="D63" s="1">
        <v>45301</v>
      </c>
      <c r="E63" s="1">
        <v>45305</v>
      </c>
      <c r="F63" s="33">
        <v>9</v>
      </c>
      <c r="G63">
        <v>63</v>
      </c>
      <c r="H63" t="s">
        <v>27</v>
      </c>
      <c r="I63" t="s">
        <v>546</v>
      </c>
      <c r="J63" t="s">
        <v>14</v>
      </c>
      <c r="K63" t="str">
        <f>TEXT(Table1[[#This Row],[Order Date]],"yyyy")</f>
        <v>2024</v>
      </c>
      <c r="L63" t="str">
        <f>TEXT(Table1[[#This Row],[Order Date]],"mmm")</f>
        <v>Jan</v>
      </c>
      <c r="M63" t="str">
        <f>TEXT(Table1[[#This Row],[Order Date]],"ddd")</f>
        <v>Wed</v>
      </c>
      <c r="N63">
        <f>Table1[[#This Row],[Delivered Date]]-Table1[[#This Row],[Order Date]]</f>
        <v>4</v>
      </c>
      <c r="O63">
        <f>_xlfn.XLOOKUP(Table1[[#This Row],[Product Name]],Table4[Product Name],Table4[Cost Percentage])</f>
        <v>0.65</v>
      </c>
      <c r="P63">
        <f>Table1[[#This Row],[Quantity]]*Table1[[#This Row],[Unit Price]]*Table1[[#This Row],[Cost Percentage]]</f>
        <v>368.55</v>
      </c>
      <c r="Q63">
        <f>Table1[[#This Row],[Quantity]]*Table1[[#This Row],[Unit Price]]</f>
        <v>567</v>
      </c>
      <c r="R63">
        <f>Table1[[#This Row],[Revenue]]-Table1[[#This Row],[Total Cost]]</f>
        <v>198.45</v>
      </c>
    </row>
    <row r="64" spans="1:18">
      <c r="A64" t="s">
        <v>107</v>
      </c>
      <c r="B64" t="s">
        <v>11</v>
      </c>
      <c r="C64" t="s">
        <v>12</v>
      </c>
      <c r="D64" s="1">
        <v>45307</v>
      </c>
      <c r="E64" s="1">
        <v>45320</v>
      </c>
      <c r="F64" s="33">
        <v>4</v>
      </c>
      <c r="G64">
        <v>214</v>
      </c>
      <c r="H64" t="s">
        <v>27</v>
      </c>
      <c r="I64" t="s">
        <v>548</v>
      </c>
      <c r="J64" t="s">
        <v>14</v>
      </c>
      <c r="K64" t="str">
        <f>TEXT(Table1[[#This Row],[Order Date]],"yyyy")</f>
        <v>2024</v>
      </c>
      <c r="L64" t="str">
        <f>TEXT(Table1[[#This Row],[Order Date]],"mmm")</f>
        <v>Jan</v>
      </c>
      <c r="M64" t="str">
        <f>TEXT(Table1[[#This Row],[Order Date]],"ddd")</f>
        <v>Tue</v>
      </c>
      <c r="N64">
        <f>Table1[[#This Row],[Delivered Date]]-Table1[[#This Row],[Order Date]]</f>
        <v>13</v>
      </c>
      <c r="O64">
        <f>_xlfn.XLOOKUP(Table1[[#This Row],[Product Name]],Table4[Product Name],Table4[Cost Percentage])</f>
        <v>0.75</v>
      </c>
      <c r="P64">
        <f>Table1[[#This Row],[Quantity]]*Table1[[#This Row],[Unit Price]]*Table1[[#This Row],[Cost Percentage]]</f>
        <v>642</v>
      </c>
      <c r="Q64">
        <f>Table1[[#This Row],[Quantity]]*Table1[[#This Row],[Unit Price]]</f>
        <v>856</v>
      </c>
      <c r="R64">
        <f>Table1[[#This Row],[Revenue]]-Table1[[#This Row],[Total Cost]]</f>
        <v>214</v>
      </c>
    </row>
    <row r="65" spans="1:18" hidden="1">
      <c r="A65" t="s">
        <v>108</v>
      </c>
      <c r="B65" t="s">
        <v>20</v>
      </c>
      <c r="C65" t="s">
        <v>53</v>
      </c>
      <c r="D65" s="1">
        <v>45356</v>
      </c>
      <c r="E65" s="1">
        <v>45365</v>
      </c>
      <c r="F65">
        <v>8</v>
      </c>
      <c r="G65">
        <v>695</v>
      </c>
      <c r="H65" t="s">
        <v>13</v>
      </c>
      <c r="I65" t="s">
        <v>550</v>
      </c>
      <c r="J65" t="s">
        <v>18</v>
      </c>
      <c r="K65" t="str">
        <f>TEXT(Table1[[#This Row],[Order Date]],"yyyy")</f>
        <v>2024</v>
      </c>
      <c r="L65" t="str">
        <f>TEXT(Table1[[#This Row],[Order Date]],"mmm")</f>
        <v>Mar</v>
      </c>
      <c r="M65" t="str">
        <f>TEXT(Table1[[#This Row],[Order Date]],"ddd")</f>
        <v>Tue</v>
      </c>
      <c r="N65">
        <f>Table1[[#This Row],[Delivered Date]]-Table1[[#This Row],[Order Date]]</f>
        <v>9</v>
      </c>
      <c r="O65">
        <f>_xlfn.XLOOKUP(Table1[[#This Row],[Product Name]],Table4[Product Name],Table4[Cost Percentage])</f>
        <v>0.7</v>
      </c>
      <c r="P65">
        <f>Table1[[#This Row],[Quantity]]*Table1[[#This Row],[Unit Price]]*Table1[[#This Row],[Cost Percentage]]</f>
        <v>3891.9999999999995</v>
      </c>
      <c r="Q65">
        <f>Table1[[#This Row],[Quantity]]*Table1[[#This Row],[Unit Price]]</f>
        <v>5560</v>
      </c>
      <c r="R65">
        <f>Table1[[#This Row],[Revenue]]-Table1[[#This Row],[Total Cost]]</f>
        <v>1668.0000000000005</v>
      </c>
    </row>
    <row r="66" spans="1:18" hidden="1">
      <c r="A66" t="s">
        <v>109</v>
      </c>
      <c r="B66" t="s">
        <v>23</v>
      </c>
      <c r="C66" t="s">
        <v>24</v>
      </c>
      <c r="D66" s="1">
        <v>45480</v>
      </c>
      <c r="E66" s="1">
        <v>45488</v>
      </c>
      <c r="F66">
        <v>3</v>
      </c>
      <c r="G66">
        <v>630</v>
      </c>
      <c r="H66" t="s">
        <v>13</v>
      </c>
      <c r="I66" t="s">
        <v>32</v>
      </c>
      <c r="J66" t="s">
        <v>14</v>
      </c>
      <c r="K66" t="str">
        <f>TEXT(Table1[[#This Row],[Order Date]],"yyyy")</f>
        <v>2024</v>
      </c>
      <c r="L66" t="str">
        <f>TEXT(Table1[[#This Row],[Order Date]],"mmm")</f>
        <v>Jul</v>
      </c>
      <c r="M66" t="str">
        <f>TEXT(Table1[[#This Row],[Order Date]],"ddd")</f>
        <v>Sun</v>
      </c>
      <c r="N66">
        <f>Table1[[#This Row],[Delivered Date]]-Table1[[#This Row],[Order Date]]</f>
        <v>8</v>
      </c>
      <c r="O66">
        <f>_xlfn.XLOOKUP(Table1[[#This Row],[Product Name]],Table4[Product Name],Table4[Cost Percentage])</f>
        <v>0.55000000000000004</v>
      </c>
      <c r="P66">
        <f>Table1[[#This Row],[Quantity]]*Table1[[#This Row],[Unit Price]]*Table1[[#This Row],[Cost Percentage]]</f>
        <v>1039.5</v>
      </c>
      <c r="Q66">
        <f>Table1[[#This Row],[Quantity]]*Table1[[#This Row],[Unit Price]]</f>
        <v>1890</v>
      </c>
      <c r="R66">
        <f>Table1[[#This Row],[Revenue]]-Table1[[#This Row],[Total Cost]]</f>
        <v>850.5</v>
      </c>
    </row>
    <row r="67" spans="1:18">
      <c r="A67" t="s">
        <v>110</v>
      </c>
      <c r="B67" t="s">
        <v>30</v>
      </c>
      <c r="C67" t="s">
        <v>75</v>
      </c>
      <c r="D67" s="1">
        <v>45588</v>
      </c>
      <c r="E67" s="1">
        <v>45600</v>
      </c>
      <c r="F67" s="33">
        <v>1</v>
      </c>
      <c r="G67">
        <v>961</v>
      </c>
      <c r="H67" t="s">
        <v>27</v>
      </c>
      <c r="I67" t="s">
        <v>546</v>
      </c>
      <c r="J67" t="s">
        <v>14</v>
      </c>
      <c r="K67" t="str">
        <f>TEXT(Table1[[#This Row],[Order Date]],"yyyy")</f>
        <v>2024</v>
      </c>
      <c r="L67" t="str">
        <f>TEXT(Table1[[#This Row],[Order Date]],"mmm")</f>
        <v>Oct</v>
      </c>
      <c r="M67" t="str">
        <f>TEXT(Table1[[#This Row],[Order Date]],"ddd")</f>
        <v>Wed</v>
      </c>
      <c r="N67">
        <f>Table1[[#This Row],[Delivered Date]]-Table1[[#This Row],[Order Date]]</f>
        <v>12</v>
      </c>
      <c r="O67">
        <f>_xlfn.XLOOKUP(Table1[[#This Row],[Product Name]],Table4[Product Name],Table4[Cost Percentage])</f>
        <v>0.75</v>
      </c>
      <c r="P67">
        <f>Table1[[#This Row],[Quantity]]*Table1[[#This Row],[Unit Price]]*Table1[[#This Row],[Cost Percentage]]</f>
        <v>720.75</v>
      </c>
      <c r="Q67">
        <f>Table1[[#This Row],[Quantity]]*Table1[[#This Row],[Unit Price]]</f>
        <v>961</v>
      </c>
      <c r="R67">
        <f>Table1[[#This Row],[Revenue]]-Table1[[#This Row],[Total Cost]]</f>
        <v>240.25</v>
      </c>
    </row>
    <row r="68" spans="1:18" hidden="1">
      <c r="A68" t="s">
        <v>111</v>
      </c>
      <c r="B68" t="s">
        <v>23</v>
      </c>
      <c r="C68" t="s">
        <v>37</v>
      </c>
      <c r="D68" s="1">
        <v>45393</v>
      </c>
      <c r="E68" s="1">
        <v>45406</v>
      </c>
      <c r="F68">
        <v>2</v>
      </c>
      <c r="G68">
        <v>616</v>
      </c>
      <c r="H68" t="s">
        <v>13</v>
      </c>
      <c r="I68" t="s">
        <v>32</v>
      </c>
      <c r="J68" t="s">
        <v>14</v>
      </c>
      <c r="K68" t="str">
        <f>TEXT(Table1[[#This Row],[Order Date]],"yyyy")</f>
        <v>2024</v>
      </c>
      <c r="L68" t="str">
        <f>TEXT(Table1[[#This Row],[Order Date]],"mmm")</f>
        <v>Apr</v>
      </c>
      <c r="M68" t="str">
        <f>TEXT(Table1[[#This Row],[Order Date]],"ddd")</f>
        <v>Thu</v>
      </c>
      <c r="N68">
        <f>Table1[[#This Row],[Delivered Date]]-Table1[[#This Row],[Order Date]]</f>
        <v>13</v>
      </c>
      <c r="O68">
        <f>_xlfn.XLOOKUP(Table1[[#This Row],[Product Name]],Table4[Product Name],Table4[Cost Percentage])</f>
        <v>0.5</v>
      </c>
      <c r="P68">
        <f>Table1[[#This Row],[Quantity]]*Table1[[#This Row],[Unit Price]]*Table1[[#This Row],[Cost Percentage]]</f>
        <v>616</v>
      </c>
      <c r="Q68">
        <f>Table1[[#This Row],[Quantity]]*Table1[[#This Row],[Unit Price]]</f>
        <v>1232</v>
      </c>
      <c r="R68">
        <f>Table1[[#This Row],[Revenue]]-Table1[[#This Row],[Total Cost]]</f>
        <v>616</v>
      </c>
    </row>
    <row r="69" spans="1:18">
      <c r="A69" t="s">
        <v>112</v>
      </c>
      <c r="B69" t="s">
        <v>30</v>
      </c>
      <c r="C69" t="s">
        <v>31</v>
      </c>
      <c r="D69" s="1">
        <v>45353</v>
      </c>
      <c r="E69" s="1">
        <v>45364</v>
      </c>
      <c r="F69" s="33">
        <v>10</v>
      </c>
      <c r="G69">
        <v>811</v>
      </c>
      <c r="H69" t="s">
        <v>27</v>
      </c>
      <c r="I69" t="s">
        <v>550</v>
      </c>
      <c r="J69" t="s">
        <v>14</v>
      </c>
      <c r="K69" t="str">
        <f>TEXT(Table1[[#This Row],[Order Date]],"yyyy")</f>
        <v>2024</v>
      </c>
      <c r="L69" t="str">
        <f>TEXT(Table1[[#This Row],[Order Date]],"mmm")</f>
        <v>Mar</v>
      </c>
      <c r="M69" t="str">
        <f>TEXT(Table1[[#This Row],[Order Date]],"ddd")</f>
        <v>Sat</v>
      </c>
      <c r="N69">
        <f>Table1[[#This Row],[Delivered Date]]-Table1[[#This Row],[Order Date]]</f>
        <v>11</v>
      </c>
      <c r="O69">
        <f>_xlfn.XLOOKUP(Table1[[#This Row],[Product Name]],Table4[Product Name],Table4[Cost Percentage])</f>
        <v>0.75</v>
      </c>
      <c r="P69">
        <f>Table1[[#This Row],[Quantity]]*Table1[[#This Row],[Unit Price]]*Table1[[#This Row],[Cost Percentage]]</f>
        <v>6082.5</v>
      </c>
      <c r="Q69">
        <f>Table1[[#This Row],[Quantity]]*Table1[[#This Row],[Unit Price]]</f>
        <v>8110</v>
      </c>
      <c r="R69">
        <f>Table1[[#This Row],[Revenue]]-Table1[[#This Row],[Total Cost]]</f>
        <v>2027.5</v>
      </c>
    </row>
    <row r="70" spans="1:18">
      <c r="A70" t="s">
        <v>113</v>
      </c>
      <c r="B70" t="s">
        <v>23</v>
      </c>
      <c r="C70" t="s">
        <v>114</v>
      </c>
      <c r="D70" s="1">
        <v>45513</v>
      </c>
      <c r="E70" s="1">
        <v>45519</v>
      </c>
      <c r="F70" s="33">
        <v>6</v>
      </c>
      <c r="G70">
        <v>660</v>
      </c>
      <c r="H70" t="s">
        <v>27</v>
      </c>
      <c r="I70" t="s">
        <v>548</v>
      </c>
      <c r="J70" t="s">
        <v>18</v>
      </c>
      <c r="K70" t="str">
        <f>TEXT(Table1[[#This Row],[Order Date]],"yyyy")</f>
        <v>2024</v>
      </c>
      <c r="L70" t="str">
        <f>TEXT(Table1[[#This Row],[Order Date]],"mmm")</f>
        <v>Aug</v>
      </c>
      <c r="M70" t="str">
        <f>TEXT(Table1[[#This Row],[Order Date]],"ddd")</f>
        <v>Fri</v>
      </c>
      <c r="N70">
        <f>Table1[[#This Row],[Delivered Date]]-Table1[[#This Row],[Order Date]]</f>
        <v>6</v>
      </c>
      <c r="O70">
        <f>_xlfn.XLOOKUP(Table1[[#This Row],[Product Name]],Table4[Product Name],Table4[Cost Percentage])</f>
        <v>0.6</v>
      </c>
      <c r="P70">
        <f>Table1[[#This Row],[Quantity]]*Table1[[#This Row],[Unit Price]]*Table1[[#This Row],[Cost Percentage]]</f>
        <v>2376</v>
      </c>
      <c r="Q70">
        <f>Table1[[#This Row],[Quantity]]*Table1[[#This Row],[Unit Price]]</f>
        <v>3960</v>
      </c>
      <c r="R70">
        <f>Table1[[#This Row],[Revenue]]-Table1[[#This Row],[Total Cost]]</f>
        <v>1584</v>
      </c>
    </row>
    <row r="71" spans="1:18">
      <c r="A71" t="s">
        <v>115</v>
      </c>
      <c r="B71" t="s">
        <v>20</v>
      </c>
      <c r="C71" t="s">
        <v>21</v>
      </c>
      <c r="D71" s="1">
        <v>45382</v>
      </c>
      <c r="E71" s="1">
        <v>45395</v>
      </c>
      <c r="F71" s="33">
        <v>9</v>
      </c>
      <c r="G71">
        <v>998</v>
      </c>
      <c r="H71" t="s">
        <v>27</v>
      </c>
      <c r="I71" t="s">
        <v>32</v>
      </c>
      <c r="J71" t="s">
        <v>28</v>
      </c>
      <c r="K71" t="str">
        <f>TEXT(Table1[[#This Row],[Order Date]],"yyyy")</f>
        <v>2024</v>
      </c>
      <c r="L71" t="str">
        <f>TEXT(Table1[[#This Row],[Order Date]],"mmm")</f>
        <v>Mar</v>
      </c>
      <c r="M71" t="str">
        <f>TEXT(Table1[[#This Row],[Order Date]],"ddd")</f>
        <v>Sun</v>
      </c>
      <c r="N71">
        <f>Table1[[#This Row],[Delivered Date]]-Table1[[#This Row],[Order Date]]</f>
        <v>13</v>
      </c>
      <c r="O71">
        <f>_xlfn.XLOOKUP(Table1[[#This Row],[Product Name]],Table4[Product Name],Table4[Cost Percentage])</f>
        <v>0.75</v>
      </c>
      <c r="P71">
        <f>Table1[[#This Row],[Quantity]]*Table1[[#This Row],[Unit Price]]*Table1[[#This Row],[Cost Percentage]]</f>
        <v>6736.5</v>
      </c>
      <c r="Q71">
        <f>Table1[[#This Row],[Quantity]]*Table1[[#This Row],[Unit Price]]</f>
        <v>8982</v>
      </c>
      <c r="R71">
        <f>Table1[[#This Row],[Revenue]]-Table1[[#This Row],[Total Cost]]</f>
        <v>2245.5</v>
      </c>
    </row>
    <row r="72" spans="1:18" hidden="1">
      <c r="A72" t="s">
        <v>116</v>
      </c>
      <c r="B72" t="s">
        <v>16</v>
      </c>
      <c r="C72" t="s">
        <v>55</v>
      </c>
      <c r="D72" s="1">
        <v>45576</v>
      </c>
      <c r="E72" s="1">
        <v>45582</v>
      </c>
      <c r="F72">
        <v>1</v>
      </c>
      <c r="G72">
        <v>539</v>
      </c>
      <c r="H72" t="s">
        <v>13</v>
      </c>
      <c r="I72" t="s">
        <v>550</v>
      </c>
      <c r="J72" t="s">
        <v>45</v>
      </c>
      <c r="K72" t="str">
        <f>TEXT(Table1[[#This Row],[Order Date]],"yyyy")</f>
        <v>2024</v>
      </c>
      <c r="L72" t="str">
        <f>TEXT(Table1[[#This Row],[Order Date]],"mmm")</f>
        <v>Oct</v>
      </c>
      <c r="M72" t="str">
        <f>TEXT(Table1[[#This Row],[Order Date]],"ddd")</f>
        <v>Fri</v>
      </c>
      <c r="N72">
        <f>Table1[[#This Row],[Delivered Date]]-Table1[[#This Row],[Order Date]]</f>
        <v>6</v>
      </c>
      <c r="O72">
        <f>_xlfn.XLOOKUP(Table1[[#This Row],[Product Name]],Table4[Product Name],Table4[Cost Percentage])</f>
        <v>0.55000000000000004</v>
      </c>
      <c r="P72">
        <f>Table1[[#This Row],[Quantity]]*Table1[[#This Row],[Unit Price]]*Table1[[#This Row],[Cost Percentage]]</f>
        <v>296.45000000000005</v>
      </c>
      <c r="Q72">
        <f>Table1[[#This Row],[Quantity]]*Table1[[#This Row],[Unit Price]]</f>
        <v>539</v>
      </c>
      <c r="R72">
        <f>Table1[[#This Row],[Revenue]]-Table1[[#This Row],[Total Cost]]</f>
        <v>242.54999999999995</v>
      </c>
    </row>
    <row r="73" spans="1:18">
      <c r="A73" t="s">
        <v>117</v>
      </c>
      <c r="B73" t="s">
        <v>16</v>
      </c>
      <c r="C73" t="s">
        <v>55</v>
      </c>
      <c r="D73" s="1">
        <v>45534</v>
      </c>
      <c r="E73" s="1">
        <v>45547</v>
      </c>
      <c r="F73" s="33">
        <v>9</v>
      </c>
      <c r="G73">
        <v>553</v>
      </c>
      <c r="H73" t="s">
        <v>27</v>
      </c>
      <c r="I73" t="s">
        <v>546</v>
      </c>
      <c r="J73" t="s">
        <v>45</v>
      </c>
      <c r="K73" t="str">
        <f>TEXT(Table1[[#This Row],[Order Date]],"yyyy")</f>
        <v>2024</v>
      </c>
      <c r="L73" t="str">
        <f>TEXT(Table1[[#This Row],[Order Date]],"mmm")</f>
        <v>Aug</v>
      </c>
      <c r="M73" t="str">
        <f>TEXT(Table1[[#This Row],[Order Date]],"ddd")</f>
        <v>Fri</v>
      </c>
      <c r="N73">
        <f>Table1[[#This Row],[Delivered Date]]-Table1[[#This Row],[Order Date]]</f>
        <v>13</v>
      </c>
      <c r="O73">
        <f>_xlfn.XLOOKUP(Table1[[#This Row],[Product Name]],Table4[Product Name],Table4[Cost Percentage])</f>
        <v>0.55000000000000004</v>
      </c>
      <c r="P73">
        <f>Table1[[#This Row],[Quantity]]*Table1[[#This Row],[Unit Price]]*Table1[[#This Row],[Cost Percentage]]</f>
        <v>2737.3500000000004</v>
      </c>
      <c r="Q73">
        <f>Table1[[#This Row],[Quantity]]*Table1[[#This Row],[Unit Price]]</f>
        <v>4977</v>
      </c>
      <c r="R73">
        <f>Table1[[#This Row],[Revenue]]-Table1[[#This Row],[Total Cost]]</f>
        <v>2239.6499999999996</v>
      </c>
    </row>
    <row r="74" spans="1:18" hidden="1">
      <c r="A74" t="s">
        <v>118</v>
      </c>
      <c r="B74" t="s">
        <v>16</v>
      </c>
      <c r="C74" t="s">
        <v>55</v>
      </c>
      <c r="D74" s="1">
        <v>45472</v>
      </c>
      <c r="E74" s="1">
        <v>45486</v>
      </c>
      <c r="F74">
        <v>8</v>
      </c>
      <c r="G74">
        <v>287</v>
      </c>
      <c r="H74" t="s">
        <v>13</v>
      </c>
      <c r="I74" t="s">
        <v>546</v>
      </c>
      <c r="J74" t="s">
        <v>28</v>
      </c>
      <c r="K74" t="str">
        <f>TEXT(Table1[[#This Row],[Order Date]],"yyyy")</f>
        <v>2024</v>
      </c>
      <c r="L74" t="str">
        <f>TEXT(Table1[[#This Row],[Order Date]],"mmm")</f>
        <v>Jun</v>
      </c>
      <c r="M74" t="str">
        <f>TEXT(Table1[[#This Row],[Order Date]],"ddd")</f>
        <v>Sat</v>
      </c>
      <c r="N74">
        <f>Table1[[#This Row],[Delivered Date]]-Table1[[#This Row],[Order Date]]</f>
        <v>14</v>
      </c>
      <c r="O74">
        <f>_xlfn.XLOOKUP(Table1[[#This Row],[Product Name]],Table4[Product Name],Table4[Cost Percentage])</f>
        <v>0.55000000000000004</v>
      </c>
      <c r="P74">
        <f>Table1[[#This Row],[Quantity]]*Table1[[#This Row],[Unit Price]]*Table1[[#This Row],[Cost Percentage]]</f>
        <v>1262.8000000000002</v>
      </c>
      <c r="Q74">
        <f>Table1[[#This Row],[Quantity]]*Table1[[#This Row],[Unit Price]]</f>
        <v>2296</v>
      </c>
      <c r="R74">
        <f>Table1[[#This Row],[Revenue]]-Table1[[#This Row],[Total Cost]]</f>
        <v>1033.1999999999998</v>
      </c>
    </row>
    <row r="75" spans="1:18" hidden="1">
      <c r="A75" t="s">
        <v>119</v>
      </c>
      <c r="B75" t="s">
        <v>11</v>
      </c>
      <c r="C75" t="s">
        <v>57</v>
      </c>
      <c r="D75" s="1">
        <v>45453</v>
      </c>
      <c r="E75" s="1">
        <v>45462</v>
      </c>
      <c r="F75">
        <v>2</v>
      </c>
      <c r="G75">
        <v>770</v>
      </c>
      <c r="H75" t="s">
        <v>13</v>
      </c>
      <c r="I75" t="s">
        <v>32</v>
      </c>
      <c r="J75" t="s">
        <v>45</v>
      </c>
      <c r="K75" t="str">
        <f>TEXT(Table1[[#This Row],[Order Date]],"yyyy")</f>
        <v>2024</v>
      </c>
      <c r="L75" t="str">
        <f>TEXT(Table1[[#This Row],[Order Date]],"mmm")</f>
        <v>Jun</v>
      </c>
      <c r="M75" t="str">
        <f>TEXT(Table1[[#This Row],[Order Date]],"ddd")</f>
        <v>Mon</v>
      </c>
      <c r="N75">
        <f>Table1[[#This Row],[Delivered Date]]-Table1[[#This Row],[Order Date]]</f>
        <v>9</v>
      </c>
      <c r="O75">
        <f>_xlfn.XLOOKUP(Table1[[#This Row],[Product Name]],Table4[Product Name],Table4[Cost Percentage])</f>
        <v>0.85</v>
      </c>
      <c r="P75">
        <f>Table1[[#This Row],[Quantity]]*Table1[[#This Row],[Unit Price]]*Table1[[#This Row],[Cost Percentage]]</f>
        <v>1309</v>
      </c>
      <c r="Q75">
        <f>Table1[[#This Row],[Quantity]]*Table1[[#This Row],[Unit Price]]</f>
        <v>1540</v>
      </c>
      <c r="R75">
        <f>Table1[[#This Row],[Revenue]]-Table1[[#This Row],[Total Cost]]</f>
        <v>231</v>
      </c>
    </row>
    <row r="76" spans="1:18" hidden="1">
      <c r="A76" t="s">
        <v>120</v>
      </c>
      <c r="B76" t="s">
        <v>11</v>
      </c>
      <c r="C76" t="s">
        <v>57</v>
      </c>
      <c r="D76" s="1">
        <v>45443</v>
      </c>
      <c r="E76" s="1">
        <v>45457</v>
      </c>
      <c r="F76">
        <v>4</v>
      </c>
      <c r="G76">
        <v>379</v>
      </c>
      <c r="H76" t="s">
        <v>13</v>
      </c>
      <c r="I76" t="s">
        <v>550</v>
      </c>
      <c r="J76" t="s">
        <v>28</v>
      </c>
      <c r="K76" t="str">
        <f>TEXT(Table1[[#This Row],[Order Date]],"yyyy")</f>
        <v>2024</v>
      </c>
      <c r="L76" t="str">
        <f>TEXT(Table1[[#This Row],[Order Date]],"mmm")</f>
        <v>May</v>
      </c>
      <c r="M76" t="str">
        <f>TEXT(Table1[[#This Row],[Order Date]],"ddd")</f>
        <v>Fri</v>
      </c>
      <c r="N76">
        <f>Table1[[#This Row],[Delivered Date]]-Table1[[#This Row],[Order Date]]</f>
        <v>14</v>
      </c>
      <c r="O76">
        <f>_xlfn.XLOOKUP(Table1[[#This Row],[Product Name]],Table4[Product Name],Table4[Cost Percentage])</f>
        <v>0.85</v>
      </c>
      <c r="P76">
        <f>Table1[[#This Row],[Quantity]]*Table1[[#This Row],[Unit Price]]*Table1[[#This Row],[Cost Percentage]]</f>
        <v>1288.5999999999999</v>
      </c>
      <c r="Q76">
        <f>Table1[[#This Row],[Quantity]]*Table1[[#This Row],[Unit Price]]</f>
        <v>1516</v>
      </c>
      <c r="R76">
        <f>Table1[[#This Row],[Revenue]]-Table1[[#This Row],[Total Cost]]</f>
        <v>227.40000000000009</v>
      </c>
    </row>
    <row r="77" spans="1:18">
      <c r="A77" t="s">
        <v>121</v>
      </c>
      <c r="B77" t="s">
        <v>16</v>
      </c>
      <c r="C77" t="s">
        <v>63</v>
      </c>
      <c r="D77" s="1">
        <v>45432</v>
      </c>
      <c r="E77" s="1">
        <v>45438</v>
      </c>
      <c r="F77" s="33">
        <v>1</v>
      </c>
      <c r="G77">
        <v>65</v>
      </c>
      <c r="H77" t="s">
        <v>27</v>
      </c>
      <c r="I77" t="s">
        <v>32</v>
      </c>
      <c r="J77" t="s">
        <v>28</v>
      </c>
      <c r="K77" t="str">
        <f>TEXT(Table1[[#This Row],[Order Date]],"yyyy")</f>
        <v>2024</v>
      </c>
      <c r="L77" t="str">
        <f>TEXT(Table1[[#This Row],[Order Date]],"mmm")</f>
        <v>May</v>
      </c>
      <c r="M77" t="str">
        <f>TEXT(Table1[[#This Row],[Order Date]],"ddd")</f>
        <v>Mon</v>
      </c>
      <c r="N77">
        <f>Table1[[#This Row],[Delivered Date]]-Table1[[#This Row],[Order Date]]</f>
        <v>6</v>
      </c>
      <c r="O77">
        <f>_xlfn.XLOOKUP(Table1[[#This Row],[Product Name]],Table4[Product Name],Table4[Cost Percentage])</f>
        <v>0.5</v>
      </c>
      <c r="P77">
        <f>Table1[[#This Row],[Quantity]]*Table1[[#This Row],[Unit Price]]*Table1[[#This Row],[Cost Percentage]]</f>
        <v>32.5</v>
      </c>
      <c r="Q77">
        <f>Table1[[#This Row],[Quantity]]*Table1[[#This Row],[Unit Price]]</f>
        <v>65</v>
      </c>
      <c r="R77">
        <f>Table1[[#This Row],[Revenue]]-Table1[[#This Row],[Total Cost]]</f>
        <v>32.5</v>
      </c>
    </row>
    <row r="78" spans="1:18" hidden="1">
      <c r="A78" t="s">
        <v>122</v>
      </c>
      <c r="B78" t="s">
        <v>23</v>
      </c>
      <c r="C78" t="s">
        <v>24</v>
      </c>
      <c r="D78" s="1">
        <v>45386</v>
      </c>
      <c r="E78" s="1">
        <v>45397</v>
      </c>
      <c r="F78">
        <v>1</v>
      </c>
      <c r="G78">
        <v>268</v>
      </c>
      <c r="H78" t="s">
        <v>13</v>
      </c>
      <c r="I78" t="s">
        <v>548</v>
      </c>
      <c r="J78" t="s">
        <v>14</v>
      </c>
      <c r="K78" t="str">
        <f>TEXT(Table1[[#This Row],[Order Date]],"yyyy")</f>
        <v>2024</v>
      </c>
      <c r="L78" t="str">
        <f>TEXT(Table1[[#This Row],[Order Date]],"mmm")</f>
        <v>Apr</v>
      </c>
      <c r="M78" t="str">
        <f>TEXT(Table1[[#This Row],[Order Date]],"ddd")</f>
        <v>Thu</v>
      </c>
      <c r="N78">
        <f>Table1[[#This Row],[Delivered Date]]-Table1[[#This Row],[Order Date]]</f>
        <v>11</v>
      </c>
      <c r="O78">
        <f>_xlfn.XLOOKUP(Table1[[#This Row],[Product Name]],Table4[Product Name],Table4[Cost Percentage])</f>
        <v>0.55000000000000004</v>
      </c>
      <c r="P78">
        <f>Table1[[#This Row],[Quantity]]*Table1[[#This Row],[Unit Price]]*Table1[[#This Row],[Cost Percentage]]</f>
        <v>147.4</v>
      </c>
      <c r="Q78">
        <f>Table1[[#This Row],[Quantity]]*Table1[[#This Row],[Unit Price]]</f>
        <v>268</v>
      </c>
      <c r="R78">
        <f>Table1[[#This Row],[Revenue]]-Table1[[#This Row],[Total Cost]]</f>
        <v>120.6</v>
      </c>
    </row>
    <row r="79" spans="1:18" hidden="1">
      <c r="A79" t="s">
        <v>123</v>
      </c>
      <c r="B79" t="s">
        <v>11</v>
      </c>
      <c r="C79" t="s">
        <v>26</v>
      </c>
      <c r="D79" s="1">
        <v>45543</v>
      </c>
      <c r="E79" s="1">
        <v>45556</v>
      </c>
      <c r="F79">
        <v>2</v>
      </c>
      <c r="G79">
        <v>600</v>
      </c>
      <c r="H79" t="s">
        <v>13</v>
      </c>
      <c r="I79" t="s">
        <v>32</v>
      </c>
      <c r="J79" t="s">
        <v>28</v>
      </c>
      <c r="K79" t="str">
        <f>TEXT(Table1[[#This Row],[Order Date]],"yyyy")</f>
        <v>2024</v>
      </c>
      <c r="L79" t="str">
        <f>TEXT(Table1[[#This Row],[Order Date]],"mmm")</f>
        <v>Sep</v>
      </c>
      <c r="M79" t="str">
        <f>TEXT(Table1[[#This Row],[Order Date]],"ddd")</f>
        <v>Sun</v>
      </c>
      <c r="N79">
        <f>Table1[[#This Row],[Delivered Date]]-Table1[[#This Row],[Order Date]]</f>
        <v>13</v>
      </c>
      <c r="O79">
        <f>_xlfn.XLOOKUP(Table1[[#This Row],[Product Name]],Table4[Product Name],Table4[Cost Percentage])</f>
        <v>0.65</v>
      </c>
      <c r="P79">
        <f>Table1[[#This Row],[Quantity]]*Table1[[#This Row],[Unit Price]]*Table1[[#This Row],[Cost Percentage]]</f>
        <v>780</v>
      </c>
      <c r="Q79">
        <f>Table1[[#This Row],[Quantity]]*Table1[[#This Row],[Unit Price]]</f>
        <v>1200</v>
      </c>
      <c r="R79">
        <f>Table1[[#This Row],[Revenue]]-Table1[[#This Row],[Total Cost]]</f>
        <v>420</v>
      </c>
    </row>
    <row r="80" spans="1:18" hidden="1">
      <c r="A80" t="s">
        <v>124</v>
      </c>
      <c r="B80" t="s">
        <v>23</v>
      </c>
      <c r="C80" t="s">
        <v>24</v>
      </c>
      <c r="D80" s="1">
        <v>45593</v>
      </c>
      <c r="E80" s="1">
        <v>45600</v>
      </c>
      <c r="F80">
        <v>7</v>
      </c>
      <c r="G80">
        <v>322</v>
      </c>
      <c r="H80" t="s">
        <v>13</v>
      </c>
      <c r="I80" t="s">
        <v>32</v>
      </c>
      <c r="J80" t="s">
        <v>28</v>
      </c>
      <c r="K80" t="str">
        <f>TEXT(Table1[[#This Row],[Order Date]],"yyyy")</f>
        <v>2024</v>
      </c>
      <c r="L80" t="str">
        <f>TEXT(Table1[[#This Row],[Order Date]],"mmm")</f>
        <v>Oct</v>
      </c>
      <c r="M80" t="str">
        <f>TEXT(Table1[[#This Row],[Order Date]],"ddd")</f>
        <v>Mon</v>
      </c>
      <c r="N80">
        <f>Table1[[#This Row],[Delivered Date]]-Table1[[#This Row],[Order Date]]</f>
        <v>7</v>
      </c>
      <c r="O80">
        <f>_xlfn.XLOOKUP(Table1[[#This Row],[Product Name]],Table4[Product Name],Table4[Cost Percentage])</f>
        <v>0.55000000000000004</v>
      </c>
      <c r="P80">
        <f>Table1[[#This Row],[Quantity]]*Table1[[#This Row],[Unit Price]]*Table1[[#This Row],[Cost Percentage]]</f>
        <v>1239.7</v>
      </c>
      <c r="Q80">
        <f>Table1[[#This Row],[Quantity]]*Table1[[#This Row],[Unit Price]]</f>
        <v>2254</v>
      </c>
      <c r="R80">
        <f>Table1[[#This Row],[Revenue]]-Table1[[#This Row],[Total Cost]]</f>
        <v>1014.3</v>
      </c>
    </row>
    <row r="81" spans="1:18" hidden="1">
      <c r="A81" t="s">
        <v>125</v>
      </c>
      <c r="B81" t="s">
        <v>16</v>
      </c>
      <c r="C81" t="s">
        <v>17</v>
      </c>
      <c r="D81" s="1">
        <v>45398</v>
      </c>
      <c r="E81" s="1">
        <v>45404</v>
      </c>
      <c r="F81">
        <v>4</v>
      </c>
      <c r="G81">
        <v>280</v>
      </c>
      <c r="H81" t="s">
        <v>13</v>
      </c>
      <c r="I81" t="s">
        <v>32</v>
      </c>
      <c r="J81" t="s">
        <v>18</v>
      </c>
      <c r="K81" t="str">
        <f>TEXT(Table1[[#This Row],[Order Date]],"yyyy")</f>
        <v>2024</v>
      </c>
      <c r="L81" t="str">
        <f>TEXT(Table1[[#This Row],[Order Date]],"mmm")</f>
        <v>Apr</v>
      </c>
      <c r="M81" t="str">
        <f>TEXT(Table1[[#This Row],[Order Date]],"ddd")</f>
        <v>Tue</v>
      </c>
      <c r="N81">
        <f>Table1[[#This Row],[Delivered Date]]-Table1[[#This Row],[Order Date]]</f>
        <v>6</v>
      </c>
      <c r="O81">
        <f>_xlfn.XLOOKUP(Table1[[#This Row],[Product Name]],Table4[Product Name],Table4[Cost Percentage])</f>
        <v>0.5</v>
      </c>
      <c r="P81">
        <f>Table1[[#This Row],[Quantity]]*Table1[[#This Row],[Unit Price]]*Table1[[#This Row],[Cost Percentage]]</f>
        <v>560</v>
      </c>
      <c r="Q81">
        <f>Table1[[#This Row],[Quantity]]*Table1[[#This Row],[Unit Price]]</f>
        <v>1120</v>
      </c>
      <c r="R81">
        <f>Table1[[#This Row],[Revenue]]-Table1[[#This Row],[Total Cost]]</f>
        <v>560</v>
      </c>
    </row>
    <row r="82" spans="1:18">
      <c r="A82" t="s">
        <v>126</v>
      </c>
      <c r="B82" t="s">
        <v>16</v>
      </c>
      <c r="C82" t="s">
        <v>43</v>
      </c>
      <c r="D82" s="1">
        <v>45441</v>
      </c>
      <c r="E82" s="1">
        <v>45455</v>
      </c>
      <c r="F82" s="33">
        <v>1</v>
      </c>
      <c r="G82">
        <v>247</v>
      </c>
      <c r="H82" t="s">
        <v>27</v>
      </c>
      <c r="I82" t="s">
        <v>546</v>
      </c>
      <c r="J82" t="s">
        <v>28</v>
      </c>
      <c r="K82" t="str">
        <f>TEXT(Table1[[#This Row],[Order Date]],"yyyy")</f>
        <v>2024</v>
      </c>
      <c r="L82" t="str">
        <f>TEXT(Table1[[#This Row],[Order Date]],"mmm")</f>
        <v>May</v>
      </c>
      <c r="M82" t="str">
        <f>TEXT(Table1[[#This Row],[Order Date]],"ddd")</f>
        <v>Wed</v>
      </c>
      <c r="N82">
        <f>Table1[[#This Row],[Delivered Date]]-Table1[[#This Row],[Order Date]]</f>
        <v>14</v>
      </c>
      <c r="O82">
        <f>_xlfn.XLOOKUP(Table1[[#This Row],[Product Name]],Table4[Product Name],Table4[Cost Percentage])</f>
        <v>0.6</v>
      </c>
      <c r="P82">
        <f>Table1[[#This Row],[Quantity]]*Table1[[#This Row],[Unit Price]]*Table1[[#This Row],[Cost Percentage]]</f>
        <v>148.19999999999999</v>
      </c>
      <c r="Q82">
        <f>Table1[[#This Row],[Quantity]]*Table1[[#This Row],[Unit Price]]</f>
        <v>247</v>
      </c>
      <c r="R82">
        <f>Table1[[#This Row],[Revenue]]-Table1[[#This Row],[Total Cost]]</f>
        <v>98.800000000000011</v>
      </c>
    </row>
    <row r="83" spans="1:18">
      <c r="A83" t="s">
        <v>127</v>
      </c>
      <c r="B83" t="s">
        <v>23</v>
      </c>
      <c r="C83" t="s">
        <v>114</v>
      </c>
      <c r="D83" s="1">
        <v>45643</v>
      </c>
      <c r="E83" s="1">
        <v>45656</v>
      </c>
      <c r="F83" s="33">
        <v>4</v>
      </c>
      <c r="G83">
        <v>956</v>
      </c>
      <c r="H83" t="s">
        <v>27</v>
      </c>
      <c r="I83" t="s">
        <v>546</v>
      </c>
      <c r="J83" t="s">
        <v>18</v>
      </c>
      <c r="K83" t="str">
        <f>TEXT(Table1[[#This Row],[Order Date]],"yyyy")</f>
        <v>2024</v>
      </c>
      <c r="L83" t="str">
        <f>TEXT(Table1[[#This Row],[Order Date]],"mmm")</f>
        <v>Dec</v>
      </c>
      <c r="M83" t="str">
        <f>TEXT(Table1[[#This Row],[Order Date]],"ddd")</f>
        <v>Tue</v>
      </c>
      <c r="N83">
        <f>Table1[[#This Row],[Delivered Date]]-Table1[[#This Row],[Order Date]]</f>
        <v>13</v>
      </c>
      <c r="O83">
        <f>_xlfn.XLOOKUP(Table1[[#This Row],[Product Name]],Table4[Product Name],Table4[Cost Percentage])</f>
        <v>0.6</v>
      </c>
      <c r="P83">
        <f>Table1[[#This Row],[Quantity]]*Table1[[#This Row],[Unit Price]]*Table1[[#This Row],[Cost Percentage]]</f>
        <v>2294.4</v>
      </c>
      <c r="Q83">
        <f>Table1[[#This Row],[Quantity]]*Table1[[#This Row],[Unit Price]]</f>
        <v>3824</v>
      </c>
      <c r="R83">
        <f>Table1[[#This Row],[Revenue]]-Table1[[#This Row],[Total Cost]]</f>
        <v>1529.6</v>
      </c>
    </row>
    <row r="84" spans="1:18">
      <c r="A84" t="s">
        <v>128</v>
      </c>
      <c r="B84" t="s">
        <v>20</v>
      </c>
      <c r="C84" t="s">
        <v>39</v>
      </c>
      <c r="D84" s="1">
        <v>45322</v>
      </c>
      <c r="E84" s="1">
        <v>45336</v>
      </c>
      <c r="F84" s="33">
        <v>3</v>
      </c>
      <c r="G84">
        <v>821</v>
      </c>
      <c r="H84" t="s">
        <v>27</v>
      </c>
      <c r="I84" t="s">
        <v>546</v>
      </c>
      <c r="J84" t="s">
        <v>14</v>
      </c>
      <c r="K84" t="str">
        <f>TEXT(Table1[[#This Row],[Order Date]],"yyyy")</f>
        <v>2024</v>
      </c>
      <c r="L84" t="str">
        <f>TEXT(Table1[[#This Row],[Order Date]],"mmm")</f>
        <v>Jan</v>
      </c>
      <c r="M84" t="str">
        <f>TEXT(Table1[[#This Row],[Order Date]],"ddd")</f>
        <v>Wed</v>
      </c>
      <c r="N84">
        <f>Table1[[#This Row],[Delivered Date]]-Table1[[#This Row],[Order Date]]</f>
        <v>14</v>
      </c>
      <c r="O84">
        <f>_xlfn.XLOOKUP(Table1[[#This Row],[Product Name]],Table4[Product Name],Table4[Cost Percentage])</f>
        <v>0.65</v>
      </c>
      <c r="P84">
        <f>Table1[[#This Row],[Quantity]]*Table1[[#This Row],[Unit Price]]*Table1[[#This Row],[Cost Percentage]]</f>
        <v>1600.95</v>
      </c>
      <c r="Q84">
        <f>Table1[[#This Row],[Quantity]]*Table1[[#This Row],[Unit Price]]</f>
        <v>2463</v>
      </c>
      <c r="R84">
        <f>Table1[[#This Row],[Revenue]]-Table1[[#This Row],[Total Cost]]</f>
        <v>862.05</v>
      </c>
    </row>
    <row r="85" spans="1:18">
      <c r="A85" t="s">
        <v>129</v>
      </c>
      <c r="B85" t="s">
        <v>16</v>
      </c>
      <c r="C85" t="s">
        <v>55</v>
      </c>
      <c r="D85" s="1">
        <v>45516</v>
      </c>
      <c r="E85" s="1">
        <v>45521</v>
      </c>
      <c r="F85" s="33">
        <v>2</v>
      </c>
      <c r="G85">
        <v>489</v>
      </c>
      <c r="H85" t="s">
        <v>27</v>
      </c>
      <c r="I85" t="s">
        <v>32</v>
      </c>
      <c r="J85" t="s">
        <v>28</v>
      </c>
      <c r="K85" t="str">
        <f>TEXT(Table1[[#This Row],[Order Date]],"yyyy")</f>
        <v>2024</v>
      </c>
      <c r="L85" t="str">
        <f>TEXT(Table1[[#This Row],[Order Date]],"mmm")</f>
        <v>Aug</v>
      </c>
      <c r="M85" t="str">
        <f>TEXT(Table1[[#This Row],[Order Date]],"ddd")</f>
        <v>Mon</v>
      </c>
      <c r="N85">
        <f>Table1[[#This Row],[Delivered Date]]-Table1[[#This Row],[Order Date]]</f>
        <v>5</v>
      </c>
      <c r="O85">
        <f>_xlfn.XLOOKUP(Table1[[#This Row],[Product Name]],Table4[Product Name],Table4[Cost Percentage])</f>
        <v>0.55000000000000004</v>
      </c>
      <c r="P85">
        <f>Table1[[#This Row],[Quantity]]*Table1[[#This Row],[Unit Price]]*Table1[[#This Row],[Cost Percentage]]</f>
        <v>537.90000000000009</v>
      </c>
      <c r="Q85">
        <f>Table1[[#This Row],[Quantity]]*Table1[[#This Row],[Unit Price]]</f>
        <v>978</v>
      </c>
      <c r="R85">
        <f>Table1[[#This Row],[Revenue]]-Table1[[#This Row],[Total Cost]]</f>
        <v>440.09999999999991</v>
      </c>
    </row>
    <row r="86" spans="1:18">
      <c r="A86" t="s">
        <v>130</v>
      </c>
      <c r="B86" t="s">
        <v>23</v>
      </c>
      <c r="C86" t="s">
        <v>24</v>
      </c>
      <c r="D86" s="1">
        <v>45548</v>
      </c>
      <c r="E86" s="1">
        <v>45560</v>
      </c>
      <c r="F86" s="33">
        <v>9</v>
      </c>
      <c r="G86">
        <v>515</v>
      </c>
      <c r="H86" t="s">
        <v>27</v>
      </c>
      <c r="I86" t="s">
        <v>549</v>
      </c>
      <c r="J86" t="s">
        <v>14</v>
      </c>
      <c r="K86" t="str">
        <f>TEXT(Table1[[#This Row],[Order Date]],"yyyy")</f>
        <v>2024</v>
      </c>
      <c r="L86" t="str">
        <f>TEXT(Table1[[#This Row],[Order Date]],"mmm")</f>
        <v>Sep</v>
      </c>
      <c r="M86" t="str">
        <f>TEXT(Table1[[#This Row],[Order Date]],"ddd")</f>
        <v>Fri</v>
      </c>
      <c r="N86">
        <f>Table1[[#This Row],[Delivered Date]]-Table1[[#This Row],[Order Date]]</f>
        <v>12</v>
      </c>
      <c r="O86">
        <f>_xlfn.XLOOKUP(Table1[[#This Row],[Product Name]],Table4[Product Name],Table4[Cost Percentage])</f>
        <v>0.55000000000000004</v>
      </c>
      <c r="P86">
        <f>Table1[[#This Row],[Quantity]]*Table1[[#This Row],[Unit Price]]*Table1[[#This Row],[Cost Percentage]]</f>
        <v>2549.25</v>
      </c>
      <c r="Q86">
        <f>Table1[[#This Row],[Quantity]]*Table1[[#This Row],[Unit Price]]</f>
        <v>4635</v>
      </c>
      <c r="R86">
        <f>Table1[[#This Row],[Revenue]]-Table1[[#This Row],[Total Cost]]</f>
        <v>2085.75</v>
      </c>
    </row>
    <row r="87" spans="1:18" hidden="1">
      <c r="A87" t="s">
        <v>131</v>
      </c>
      <c r="B87" t="s">
        <v>11</v>
      </c>
      <c r="C87" t="s">
        <v>26</v>
      </c>
      <c r="D87" s="1">
        <v>45457</v>
      </c>
      <c r="E87" s="1">
        <v>45462</v>
      </c>
      <c r="F87">
        <v>10</v>
      </c>
      <c r="G87">
        <v>266</v>
      </c>
      <c r="H87" t="s">
        <v>13</v>
      </c>
      <c r="I87" t="s">
        <v>550</v>
      </c>
      <c r="J87" t="s">
        <v>14</v>
      </c>
      <c r="K87" t="str">
        <f>TEXT(Table1[[#This Row],[Order Date]],"yyyy")</f>
        <v>2024</v>
      </c>
      <c r="L87" t="str">
        <f>TEXT(Table1[[#This Row],[Order Date]],"mmm")</f>
        <v>Jun</v>
      </c>
      <c r="M87" t="str">
        <f>TEXT(Table1[[#This Row],[Order Date]],"ddd")</f>
        <v>Fri</v>
      </c>
      <c r="N87">
        <f>Table1[[#This Row],[Delivered Date]]-Table1[[#This Row],[Order Date]]</f>
        <v>5</v>
      </c>
      <c r="O87">
        <f>_xlfn.XLOOKUP(Table1[[#This Row],[Product Name]],Table4[Product Name],Table4[Cost Percentage])</f>
        <v>0.65</v>
      </c>
      <c r="P87">
        <f>Table1[[#This Row],[Quantity]]*Table1[[#This Row],[Unit Price]]*Table1[[#This Row],[Cost Percentage]]</f>
        <v>1729</v>
      </c>
      <c r="Q87">
        <f>Table1[[#This Row],[Quantity]]*Table1[[#This Row],[Unit Price]]</f>
        <v>2660</v>
      </c>
      <c r="R87">
        <f>Table1[[#This Row],[Revenue]]-Table1[[#This Row],[Total Cost]]</f>
        <v>931</v>
      </c>
    </row>
    <row r="88" spans="1:18" hidden="1">
      <c r="A88" t="s">
        <v>132</v>
      </c>
      <c r="B88" t="s">
        <v>16</v>
      </c>
      <c r="C88" t="s">
        <v>43</v>
      </c>
      <c r="D88" s="1">
        <v>45434</v>
      </c>
      <c r="E88" s="1">
        <v>45444</v>
      </c>
      <c r="F88">
        <v>3</v>
      </c>
      <c r="G88">
        <v>609</v>
      </c>
      <c r="H88" t="s">
        <v>13</v>
      </c>
      <c r="I88" t="s">
        <v>549</v>
      </c>
      <c r="J88" t="s">
        <v>14</v>
      </c>
      <c r="K88" t="str">
        <f>TEXT(Table1[[#This Row],[Order Date]],"yyyy")</f>
        <v>2024</v>
      </c>
      <c r="L88" t="str">
        <f>TEXT(Table1[[#This Row],[Order Date]],"mmm")</f>
        <v>May</v>
      </c>
      <c r="M88" t="str">
        <f>TEXT(Table1[[#This Row],[Order Date]],"ddd")</f>
        <v>Wed</v>
      </c>
      <c r="N88">
        <f>Table1[[#This Row],[Delivered Date]]-Table1[[#This Row],[Order Date]]</f>
        <v>10</v>
      </c>
      <c r="O88">
        <f>_xlfn.XLOOKUP(Table1[[#This Row],[Product Name]],Table4[Product Name],Table4[Cost Percentage])</f>
        <v>0.6</v>
      </c>
      <c r="P88">
        <f>Table1[[#This Row],[Quantity]]*Table1[[#This Row],[Unit Price]]*Table1[[#This Row],[Cost Percentage]]</f>
        <v>1096.2</v>
      </c>
      <c r="Q88">
        <f>Table1[[#This Row],[Quantity]]*Table1[[#This Row],[Unit Price]]</f>
        <v>1827</v>
      </c>
      <c r="R88">
        <f>Table1[[#This Row],[Revenue]]-Table1[[#This Row],[Total Cost]]</f>
        <v>730.8</v>
      </c>
    </row>
    <row r="89" spans="1:18" hidden="1">
      <c r="A89" t="s">
        <v>133</v>
      </c>
      <c r="B89" t="s">
        <v>23</v>
      </c>
      <c r="C89" t="s">
        <v>24</v>
      </c>
      <c r="D89" s="1">
        <v>45501</v>
      </c>
      <c r="E89" s="1">
        <v>45505</v>
      </c>
      <c r="F89">
        <v>6</v>
      </c>
      <c r="G89">
        <v>338</v>
      </c>
      <c r="H89" t="s">
        <v>13</v>
      </c>
      <c r="I89" t="s">
        <v>32</v>
      </c>
      <c r="J89" t="s">
        <v>14</v>
      </c>
      <c r="K89" t="str">
        <f>TEXT(Table1[[#This Row],[Order Date]],"yyyy")</f>
        <v>2024</v>
      </c>
      <c r="L89" t="str">
        <f>TEXT(Table1[[#This Row],[Order Date]],"mmm")</f>
        <v>Jul</v>
      </c>
      <c r="M89" t="str">
        <f>TEXT(Table1[[#This Row],[Order Date]],"ddd")</f>
        <v>Sun</v>
      </c>
      <c r="N89">
        <f>Table1[[#This Row],[Delivered Date]]-Table1[[#This Row],[Order Date]]</f>
        <v>4</v>
      </c>
      <c r="O89">
        <f>_xlfn.XLOOKUP(Table1[[#This Row],[Product Name]],Table4[Product Name],Table4[Cost Percentage])</f>
        <v>0.55000000000000004</v>
      </c>
      <c r="P89">
        <f>Table1[[#This Row],[Quantity]]*Table1[[#This Row],[Unit Price]]*Table1[[#This Row],[Cost Percentage]]</f>
        <v>1115.4000000000001</v>
      </c>
      <c r="Q89">
        <f>Table1[[#This Row],[Quantity]]*Table1[[#This Row],[Unit Price]]</f>
        <v>2028</v>
      </c>
      <c r="R89">
        <f>Table1[[#This Row],[Revenue]]-Table1[[#This Row],[Total Cost]]</f>
        <v>912.59999999999991</v>
      </c>
    </row>
    <row r="90" spans="1:18">
      <c r="A90" t="s">
        <v>134</v>
      </c>
      <c r="B90" t="s">
        <v>30</v>
      </c>
      <c r="C90" t="s">
        <v>49</v>
      </c>
      <c r="D90" s="1">
        <v>45647</v>
      </c>
      <c r="E90" s="1">
        <v>45650</v>
      </c>
      <c r="F90" s="33">
        <v>8</v>
      </c>
      <c r="G90">
        <v>305</v>
      </c>
      <c r="H90" t="s">
        <v>27</v>
      </c>
      <c r="I90" t="s">
        <v>32</v>
      </c>
      <c r="J90" t="s">
        <v>18</v>
      </c>
      <c r="K90" t="str">
        <f>TEXT(Table1[[#This Row],[Order Date]],"yyyy")</f>
        <v>2024</v>
      </c>
      <c r="L90" t="str">
        <f>TEXT(Table1[[#This Row],[Order Date]],"mmm")</f>
        <v>Dec</v>
      </c>
      <c r="M90" t="str">
        <f>TEXT(Table1[[#This Row],[Order Date]],"ddd")</f>
        <v>Sat</v>
      </c>
      <c r="N90">
        <f>Table1[[#This Row],[Delivered Date]]-Table1[[#This Row],[Order Date]]</f>
        <v>3</v>
      </c>
      <c r="O90">
        <f>_xlfn.XLOOKUP(Table1[[#This Row],[Product Name]],Table4[Product Name],Table4[Cost Percentage])</f>
        <v>0.7</v>
      </c>
      <c r="P90">
        <f>Table1[[#This Row],[Quantity]]*Table1[[#This Row],[Unit Price]]*Table1[[#This Row],[Cost Percentage]]</f>
        <v>1708</v>
      </c>
      <c r="Q90">
        <f>Table1[[#This Row],[Quantity]]*Table1[[#This Row],[Unit Price]]</f>
        <v>2440</v>
      </c>
      <c r="R90">
        <f>Table1[[#This Row],[Revenue]]-Table1[[#This Row],[Total Cost]]</f>
        <v>732</v>
      </c>
    </row>
    <row r="91" spans="1:18" hidden="1">
      <c r="A91" t="s">
        <v>135</v>
      </c>
      <c r="B91" t="s">
        <v>16</v>
      </c>
      <c r="C91" t="s">
        <v>17</v>
      </c>
      <c r="D91" s="1">
        <v>45628</v>
      </c>
      <c r="E91" s="1">
        <v>45641</v>
      </c>
      <c r="F91">
        <v>9</v>
      </c>
      <c r="G91">
        <v>483</v>
      </c>
      <c r="H91" t="s">
        <v>13</v>
      </c>
      <c r="I91" t="s">
        <v>549</v>
      </c>
      <c r="J91" t="s">
        <v>18</v>
      </c>
      <c r="K91" t="str">
        <f>TEXT(Table1[[#This Row],[Order Date]],"yyyy")</f>
        <v>2024</v>
      </c>
      <c r="L91" t="str">
        <f>TEXT(Table1[[#This Row],[Order Date]],"mmm")</f>
        <v>Dec</v>
      </c>
      <c r="M91" t="str">
        <f>TEXT(Table1[[#This Row],[Order Date]],"ddd")</f>
        <v>Mon</v>
      </c>
      <c r="N91">
        <f>Table1[[#This Row],[Delivered Date]]-Table1[[#This Row],[Order Date]]</f>
        <v>13</v>
      </c>
      <c r="O91">
        <f>_xlfn.XLOOKUP(Table1[[#This Row],[Product Name]],Table4[Product Name],Table4[Cost Percentage])</f>
        <v>0.5</v>
      </c>
      <c r="P91">
        <f>Table1[[#This Row],[Quantity]]*Table1[[#This Row],[Unit Price]]*Table1[[#This Row],[Cost Percentage]]</f>
        <v>2173.5</v>
      </c>
      <c r="Q91">
        <f>Table1[[#This Row],[Quantity]]*Table1[[#This Row],[Unit Price]]</f>
        <v>4347</v>
      </c>
      <c r="R91">
        <f>Table1[[#This Row],[Revenue]]-Table1[[#This Row],[Total Cost]]</f>
        <v>2173.5</v>
      </c>
    </row>
    <row r="92" spans="1:18" hidden="1">
      <c r="A92" t="s">
        <v>136</v>
      </c>
      <c r="B92" t="s">
        <v>16</v>
      </c>
      <c r="C92" t="s">
        <v>55</v>
      </c>
      <c r="D92" s="1">
        <v>45610</v>
      </c>
      <c r="E92" s="1">
        <v>45614</v>
      </c>
      <c r="F92">
        <v>8</v>
      </c>
      <c r="G92">
        <v>650</v>
      </c>
      <c r="H92" t="s">
        <v>13</v>
      </c>
      <c r="I92" t="s">
        <v>549</v>
      </c>
      <c r="J92" t="s">
        <v>28</v>
      </c>
      <c r="K92" t="str">
        <f>TEXT(Table1[[#This Row],[Order Date]],"yyyy")</f>
        <v>2024</v>
      </c>
      <c r="L92" t="str">
        <f>TEXT(Table1[[#This Row],[Order Date]],"mmm")</f>
        <v>Nov</v>
      </c>
      <c r="M92" t="str">
        <f>TEXT(Table1[[#This Row],[Order Date]],"ddd")</f>
        <v>Thu</v>
      </c>
      <c r="N92">
        <f>Table1[[#This Row],[Delivered Date]]-Table1[[#This Row],[Order Date]]</f>
        <v>4</v>
      </c>
      <c r="O92">
        <f>_xlfn.XLOOKUP(Table1[[#This Row],[Product Name]],Table4[Product Name],Table4[Cost Percentage])</f>
        <v>0.55000000000000004</v>
      </c>
      <c r="P92">
        <f>Table1[[#This Row],[Quantity]]*Table1[[#This Row],[Unit Price]]*Table1[[#This Row],[Cost Percentage]]</f>
        <v>2860.0000000000005</v>
      </c>
      <c r="Q92">
        <f>Table1[[#This Row],[Quantity]]*Table1[[#This Row],[Unit Price]]</f>
        <v>5200</v>
      </c>
      <c r="R92">
        <f>Table1[[#This Row],[Revenue]]-Table1[[#This Row],[Total Cost]]</f>
        <v>2339.9999999999995</v>
      </c>
    </row>
    <row r="93" spans="1:18" hidden="1">
      <c r="A93" t="s">
        <v>137</v>
      </c>
      <c r="B93" t="s">
        <v>30</v>
      </c>
      <c r="C93" t="s">
        <v>31</v>
      </c>
      <c r="D93" s="1">
        <v>45359</v>
      </c>
      <c r="E93" s="1">
        <v>45373</v>
      </c>
      <c r="F93">
        <v>5</v>
      </c>
      <c r="G93">
        <v>458</v>
      </c>
      <c r="H93" t="s">
        <v>13</v>
      </c>
      <c r="I93" t="s">
        <v>32</v>
      </c>
      <c r="J93" t="s">
        <v>14</v>
      </c>
      <c r="K93" t="str">
        <f>TEXT(Table1[[#This Row],[Order Date]],"yyyy")</f>
        <v>2024</v>
      </c>
      <c r="L93" t="str">
        <f>TEXT(Table1[[#This Row],[Order Date]],"mmm")</f>
        <v>Mar</v>
      </c>
      <c r="M93" t="str">
        <f>TEXT(Table1[[#This Row],[Order Date]],"ddd")</f>
        <v>Fri</v>
      </c>
      <c r="N93">
        <f>Table1[[#This Row],[Delivered Date]]-Table1[[#This Row],[Order Date]]</f>
        <v>14</v>
      </c>
      <c r="O93">
        <f>_xlfn.XLOOKUP(Table1[[#This Row],[Product Name]],Table4[Product Name],Table4[Cost Percentage])</f>
        <v>0.75</v>
      </c>
      <c r="P93">
        <f>Table1[[#This Row],[Quantity]]*Table1[[#This Row],[Unit Price]]*Table1[[#This Row],[Cost Percentage]]</f>
        <v>1717.5</v>
      </c>
      <c r="Q93">
        <f>Table1[[#This Row],[Quantity]]*Table1[[#This Row],[Unit Price]]</f>
        <v>2290</v>
      </c>
      <c r="R93">
        <f>Table1[[#This Row],[Revenue]]-Table1[[#This Row],[Total Cost]]</f>
        <v>572.5</v>
      </c>
    </row>
    <row r="94" spans="1:18">
      <c r="A94" t="s">
        <v>138</v>
      </c>
      <c r="B94" t="s">
        <v>11</v>
      </c>
      <c r="C94" t="s">
        <v>35</v>
      </c>
      <c r="D94" s="1">
        <v>45414</v>
      </c>
      <c r="E94" s="1">
        <v>45425</v>
      </c>
      <c r="F94" s="33">
        <v>3</v>
      </c>
      <c r="G94">
        <v>328</v>
      </c>
      <c r="H94" t="s">
        <v>27</v>
      </c>
      <c r="I94" t="s">
        <v>32</v>
      </c>
      <c r="J94" t="s">
        <v>14</v>
      </c>
      <c r="K94" t="str">
        <f>TEXT(Table1[[#This Row],[Order Date]],"yyyy")</f>
        <v>2024</v>
      </c>
      <c r="L94" t="str">
        <f>TEXT(Table1[[#This Row],[Order Date]],"mmm")</f>
        <v>May</v>
      </c>
      <c r="M94" t="str">
        <f>TEXT(Table1[[#This Row],[Order Date]],"ddd")</f>
        <v>Thu</v>
      </c>
      <c r="N94">
        <f>Table1[[#This Row],[Delivered Date]]-Table1[[#This Row],[Order Date]]</f>
        <v>11</v>
      </c>
      <c r="O94">
        <f>_xlfn.XLOOKUP(Table1[[#This Row],[Product Name]],Table4[Product Name],Table4[Cost Percentage])</f>
        <v>0.8</v>
      </c>
      <c r="P94">
        <f>Table1[[#This Row],[Quantity]]*Table1[[#This Row],[Unit Price]]*Table1[[#This Row],[Cost Percentage]]</f>
        <v>787.2</v>
      </c>
      <c r="Q94">
        <f>Table1[[#This Row],[Quantity]]*Table1[[#This Row],[Unit Price]]</f>
        <v>984</v>
      </c>
      <c r="R94">
        <f>Table1[[#This Row],[Revenue]]-Table1[[#This Row],[Total Cost]]</f>
        <v>196.79999999999995</v>
      </c>
    </row>
    <row r="95" spans="1:18">
      <c r="A95" t="s">
        <v>139</v>
      </c>
      <c r="B95" t="s">
        <v>20</v>
      </c>
      <c r="C95" t="s">
        <v>21</v>
      </c>
      <c r="D95" s="1">
        <v>45574</v>
      </c>
      <c r="E95" s="1">
        <v>45581</v>
      </c>
      <c r="F95" s="33">
        <v>3</v>
      </c>
      <c r="G95">
        <v>402</v>
      </c>
      <c r="H95" t="s">
        <v>27</v>
      </c>
      <c r="I95" t="s">
        <v>550</v>
      </c>
      <c r="J95" t="s">
        <v>45</v>
      </c>
      <c r="K95" t="str">
        <f>TEXT(Table1[[#This Row],[Order Date]],"yyyy")</f>
        <v>2024</v>
      </c>
      <c r="L95" t="str">
        <f>TEXT(Table1[[#This Row],[Order Date]],"mmm")</f>
        <v>Oct</v>
      </c>
      <c r="M95" t="str">
        <f>TEXT(Table1[[#This Row],[Order Date]],"ddd")</f>
        <v>Wed</v>
      </c>
      <c r="N95">
        <f>Table1[[#This Row],[Delivered Date]]-Table1[[#This Row],[Order Date]]</f>
        <v>7</v>
      </c>
      <c r="O95">
        <f>_xlfn.XLOOKUP(Table1[[#This Row],[Product Name]],Table4[Product Name],Table4[Cost Percentage])</f>
        <v>0.75</v>
      </c>
      <c r="P95">
        <f>Table1[[#This Row],[Quantity]]*Table1[[#This Row],[Unit Price]]*Table1[[#This Row],[Cost Percentage]]</f>
        <v>904.5</v>
      </c>
      <c r="Q95">
        <f>Table1[[#This Row],[Quantity]]*Table1[[#This Row],[Unit Price]]</f>
        <v>1206</v>
      </c>
      <c r="R95">
        <f>Table1[[#This Row],[Revenue]]-Table1[[#This Row],[Total Cost]]</f>
        <v>301.5</v>
      </c>
    </row>
    <row r="96" spans="1:18" hidden="1">
      <c r="A96" t="s">
        <v>140</v>
      </c>
      <c r="B96" t="s">
        <v>11</v>
      </c>
      <c r="C96" t="s">
        <v>95</v>
      </c>
      <c r="D96" s="1">
        <v>45444</v>
      </c>
      <c r="E96" s="1">
        <v>45456</v>
      </c>
      <c r="F96">
        <v>10</v>
      </c>
      <c r="G96">
        <v>603</v>
      </c>
      <c r="H96" t="s">
        <v>13</v>
      </c>
      <c r="I96" t="s">
        <v>32</v>
      </c>
      <c r="J96" t="s">
        <v>45</v>
      </c>
      <c r="K96" t="str">
        <f>TEXT(Table1[[#This Row],[Order Date]],"yyyy")</f>
        <v>2024</v>
      </c>
      <c r="L96" t="str">
        <f>TEXT(Table1[[#This Row],[Order Date]],"mmm")</f>
        <v>Jun</v>
      </c>
      <c r="M96" t="str">
        <f>TEXT(Table1[[#This Row],[Order Date]],"ddd")</f>
        <v>Sat</v>
      </c>
      <c r="N96">
        <f>Table1[[#This Row],[Delivered Date]]-Table1[[#This Row],[Order Date]]</f>
        <v>12</v>
      </c>
      <c r="O96">
        <f>_xlfn.XLOOKUP(Table1[[#This Row],[Product Name]],Table4[Product Name],Table4[Cost Percentage])</f>
        <v>0.7</v>
      </c>
      <c r="P96">
        <f>Table1[[#This Row],[Quantity]]*Table1[[#This Row],[Unit Price]]*Table1[[#This Row],[Cost Percentage]]</f>
        <v>4221</v>
      </c>
      <c r="Q96">
        <f>Table1[[#This Row],[Quantity]]*Table1[[#This Row],[Unit Price]]</f>
        <v>6030</v>
      </c>
      <c r="R96">
        <f>Table1[[#This Row],[Revenue]]-Table1[[#This Row],[Total Cost]]</f>
        <v>1809</v>
      </c>
    </row>
    <row r="97" spans="1:18">
      <c r="A97" t="s">
        <v>141</v>
      </c>
      <c r="B97" t="s">
        <v>11</v>
      </c>
      <c r="C97" t="s">
        <v>35</v>
      </c>
      <c r="D97" s="1">
        <v>45525</v>
      </c>
      <c r="E97" s="1">
        <v>45537</v>
      </c>
      <c r="F97" s="33">
        <v>1</v>
      </c>
      <c r="G97">
        <v>749</v>
      </c>
      <c r="H97" t="s">
        <v>27</v>
      </c>
      <c r="I97" t="s">
        <v>550</v>
      </c>
      <c r="J97" t="s">
        <v>14</v>
      </c>
      <c r="K97" t="str">
        <f>TEXT(Table1[[#This Row],[Order Date]],"yyyy")</f>
        <v>2024</v>
      </c>
      <c r="L97" t="str">
        <f>TEXT(Table1[[#This Row],[Order Date]],"mmm")</f>
        <v>Aug</v>
      </c>
      <c r="M97" t="str">
        <f>TEXT(Table1[[#This Row],[Order Date]],"ddd")</f>
        <v>Wed</v>
      </c>
      <c r="N97">
        <f>Table1[[#This Row],[Delivered Date]]-Table1[[#This Row],[Order Date]]</f>
        <v>12</v>
      </c>
      <c r="O97">
        <f>_xlfn.XLOOKUP(Table1[[#This Row],[Product Name]],Table4[Product Name],Table4[Cost Percentage])</f>
        <v>0.8</v>
      </c>
      <c r="P97">
        <f>Table1[[#This Row],[Quantity]]*Table1[[#This Row],[Unit Price]]*Table1[[#This Row],[Cost Percentage]]</f>
        <v>599.20000000000005</v>
      </c>
      <c r="Q97">
        <f>Table1[[#This Row],[Quantity]]*Table1[[#This Row],[Unit Price]]</f>
        <v>749</v>
      </c>
      <c r="R97">
        <f>Table1[[#This Row],[Revenue]]-Table1[[#This Row],[Total Cost]]</f>
        <v>149.79999999999995</v>
      </c>
    </row>
    <row r="98" spans="1:18">
      <c r="A98" t="s">
        <v>142</v>
      </c>
      <c r="B98" t="s">
        <v>20</v>
      </c>
      <c r="C98" t="s">
        <v>39</v>
      </c>
      <c r="D98" s="1">
        <v>45532</v>
      </c>
      <c r="E98" s="1">
        <v>45539</v>
      </c>
      <c r="F98" s="33">
        <v>5</v>
      </c>
      <c r="G98">
        <v>356</v>
      </c>
      <c r="H98" t="s">
        <v>27</v>
      </c>
      <c r="I98" t="s">
        <v>32</v>
      </c>
      <c r="J98" t="s">
        <v>14</v>
      </c>
      <c r="K98" t="str">
        <f>TEXT(Table1[[#This Row],[Order Date]],"yyyy")</f>
        <v>2024</v>
      </c>
      <c r="L98" t="str">
        <f>TEXT(Table1[[#This Row],[Order Date]],"mmm")</f>
        <v>Aug</v>
      </c>
      <c r="M98" t="str">
        <f>TEXT(Table1[[#This Row],[Order Date]],"ddd")</f>
        <v>Wed</v>
      </c>
      <c r="N98">
        <f>Table1[[#This Row],[Delivered Date]]-Table1[[#This Row],[Order Date]]</f>
        <v>7</v>
      </c>
      <c r="O98">
        <f>_xlfn.XLOOKUP(Table1[[#This Row],[Product Name]],Table4[Product Name],Table4[Cost Percentage])</f>
        <v>0.65</v>
      </c>
      <c r="P98">
        <f>Table1[[#This Row],[Quantity]]*Table1[[#This Row],[Unit Price]]*Table1[[#This Row],[Cost Percentage]]</f>
        <v>1157</v>
      </c>
      <c r="Q98">
        <f>Table1[[#This Row],[Quantity]]*Table1[[#This Row],[Unit Price]]</f>
        <v>1780</v>
      </c>
      <c r="R98">
        <f>Table1[[#This Row],[Revenue]]-Table1[[#This Row],[Total Cost]]</f>
        <v>623</v>
      </c>
    </row>
    <row r="99" spans="1:18">
      <c r="A99" t="s">
        <v>143</v>
      </c>
      <c r="B99" t="s">
        <v>11</v>
      </c>
      <c r="C99" t="s">
        <v>95</v>
      </c>
      <c r="D99" s="1">
        <v>45637</v>
      </c>
      <c r="E99" s="1">
        <v>45649</v>
      </c>
      <c r="F99" s="33">
        <v>9</v>
      </c>
      <c r="G99">
        <v>399</v>
      </c>
      <c r="H99" t="s">
        <v>27</v>
      </c>
      <c r="I99" t="s">
        <v>546</v>
      </c>
      <c r="J99" t="s">
        <v>14</v>
      </c>
      <c r="K99" t="str">
        <f>TEXT(Table1[[#This Row],[Order Date]],"yyyy")</f>
        <v>2024</v>
      </c>
      <c r="L99" t="str">
        <f>TEXT(Table1[[#This Row],[Order Date]],"mmm")</f>
        <v>Dec</v>
      </c>
      <c r="M99" t="str">
        <f>TEXT(Table1[[#This Row],[Order Date]],"ddd")</f>
        <v>Wed</v>
      </c>
      <c r="N99">
        <f>Table1[[#This Row],[Delivered Date]]-Table1[[#This Row],[Order Date]]</f>
        <v>12</v>
      </c>
      <c r="O99">
        <f>_xlfn.XLOOKUP(Table1[[#This Row],[Product Name]],Table4[Product Name],Table4[Cost Percentage])</f>
        <v>0.7</v>
      </c>
      <c r="P99">
        <f>Table1[[#This Row],[Quantity]]*Table1[[#This Row],[Unit Price]]*Table1[[#This Row],[Cost Percentage]]</f>
        <v>2513.6999999999998</v>
      </c>
      <c r="Q99">
        <f>Table1[[#This Row],[Quantity]]*Table1[[#This Row],[Unit Price]]</f>
        <v>3591</v>
      </c>
      <c r="R99">
        <f>Table1[[#This Row],[Revenue]]-Table1[[#This Row],[Total Cost]]</f>
        <v>1077.3000000000002</v>
      </c>
    </row>
    <row r="100" spans="1:18" hidden="1">
      <c r="A100" t="s">
        <v>144</v>
      </c>
      <c r="B100" t="s">
        <v>11</v>
      </c>
      <c r="C100" t="s">
        <v>35</v>
      </c>
      <c r="D100" s="1">
        <v>45327</v>
      </c>
      <c r="E100" s="1">
        <v>45331</v>
      </c>
      <c r="F100">
        <v>4</v>
      </c>
      <c r="G100">
        <v>656</v>
      </c>
      <c r="H100" t="s">
        <v>13</v>
      </c>
      <c r="I100" t="s">
        <v>32</v>
      </c>
      <c r="J100" t="s">
        <v>28</v>
      </c>
      <c r="K100" t="str">
        <f>TEXT(Table1[[#This Row],[Order Date]],"yyyy")</f>
        <v>2024</v>
      </c>
      <c r="L100" t="str">
        <f>TEXT(Table1[[#This Row],[Order Date]],"mmm")</f>
        <v>Feb</v>
      </c>
      <c r="M100" t="str">
        <f>TEXT(Table1[[#This Row],[Order Date]],"ddd")</f>
        <v>Mon</v>
      </c>
      <c r="N100">
        <f>Table1[[#This Row],[Delivered Date]]-Table1[[#This Row],[Order Date]]</f>
        <v>4</v>
      </c>
      <c r="O100">
        <f>_xlfn.XLOOKUP(Table1[[#This Row],[Product Name]],Table4[Product Name],Table4[Cost Percentage])</f>
        <v>0.8</v>
      </c>
      <c r="P100">
        <f>Table1[[#This Row],[Quantity]]*Table1[[#This Row],[Unit Price]]*Table1[[#This Row],[Cost Percentage]]</f>
        <v>2099.2000000000003</v>
      </c>
      <c r="Q100">
        <f>Table1[[#This Row],[Quantity]]*Table1[[#This Row],[Unit Price]]</f>
        <v>2624</v>
      </c>
      <c r="R100">
        <f>Table1[[#This Row],[Revenue]]-Table1[[#This Row],[Total Cost]]</f>
        <v>524.79999999999973</v>
      </c>
    </row>
    <row r="101" spans="1:18" hidden="1">
      <c r="A101" t="s">
        <v>145</v>
      </c>
      <c r="B101" t="s">
        <v>11</v>
      </c>
      <c r="C101" t="s">
        <v>26</v>
      </c>
      <c r="D101" s="1">
        <v>45342</v>
      </c>
      <c r="E101" s="1">
        <v>45346</v>
      </c>
      <c r="F101">
        <v>2</v>
      </c>
      <c r="G101">
        <v>464</v>
      </c>
      <c r="H101" t="s">
        <v>13</v>
      </c>
      <c r="I101" t="s">
        <v>550</v>
      </c>
      <c r="J101" t="s">
        <v>18</v>
      </c>
      <c r="K101" t="str">
        <f>TEXT(Table1[[#This Row],[Order Date]],"yyyy")</f>
        <v>2024</v>
      </c>
      <c r="L101" t="str">
        <f>TEXT(Table1[[#This Row],[Order Date]],"mmm")</f>
        <v>Feb</v>
      </c>
      <c r="M101" t="str">
        <f>TEXT(Table1[[#This Row],[Order Date]],"ddd")</f>
        <v>Tue</v>
      </c>
      <c r="N101">
        <f>Table1[[#This Row],[Delivered Date]]-Table1[[#This Row],[Order Date]]</f>
        <v>4</v>
      </c>
      <c r="O101">
        <f>_xlfn.XLOOKUP(Table1[[#This Row],[Product Name]],Table4[Product Name],Table4[Cost Percentage])</f>
        <v>0.65</v>
      </c>
      <c r="P101">
        <f>Table1[[#This Row],[Quantity]]*Table1[[#This Row],[Unit Price]]*Table1[[#This Row],[Cost Percentage]]</f>
        <v>603.20000000000005</v>
      </c>
      <c r="Q101">
        <f>Table1[[#This Row],[Quantity]]*Table1[[#This Row],[Unit Price]]</f>
        <v>928</v>
      </c>
      <c r="R101">
        <f>Table1[[#This Row],[Revenue]]-Table1[[#This Row],[Total Cost]]</f>
        <v>324.79999999999995</v>
      </c>
    </row>
    <row r="102" spans="1:18" hidden="1">
      <c r="A102" t="s">
        <v>146</v>
      </c>
      <c r="B102" t="s">
        <v>11</v>
      </c>
      <c r="C102" t="s">
        <v>95</v>
      </c>
      <c r="D102" s="1">
        <v>45320</v>
      </c>
      <c r="E102" s="1">
        <v>45327</v>
      </c>
      <c r="F102">
        <v>5</v>
      </c>
      <c r="G102">
        <v>377</v>
      </c>
      <c r="H102" t="s">
        <v>13</v>
      </c>
      <c r="I102" t="s">
        <v>546</v>
      </c>
      <c r="J102" t="s">
        <v>18</v>
      </c>
      <c r="K102" t="str">
        <f>TEXT(Table1[[#This Row],[Order Date]],"yyyy")</f>
        <v>2024</v>
      </c>
      <c r="L102" t="str">
        <f>TEXT(Table1[[#This Row],[Order Date]],"mmm")</f>
        <v>Jan</v>
      </c>
      <c r="M102" t="str">
        <f>TEXT(Table1[[#This Row],[Order Date]],"ddd")</f>
        <v>Mon</v>
      </c>
      <c r="N102">
        <f>Table1[[#This Row],[Delivered Date]]-Table1[[#This Row],[Order Date]]</f>
        <v>7</v>
      </c>
      <c r="O102">
        <f>_xlfn.XLOOKUP(Table1[[#This Row],[Product Name]],Table4[Product Name],Table4[Cost Percentage])</f>
        <v>0.7</v>
      </c>
      <c r="P102">
        <f>Table1[[#This Row],[Quantity]]*Table1[[#This Row],[Unit Price]]*Table1[[#This Row],[Cost Percentage]]</f>
        <v>1319.5</v>
      </c>
      <c r="Q102">
        <f>Table1[[#This Row],[Quantity]]*Table1[[#This Row],[Unit Price]]</f>
        <v>1885</v>
      </c>
      <c r="R102">
        <f>Table1[[#This Row],[Revenue]]-Table1[[#This Row],[Total Cost]]</f>
        <v>565.5</v>
      </c>
    </row>
    <row r="103" spans="1:18" hidden="1">
      <c r="A103" t="s">
        <v>147</v>
      </c>
      <c r="B103" t="s">
        <v>20</v>
      </c>
      <c r="C103" t="s">
        <v>51</v>
      </c>
      <c r="D103" s="1">
        <v>45502</v>
      </c>
      <c r="E103" s="1">
        <v>45513</v>
      </c>
      <c r="F103">
        <v>10</v>
      </c>
      <c r="G103">
        <v>708</v>
      </c>
      <c r="H103" t="s">
        <v>13</v>
      </c>
      <c r="I103" t="s">
        <v>548</v>
      </c>
      <c r="J103" t="s">
        <v>28</v>
      </c>
      <c r="K103" t="str">
        <f>TEXT(Table1[[#This Row],[Order Date]],"yyyy")</f>
        <v>2024</v>
      </c>
      <c r="L103" t="str">
        <f>TEXT(Table1[[#This Row],[Order Date]],"mmm")</f>
        <v>Jul</v>
      </c>
      <c r="M103" t="str">
        <f>TEXT(Table1[[#This Row],[Order Date]],"ddd")</f>
        <v>Mon</v>
      </c>
      <c r="N103">
        <f>Table1[[#This Row],[Delivered Date]]-Table1[[#This Row],[Order Date]]</f>
        <v>11</v>
      </c>
      <c r="O103">
        <f>_xlfn.XLOOKUP(Table1[[#This Row],[Product Name]],Table4[Product Name],Table4[Cost Percentage])</f>
        <v>0.7</v>
      </c>
      <c r="P103">
        <f>Table1[[#This Row],[Quantity]]*Table1[[#This Row],[Unit Price]]*Table1[[#This Row],[Cost Percentage]]</f>
        <v>4956</v>
      </c>
      <c r="Q103">
        <f>Table1[[#This Row],[Quantity]]*Table1[[#This Row],[Unit Price]]</f>
        <v>7080</v>
      </c>
      <c r="R103">
        <f>Table1[[#This Row],[Revenue]]-Table1[[#This Row],[Total Cost]]</f>
        <v>2124</v>
      </c>
    </row>
    <row r="104" spans="1:18" hidden="1">
      <c r="A104" t="s">
        <v>148</v>
      </c>
      <c r="B104" t="s">
        <v>20</v>
      </c>
      <c r="C104" t="s">
        <v>39</v>
      </c>
      <c r="D104" s="1">
        <v>45613</v>
      </c>
      <c r="E104" s="1">
        <v>45619</v>
      </c>
      <c r="F104">
        <v>1</v>
      </c>
      <c r="G104">
        <v>326</v>
      </c>
      <c r="H104" t="s">
        <v>13</v>
      </c>
      <c r="I104" t="s">
        <v>548</v>
      </c>
      <c r="J104" t="s">
        <v>45</v>
      </c>
      <c r="K104" t="str">
        <f>TEXT(Table1[[#This Row],[Order Date]],"yyyy")</f>
        <v>2024</v>
      </c>
      <c r="L104" t="str">
        <f>TEXT(Table1[[#This Row],[Order Date]],"mmm")</f>
        <v>Nov</v>
      </c>
      <c r="M104" t="str">
        <f>TEXT(Table1[[#This Row],[Order Date]],"ddd")</f>
        <v>Sun</v>
      </c>
      <c r="N104">
        <f>Table1[[#This Row],[Delivered Date]]-Table1[[#This Row],[Order Date]]</f>
        <v>6</v>
      </c>
      <c r="O104">
        <f>_xlfn.XLOOKUP(Table1[[#This Row],[Product Name]],Table4[Product Name],Table4[Cost Percentage])</f>
        <v>0.65</v>
      </c>
      <c r="P104">
        <f>Table1[[#This Row],[Quantity]]*Table1[[#This Row],[Unit Price]]*Table1[[#This Row],[Cost Percentage]]</f>
        <v>211.9</v>
      </c>
      <c r="Q104">
        <f>Table1[[#This Row],[Quantity]]*Table1[[#This Row],[Unit Price]]</f>
        <v>326</v>
      </c>
      <c r="R104">
        <f>Table1[[#This Row],[Revenue]]-Table1[[#This Row],[Total Cost]]</f>
        <v>114.1</v>
      </c>
    </row>
    <row r="105" spans="1:18">
      <c r="A105" t="s">
        <v>149</v>
      </c>
      <c r="B105" t="s">
        <v>16</v>
      </c>
      <c r="C105" t="s">
        <v>55</v>
      </c>
      <c r="D105" s="1">
        <v>45359</v>
      </c>
      <c r="E105" s="1">
        <v>45369</v>
      </c>
      <c r="F105" s="33">
        <v>2</v>
      </c>
      <c r="G105">
        <v>941</v>
      </c>
      <c r="H105" t="s">
        <v>27</v>
      </c>
      <c r="I105" t="s">
        <v>546</v>
      </c>
      <c r="J105" t="s">
        <v>28</v>
      </c>
      <c r="K105" t="str">
        <f>TEXT(Table1[[#This Row],[Order Date]],"yyyy")</f>
        <v>2024</v>
      </c>
      <c r="L105" t="str">
        <f>TEXT(Table1[[#This Row],[Order Date]],"mmm")</f>
        <v>Mar</v>
      </c>
      <c r="M105" t="str">
        <f>TEXT(Table1[[#This Row],[Order Date]],"ddd")</f>
        <v>Fri</v>
      </c>
      <c r="N105">
        <f>Table1[[#This Row],[Delivered Date]]-Table1[[#This Row],[Order Date]]</f>
        <v>10</v>
      </c>
      <c r="O105">
        <f>_xlfn.XLOOKUP(Table1[[#This Row],[Product Name]],Table4[Product Name],Table4[Cost Percentage])</f>
        <v>0.55000000000000004</v>
      </c>
      <c r="P105">
        <f>Table1[[#This Row],[Quantity]]*Table1[[#This Row],[Unit Price]]*Table1[[#This Row],[Cost Percentage]]</f>
        <v>1035.1000000000001</v>
      </c>
      <c r="Q105">
        <f>Table1[[#This Row],[Quantity]]*Table1[[#This Row],[Unit Price]]</f>
        <v>1882</v>
      </c>
      <c r="R105">
        <f>Table1[[#This Row],[Revenue]]-Table1[[#This Row],[Total Cost]]</f>
        <v>846.89999999999986</v>
      </c>
    </row>
    <row r="106" spans="1:18">
      <c r="A106" t="s">
        <v>150</v>
      </c>
      <c r="B106" t="s">
        <v>23</v>
      </c>
      <c r="C106" t="s">
        <v>99</v>
      </c>
      <c r="D106" s="1">
        <v>45394</v>
      </c>
      <c r="E106" s="1">
        <v>45403</v>
      </c>
      <c r="F106" s="33">
        <v>3</v>
      </c>
      <c r="G106">
        <v>815</v>
      </c>
      <c r="H106" t="s">
        <v>27</v>
      </c>
      <c r="I106" t="s">
        <v>32</v>
      </c>
      <c r="J106" t="s">
        <v>28</v>
      </c>
      <c r="K106" t="str">
        <f>TEXT(Table1[[#This Row],[Order Date]],"yyyy")</f>
        <v>2024</v>
      </c>
      <c r="L106" t="str">
        <f>TEXT(Table1[[#This Row],[Order Date]],"mmm")</f>
        <v>Apr</v>
      </c>
      <c r="M106" t="str">
        <f>TEXT(Table1[[#This Row],[Order Date]],"ddd")</f>
        <v>Fri</v>
      </c>
      <c r="N106">
        <f>Table1[[#This Row],[Delivered Date]]-Table1[[#This Row],[Order Date]]</f>
        <v>9</v>
      </c>
      <c r="O106">
        <f>_xlfn.XLOOKUP(Table1[[#This Row],[Product Name]],Table4[Product Name],Table4[Cost Percentage])</f>
        <v>0.6</v>
      </c>
      <c r="P106">
        <f>Table1[[#This Row],[Quantity]]*Table1[[#This Row],[Unit Price]]*Table1[[#This Row],[Cost Percentage]]</f>
        <v>1467</v>
      </c>
      <c r="Q106">
        <f>Table1[[#This Row],[Quantity]]*Table1[[#This Row],[Unit Price]]</f>
        <v>2445</v>
      </c>
      <c r="R106">
        <f>Table1[[#This Row],[Revenue]]-Table1[[#This Row],[Total Cost]]</f>
        <v>978</v>
      </c>
    </row>
    <row r="107" spans="1:18">
      <c r="A107" t="s">
        <v>151</v>
      </c>
      <c r="B107" t="s">
        <v>30</v>
      </c>
      <c r="C107" t="s">
        <v>75</v>
      </c>
      <c r="D107" s="1">
        <v>45531</v>
      </c>
      <c r="E107" s="1">
        <v>45538</v>
      </c>
      <c r="F107" s="33">
        <v>2</v>
      </c>
      <c r="G107">
        <v>154</v>
      </c>
      <c r="H107" t="s">
        <v>27</v>
      </c>
      <c r="I107" t="s">
        <v>548</v>
      </c>
      <c r="J107" t="s">
        <v>28</v>
      </c>
      <c r="K107" t="str">
        <f>TEXT(Table1[[#This Row],[Order Date]],"yyyy")</f>
        <v>2024</v>
      </c>
      <c r="L107" t="str">
        <f>TEXT(Table1[[#This Row],[Order Date]],"mmm")</f>
        <v>Aug</v>
      </c>
      <c r="M107" t="str">
        <f>TEXT(Table1[[#This Row],[Order Date]],"ddd")</f>
        <v>Tue</v>
      </c>
      <c r="N107">
        <f>Table1[[#This Row],[Delivered Date]]-Table1[[#This Row],[Order Date]]</f>
        <v>7</v>
      </c>
      <c r="O107">
        <f>_xlfn.XLOOKUP(Table1[[#This Row],[Product Name]],Table4[Product Name],Table4[Cost Percentage])</f>
        <v>0.75</v>
      </c>
      <c r="P107">
        <f>Table1[[#This Row],[Quantity]]*Table1[[#This Row],[Unit Price]]*Table1[[#This Row],[Cost Percentage]]</f>
        <v>231</v>
      </c>
      <c r="Q107">
        <f>Table1[[#This Row],[Quantity]]*Table1[[#This Row],[Unit Price]]</f>
        <v>308</v>
      </c>
      <c r="R107">
        <f>Table1[[#This Row],[Revenue]]-Table1[[#This Row],[Total Cost]]</f>
        <v>77</v>
      </c>
    </row>
    <row r="108" spans="1:18">
      <c r="A108" t="s">
        <v>152</v>
      </c>
      <c r="B108" t="s">
        <v>16</v>
      </c>
      <c r="C108" t="s">
        <v>17</v>
      </c>
      <c r="D108" s="1">
        <v>45524</v>
      </c>
      <c r="E108" s="1">
        <v>45534</v>
      </c>
      <c r="F108" s="33">
        <v>6</v>
      </c>
      <c r="G108">
        <v>698</v>
      </c>
      <c r="H108" t="s">
        <v>27</v>
      </c>
      <c r="I108" t="s">
        <v>32</v>
      </c>
      <c r="J108" t="s">
        <v>28</v>
      </c>
      <c r="K108" t="str">
        <f>TEXT(Table1[[#This Row],[Order Date]],"yyyy")</f>
        <v>2024</v>
      </c>
      <c r="L108" t="str">
        <f>TEXT(Table1[[#This Row],[Order Date]],"mmm")</f>
        <v>Aug</v>
      </c>
      <c r="M108" t="str">
        <f>TEXT(Table1[[#This Row],[Order Date]],"ddd")</f>
        <v>Tue</v>
      </c>
      <c r="N108">
        <f>Table1[[#This Row],[Delivered Date]]-Table1[[#This Row],[Order Date]]</f>
        <v>10</v>
      </c>
      <c r="O108">
        <f>_xlfn.XLOOKUP(Table1[[#This Row],[Product Name]],Table4[Product Name],Table4[Cost Percentage])</f>
        <v>0.5</v>
      </c>
      <c r="P108">
        <f>Table1[[#This Row],[Quantity]]*Table1[[#This Row],[Unit Price]]*Table1[[#This Row],[Cost Percentage]]</f>
        <v>2094</v>
      </c>
      <c r="Q108">
        <f>Table1[[#This Row],[Quantity]]*Table1[[#This Row],[Unit Price]]</f>
        <v>4188</v>
      </c>
      <c r="R108">
        <f>Table1[[#This Row],[Revenue]]-Table1[[#This Row],[Total Cost]]</f>
        <v>2094</v>
      </c>
    </row>
    <row r="109" spans="1:18">
      <c r="A109" t="s">
        <v>153</v>
      </c>
      <c r="B109" t="s">
        <v>23</v>
      </c>
      <c r="C109" t="s">
        <v>24</v>
      </c>
      <c r="D109" s="1">
        <v>45347</v>
      </c>
      <c r="E109" s="1">
        <v>45353</v>
      </c>
      <c r="F109" s="33">
        <v>4</v>
      </c>
      <c r="G109">
        <v>492</v>
      </c>
      <c r="H109" t="s">
        <v>27</v>
      </c>
      <c r="I109" t="s">
        <v>550</v>
      </c>
      <c r="J109" t="s">
        <v>14</v>
      </c>
      <c r="K109" t="str">
        <f>TEXT(Table1[[#This Row],[Order Date]],"yyyy")</f>
        <v>2024</v>
      </c>
      <c r="L109" t="str">
        <f>TEXT(Table1[[#This Row],[Order Date]],"mmm")</f>
        <v>Feb</v>
      </c>
      <c r="M109" t="str">
        <f>TEXT(Table1[[#This Row],[Order Date]],"ddd")</f>
        <v>Sun</v>
      </c>
      <c r="N109">
        <f>Table1[[#This Row],[Delivered Date]]-Table1[[#This Row],[Order Date]]</f>
        <v>6</v>
      </c>
      <c r="O109">
        <f>_xlfn.XLOOKUP(Table1[[#This Row],[Product Name]],Table4[Product Name],Table4[Cost Percentage])</f>
        <v>0.55000000000000004</v>
      </c>
      <c r="P109">
        <f>Table1[[#This Row],[Quantity]]*Table1[[#This Row],[Unit Price]]*Table1[[#This Row],[Cost Percentage]]</f>
        <v>1082.4000000000001</v>
      </c>
      <c r="Q109">
        <f>Table1[[#This Row],[Quantity]]*Table1[[#This Row],[Unit Price]]</f>
        <v>1968</v>
      </c>
      <c r="R109">
        <f>Table1[[#This Row],[Revenue]]-Table1[[#This Row],[Total Cost]]</f>
        <v>885.59999999999991</v>
      </c>
    </row>
    <row r="110" spans="1:18">
      <c r="A110" t="s">
        <v>154</v>
      </c>
      <c r="B110" t="s">
        <v>30</v>
      </c>
      <c r="C110" t="s">
        <v>31</v>
      </c>
      <c r="D110" s="1">
        <v>45405</v>
      </c>
      <c r="E110" s="1">
        <v>45410</v>
      </c>
      <c r="F110" s="33">
        <v>2</v>
      </c>
      <c r="G110">
        <v>660</v>
      </c>
      <c r="H110" t="s">
        <v>27</v>
      </c>
      <c r="I110" t="s">
        <v>548</v>
      </c>
      <c r="J110" t="s">
        <v>45</v>
      </c>
      <c r="K110" t="str">
        <f>TEXT(Table1[[#This Row],[Order Date]],"yyyy")</f>
        <v>2024</v>
      </c>
      <c r="L110" t="str">
        <f>TEXT(Table1[[#This Row],[Order Date]],"mmm")</f>
        <v>Apr</v>
      </c>
      <c r="M110" t="str">
        <f>TEXT(Table1[[#This Row],[Order Date]],"ddd")</f>
        <v>Tue</v>
      </c>
      <c r="N110">
        <f>Table1[[#This Row],[Delivered Date]]-Table1[[#This Row],[Order Date]]</f>
        <v>5</v>
      </c>
      <c r="O110">
        <f>_xlfn.XLOOKUP(Table1[[#This Row],[Product Name]],Table4[Product Name],Table4[Cost Percentage])</f>
        <v>0.75</v>
      </c>
      <c r="P110">
        <f>Table1[[#This Row],[Quantity]]*Table1[[#This Row],[Unit Price]]*Table1[[#This Row],[Cost Percentage]]</f>
        <v>990</v>
      </c>
      <c r="Q110">
        <f>Table1[[#This Row],[Quantity]]*Table1[[#This Row],[Unit Price]]</f>
        <v>1320</v>
      </c>
      <c r="R110">
        <f>Table1[[#This Row],[Revenue]]-Table1[[#This Row],[Total Cost]]</f>
        <v>330</v>
      </c>
    </row>
    <row r="111" spans="1:18">
      <c r="A111" t="s">
        <v>155</v>
      </c>
      <c r="B111" t="s">
        <v>23</v>
      </c>
      <c r="C111" t="s">
        <v>99</v>
      </c>
      <c r="D111" s="1">
        <v>45477</v>
      </c>
      <c r="E111" s="1">
        <v>45484</v>
      </c>
      <c r="F111" s="33">
        <v>2</v>
      </c>
      <c r="G111">
        <v>712</v>
      </c>
      <c r="H111" t="s">
        <v>27</v>
      </c>
      <c r="I111" t="s">
        <v>546</v>
      </c>
      <c r="J111" t="s">
        <v>14</v>
      </c>
      <c r="K111" t="str">
        <f>TEXT(Table1[[#This Row],[Order Date]],"yyyy")</f>
        <v>2024</v>
      </c>
      <c r="L111" t="str">
        <f>TEXT(Table1[[#This Row],[Order Date]],"mmm")</f>
        <v>Jul</v>
      </c>
      <c r="M111" t="str">
        <f>TEXT(Table1[[#This Row],[Order Date]],"ddd")</f>
        <v>Thu</v>
      </c>
      <c r="N111">
        <f>Table1[[#This Row],[Delivered Date]]-Table1[[#This Row],[Order Date]]</f>
        <v>7</v>
      </c>
      <c r="O111">
        <f>_xlfn.XLOOKUP(Table1[[#This Row],[Product Name]],Table4[Product Name],Table4[Cost Percentage])</f>
        <v>0.6</v>
      </c>
      <c r="P111">
        <f>Table1[[#This Row],[Quantity]]*Table1[[#This Row],[Unit Price]]*Table1[[#This Row],[Cost Percentage]]</f>
        <v>854.4</v>
      </c>
      <c r="Q111">
        <f>Table1[[#This Row],[Quantity]]*Table1[[#This Row],[Unit Price]]</f>
        <v>1424</v>
      </c>
      <c r="R111">
        <f>Table1[[#This Row],[Revenue]]-Table1[[#This Row],[Total Cost]]</f>
        <v>569.6</v>
      </c>
    </row>
    <row r="112" spans="1:18" hidden="1">
      <c r="A112" t="s">
        <v>156</v>
      </c>
      <c r="B112" t="s">
        <v>30</v>
      </c>
      <c r="C112" t="s">
        <v>75</v>
      </c>
      <c r="D112" s="1">
        <v>45495</v>
      </c>
      <c r="E112" s="1">
        <v>45499</v>
      </c>
      <c r="F112">
        <v>5</v>
      </c>
      <c r="G112">
        <v>204</v>
      </c>
      <c r="H112" t="s">
        <v>13</v>
      </c>
      <c r="I112" t="s">
        <v>550</v>
      </c>
      <c r="J112" t="s">
        <v>45</v>
      </c>
      <c r="K112" t="str">
        <f>TEXT(Table1[[#This Row],[Order Date]],"yyyy")</f>
        <v>2024</v>
      </c>
      <c r="L112" t="str">
        <f>TEXT(Table1[[#This Row],[Order Date]],"mmm")</f>
        <v>Jul</v>
      </c>
      <c r="M112" t="str">
        <f>TEXT(Table1[[#This Row],[Order Date]],"ddd")</f>
        <v>Mon</v>
      </c>
      <c r="N112">
        <f>Table1[[#This Row],[Delivered Date]]-Table1[[#This Row],[Order Date]]</f>
        <v>4</v>
      </c>
      <c r="O112">
        <f>_xlfn.XLOOKUP(Table1[[#This Row],[Product Name]],Table4[Product Name],Table4[Cost Percentage])</f>
        <v>0.75</v>
      </c>
      <c r="P112">
        <f>Table1[[#This Row],[Quantity]]*Table1[[#This Row],[Unit Price]]*Table1[[#This Row],[Cost Percentage]]</f>
        <v>765</v>
      </c>
      <c r="Q112">
        <f>Table1[[#This Row],[Quantity]]*Table1[[#This Row],[Unit Price]]</f>
        <v>1020</v>
      </c>
      <c r="R112">
        <f>Table1[[#This Row],[Revenue]]-Table1[[#This Row],[Total Cost]]</f>
        <v>255</v>
      </c>
    </row>
    <row r="113" spans="1:18" hidden="1">
      <c r="A113" t="s">
        <v>157</v>
      </c>
      <c r="B113" t="s">
        <v>20</v>
      </c>
      <c r="C113" t="s">
        <v>51</v>
      </c>
      <c r="D113" s="1">
        <v>45302</v>
      </c>
      <c r="E113" s="1">
        <v>45308</v>
      </c>
      <c r="F113">
        <v>1</v>
      </c>
      <c r="G113">
        <v>815</v>
      </c>
      <c r="H113" t="s">
        <v>13</v>
      </c>
      <c r="I113" t="s">
        <v>546</v>
      </c>
      <c r="J113" t="s">
        <v>14</v>
      </c>
      <c r="K113" t="str">
        <f>TEXT(Table1[[#This Row],[Order Date]],"yyyy")</f>
        <v>2024</v>
      </c>
      <c r="L113" t="str">
        <f>TEXT(Table1[[#This Row],[Order Date]],"mmm")</f>
        <v>Jan</v>
      </c>
      <c r="M113" t="str">
        <f>TEXT(Table1[[#This Row],[Order Date]],"ddd")</f>
        <v>Thu</v>
      </c>
      <c r="N113">
        <f>Table1[[#This Row],[Delivered Date]]-Table1[[#This Row],[Order Date]]</f>
        <v>6</v>
      </c>
      <c r="O113">
        <f>_xlfn.XLOOKUP(Table1[[#This Row],[Product Name]],Table4[Product Name],Table4[Cost Percentage])</f>
        <v>0.7</v>
      </c>
      <c r="P113">
        <f>Table1[[#This Row],[Quantity]]*Table1[[#This Row],[Unit Price]]*Table1[[#This Row],[Cost Percentage]]</f>
        <v>570.5</v>
      </c>
      <c r="Q113">
        <f>Table1[[#This Row],[Quantity]]*Table1[[#This Row],[Unit Price]]</f>
        <v>815</v>
      </c>
      <c r="R113">
        <f>Table1[[#This Row],[Revenue]]-Table1[[#This Row],[Total Cost]]</f>
        <v>244.5</v>
      </c>
    </row>
    <row r="114" spans="1:18" hidden="1">
      <c r="A114" t="s">
        <v>158</v>
      </c>
      <c r="B114" t="s">
        <v>16</v>
      </c>
      <c r="C114" t="s">
        <v>63</v>
      </c>
      <c r="D114" s="1">
        <v>45327</v>
      </c>
      <c r="E114" s="1">
        <v>45335</v>
      </c>
      <c r="F114">
        <v>9</v>
      </c>
      <c r="G114">
        <v>222</v>
      </c>
      <c r="H114" t="s">
        <v>13</v>
      </c>
      <c r="I114" t="s">
        <v>32</v>
      </c>
      <c r="J114" t="s">
        <v>18</v>
      </c>
      <c r="K114" t="str">
        <f>TEXT(Table1[[#This Row],[Order Date]],"yyyy")</f>
        <v>2024</v>
      </c>
      <c r="L114" t="str">
        <f>TEXT(Table1[[#This Row],[Order Date]],"mmm")</f>
        <v>Feb</v>
      </c>
      <c r="M114" t="str">
        <f>TEXT(Table1[[#This Row],[Order Date]],"ddd")</f>
        <v>Mon</v>
      </c>
      <c r="N114">
        <f>Table1[[#This Row],[Delivered Date]]-Table1[[#This Row],[Order Date]]</f>
        <v>8</v>
      </c>
      <c r="O114">
        <f>_xlfn.XLOOKUP(Table1[[#This Row],[Product Name]],Table4[Product Name],Table4[Cost Percentage])</f>
        <v>0.5</v>
      </c>
      <c r="P114">
        <f>Table1[[#This Row],[Quantity]]*Table1[[#This Row],[Unit Price]]*Table1[[#This Row],[Cost Percentage]]</f>
        <v>999</v>
      </c>
      <c r="Q114">
        <f>Table1[[#This Row],[Quantity]]*Table1[[#This Row],[Unit Price]]</f>
        <v>1998</v>
      </c>
      <c r="R114">
        <f>Table1[[#This Row],[Revenue]]-Table1[[#This Row],[Total Cost]]</f>
        <v>999</v>
      </c>
    </row>
    <row r="115" spans="1:18" hidden="1">
      <c r="A115" t="s">
        <v>159</v>
      </c>
      <c r="B115" t="s">
        <v>30</v>
      </c>
      <c r="C115" t="s">
        <v>41</v>
      </c>
      <c r="D115" s="1">
        <v>45597</v>
      </c>
      <c r="E115" s="1">
        <v>45605</v>
      </c>
      <c r="F115">
        <v>1</v>
      </c>
      <c r="G115">
        <v>293</v>
      </c>
      <c r="H115" t="s">
        <v>13</v>
      </c>
      <c r="I115" t="s">
        <v>548</v>
      </c>
      <c r="J115" t="s">
        <v>28</v>
      </c>
      <c r="K115" t="str">
        <f>TEXT(Table1[[#This Row],[Order Date]],"yyyy")</f>
        <v>2024</v>
      </c>
      <c r="L115" t="str">
        <f>TEXT(Table1[[#This Row],[Order Date]],"mmm")</f>
        <v>Nov</v>
      </c>
      <c r="M115" t="str">
        <f>TEXT(Table1[[#This Row],[Order Date]],"ddd")</f>
        <v>Fri</v>
      </c>
      <c r="N115">
        <f>Table1[[#This Row],[Delivered Date]]-Table1[[#This Row],[Order Date]]</f>
        <v>8</v>
      </c>
      <c r="O115">
        <f>_xlfn.XLOOKUP(Table1[[#This Row],[Product Name]],Table4[Product Name],Table4[Cost Percentage])</f>
        <v>0.65</v>
      </c>
      <c r="P115">
        <f>Table1[[#This Row],[Quantity]]*Table1[[#This Row],[Unit Price]]*Table1[[#This Row],[Cost Percentage]]</f>
        <v>190.45000000000002</v>
      </c>
      <c r="Q115">
        <f>Table1[[#This Row],[Quantity]]*Table1[[#This Row],[Unit Price]]</f>
        <v>293</v>
      </c>
      <c r="R115">
        <f>Table1[[#This Row],[Revenue]]-Table1[[#This Row],[Total Cost]]</f>
        <v>102.54999999999998</v>
      </c>
    </row>
    <row r="116" spans="1:18" hidden="1">
      <c r="A116" t="s">
        <v>160</v>
      </c>
      <c r="B116" t="s">
        <v>16</v>
      </c>
      <c r="C116" t="s">
        <v>55</v>
      </c>
      <c r="D116" s="1">
        <v>45381</v>
      </c>
      <c r="E116" s="1">
        <v>45387</v>
      </c>
      <c r="F116">
        <v>2</v>
      </c>
      <c r="G116">
        <v>686</v>
      </c>
      <c r="H116" t="s">
        <v>13</v>
      </c>
      <c r="I116" t="s">
        <v>548</v>
      </c>
      <c r="J116" t="s">
        <v>14</v>
      </c>
      <c r="K116" t="str">
        <f>TEXT(Table1[[#This Row],[Order Date]],"yyyy")</f>
        <v>2024</v>
      </c>
      <c r="L116" t="str">
        <f>TEXT(Table1[[#This Row],[Order Date]],"mmm")</f>
        <v>Mar</v>
      </c>
      <c r="M116" t="str">
        <f>TEXT(Table1[[#This Row],[Order Date]],"ddd")</f>
        <v>Sat</v>
      </c>
      <c r="N116">
        <f>Table1[[#This Row],[Delivered Date]]-Table1[[#This Row],[Order Date]]</f>
        <v>6</v>
      </c>
      <c r="O116">
        <f>_xlfn.XLOOKUP(Table1[[#This Row],[Product Name]],Table4[Product Name],Table4[Cost Percentage])</f>
        <v>0.55000000000000004</v>
      </c>
      <c r="P116">
        <f>Table1[[#This Row],[Quantity]]*Table1[[#This Row],[Unit Price]]*Table1[[#This Row],[Cost Percentage]]</f>
        <v>754.6</v>
      </c>
      <c r="Q116">
        <f>Table1[[#This Row],[Quantity]]*Table1[[#This Row],[Unit Price]]</f>
        <v>1372</v>
      </c>
      <c r="R116">
        <f>Table1[[#This Row],[Revenue]]-Table1[[#This Row],[Total Cost]]</f>
        <v>617.4</v>
      </c>
    </row>
    <row r="117" spans="1:18" hidden="1">
      <c r="A117" t="s">
        <v>161</v>
      </c>
      <c r="B117" t="s">
        <v>23</v>
      </c>
      <c r="C117" t="s">
        <v>24</v>
      </c>
      <c r="D117" s="1">
        <v>45554</v>
      </c>
      <c r="E117" s="1">
        <v>45564</v>
      </c>
      <c r="F117">
        <v>10</v>
      </c>
      <c r="G117">
        <v>121</v>
      </c>
      <c r="H117" t="s">
        <v>13</v>
      </c>
      <c r="I117" t="s">
        <v>549</v>
      </c>
      <c r="J117" t="s">
        <v>28</v>
      </c>
      <c r="K117" t="str">
        <f>TEXT(Table1[[#This Row],[Order Date]],"yyyy")</f>
        <v>2024</v>
      </c>
      <c r="L117" t="str">
        <f>TEXT(Table1[[#This Row],[Order Date]],"mmm")</f>
        <v>Sep</v>
      </c>
      <c r="M117" t="str">
        <f>TEXT(Table1[[#This Row],[Order Date]],"ddd")</f>
        <v>Thu</v>
      </c>
      <c r="N117">
        <f>Table1[[#This Row],[Delivered Date]]-Table1[[#This Row],[Order Date]]</f>
        <v>10</v>
      </c>
      <c r="O117">
        <f>_xlfn.XLOOKUP(Table1[[#This Row],[Product Name]],Table4[Product Name],Table4[Cost Percentage])</f>
        <v>0.55000000000000004</v>
      </c>
      <c r="P117">
        <f>Table1[[#This Row],[Quantity]]*Table1[[#This Row],[Unit Price]]*Table1[[#This Row],[Cost Percentage]]</f>
        <v>665.5</v>
      </c>
      <c r="Q117">
        <f>Table1[[#This Row],[Quantity]]*Table1[[#This Row],[Unit Price]]</f>
        <v>1210</v>
      </c>
      <c r="R117">
        <f>Table1[[#This Row],[Revenue]]-Table1[[#This Row],[Total Cost]]</f>
        <v>544.5</v>
      </c>
    </row>
    <row r="118" spans="1:18" hidden="1">
      <c r="A118" t="s">
        <v>162</v>
      </c>
      <c r="B118" t="s">
        <v>16</v>
      </c>
      <c r="C118" t="s">
        <v>17</v>
      </c>
      <c r="D118" s="1">
        <v>45629</v>
      </c>
      <c r="E118" s="1">
        <v>45633</v>
      </c>
      <c r="F118">
        <v>9</v>
      </c>
      <c r="G118">
        <v>318</v>
      </c>
      <c r="H118" t="s">
        <v>13</v>
      </c>
      <c r="I118" t="s">
        <v>549</v>
      </c>
      <c r="J118" t="s">
        <v>18</v>
      </c>
      <c r="K118" t="str">
        <f>TEXT(Table1[[#This Row],[Order Date]],"yyyy")</f>
        <v>2024</v>
      </c>
      <c r="L118" t="str">
        <f>TEXT(Table1[[#This Row],[Order Date]],"mmm")</f>
        <v>Dec</v>
      </c>
      <c r="M118" t="str">
        <f>TEXT(Table1[[#This Row],[Order Date]],"ddd")</f>
        <v>Tue</v>
      </c>
      <c r="N118">
        <f>Table1[[#This Row],[Delivered Date]]-Table1[[#This Row],[Order Date]]</f>
        <v>4</v>
      </c>
      <c r="O118">
        <f>_xlfn.XLOOKUP(Table1[[#This Row],[Product Name]],Table4[Product Name],Table4[Cost Percentage])</f>
        <v>0.5</v>
      </c>
      <c r="P118">
        <f>Table1[[#This Row],[Quantity]]*Table1[[#This Row],[Unit Price]]*Table1[[#This Row],[Cost Percentage]]</f>
        <v>1431</v>
      </c>
      <c r="Q118">
        <f>Table1[[#This Row],[Quantity]]*Table1[[#This Row],[Unit Price]]</f>
        <v>2862</v>
      </c>
      <c r="R118">
        <f>Table1[[#This Row],[Revenue]]-Table1[[#This Row],[Total Cost]]</f>
        <v>1431</v>
      </c>
    </row>
    <row r="119" spans="1:18" hidden="1">
      <c r="A119" t="s">
        <v>163</v>
      </c>
      <c r="B119" t="s">
        <v>23</v>
      </c>
      <c r="C119" t="s">
        <v>37</v>
      </c>
      <c r="D119" s="1">
        <v>45510</v>
      </c>
      <c r="E119" s="1">
        <v>45521</v>
      </c>
      <c r="F119">
        <v>2</v>
      </c>
      <c r="G119">
        <v>512</v>
      </c>
      <c r="H119" t="s">
        <v>13</v>
      </c>
      <c r="I119" t="s">
        <v>32</v>
      </c>
      <c r="J119" t="s">
        <v>14</v>
      </c>
      <c r="K119" t="str">
        <f>TEXT(Table1[[#This Row],[Order Date]],"yyyy")</f>
        <v>2024</v>
      </c>
      <c r="L119" t="str">
        <f>TEXT(Table1[[#This Row],[Order Date]],"mmm")</f>
        <v>Aug</v>
      </c>
      <c r="M119" t="str">
        <f>TEXT(Table1[[#This Row],[Order Date]],"ddd")</f>
        <v>Tue</v>
      </c>
      <c r="N119">
        <f>Table1[[#This Row],[Delivered Date]]-Table1[[#This Row],[Order Date]]</f>
        <v>11</v>
      </c>
      <c r="O119">
        <f>_xlfn.XLOOKUP(Table1[[#This Row],[Product Name]],Table4[Product Name],Table4[Cost Percentage])</f>
        <v>0.5</v>
      </c>
      <c r="P119">
        <f>Table1[[#This Row],[Quantity]]*Table1[[#This Row],[Unit Price]]*Table1[[#This Row],[Cost Percentage]]</f>
        <v>512</v>
      </c>
      <c r="Q119">
        <f>Table1[[#This Row],[Quantity]]*Table1[[#This Row],[Unit Price]]</f>
        <v>1024</v>
      </c>
      <c r="R119">
        <f>Table1[[#This Row],[Revenue]]-Table1[[#This Row],[Total Cost]]</f>
        <v>512</v>
      </c>
    </row>
    <row r="120" spans="1:18">
      <c r="A120" t="s">
        <v>164</v>
      </c>
      <c r="B120" t="s">
        <v>11</v>
      </c>
      <c r="C120" t="s">
        <v>95</v>
      </c>
      <c r="D120" s="1">
        <v>45603</v>
      </c>
      <c r="E120" s="1">
        <v>45608</v>
      </c>
      <c r="F120" s="33">
        <v>3</v>
      </c>
      <c r="G120">
        <v>77</v>
      </c>
      <c r="H120" t="s">
        <v>27</v>
      </c>
      <c r="I120" t="s">
        <v>550</v>
      </c>
      <c r="J120" t="s">
        <v>28</v>
      </c>
      <c r="K120" t="str">
        <f>TEXT(Table1[[#This Row],[Order Date]],"yyyy")</f>
        <v>2024</v>
      </c>
      <c r="L120" t="str">
        <f>TEXT(Table1[[#This Row],[Order Date]],"mmm")</f>
        <v>Nov</v>
      </c>
      <c r="M120" t="str">
        <f>TEXT(Table1[[#This Row],[Order Date]],"ddd")</f>
        <v>Thu</v>
      </c>
      <c r="N120">
        <f>Table1[[#This Row],[Delivered Date]]-Table1[[#This Row],[Order Date]]</f>
        <v>5</v>
      </c>
      <c r="O120">
        <f>_xlfn.XLOOKUP(Table1[[#This Row],[Product Name]],Table4[Product Name],Table4[Cost Percentage])</f>
        <v>0.7</v>
      </c>
      <c r="P120">
        <f>Table1[[#This Row],[Quantity]]*Table1[[#This Row],[Unit Price]]*Table1[[#This Row],[Cost Percentage]]</f>
        <v>161.69999999999999</v>
      </c>
      <c r="Q120">
        <f>Table1[[#This Row],[Quantity]]*Table1[[#This Row],[Unit Price]]</f>
        <v>231</v>
      </c>
      <c r="R120">
        <f>Table1[[#This Row],[Revenue]]-Table1[[#This Row],[Total Cost]]</f>
        <v>69.300000000000011</v>
      </c>
    </row>
    <row r="121" spans="1:18">
      <c r="A121" t="s">
        <v>165</v>
      </c>
      <c r="B121" t="s">
        <v>23</v>
      </c>
      <c r="C121" t="s">
        <v>69</v>
      </c>
      <c r="D121" s="1">
        <v>45601</v>
      </c>
      <c r="E121" s="1">
        <v>45605</v>
      </c>
      <c r="F121" s="33">
        <v>7</v>
      </c>
      <c r="G121">
        <v>111</v>
      </c>
      <c r="H121" t="s">
        <v>27</v>
      </c>
      <c r="I121" t="s">
        <v>548</v>
      </c>
      <c r="J121" t="s">
        <v>45</v>
      </c>
      <c r="K121" t="str">
        <f>TEXT(Table1[[#This Row],[Order Date]],"yyyy")</f>
        <v>2024</v>
      </c>
      <c r="L121" t="str">
        <f>TEXT(Table1[[#This Row],[Order Date]],"mmm")</f>
        <v>Nov</v>
      </c>
      <c r="M121" t="str">
        <f>TEXT(Table1[[#This Row],[Order Date]],"ddd")</f>
        <v>Tue</v>
      </c>
      <c r="N121">
        <f>Table1[[#This Row],[Delivered Date]]-Table1[[#This Row],[Order Date]]</f>
        <v>4</v>
      </c>
      <c r="O121">
        <f>_xlfn.XLOOKUP(Table1[[#This Row],[Product Name]],Table4[Product Name],Table4[Cost Percentage])</f>
        <v>0.55000000000000004</v>
      </c>
      <c r="P121">
        <f>Table1[[#This Row],[Quantity]]*Table1[[#This Row],[Unit Price]]*Table1[[#This Row],[Cost Percentage]]</f>
        <v>427.35</v>
      </c>
      <c r="Q121">
        <f>Table1[[#This Row],[Quantity]]*Table1[[#This Row],[Unit Price]]</f>
        <v>777</v>
      </c>
      <c r="R121">
        <f>Table1[[#This Row],[Revenue]]-Table1[[#This Row],[Total Cost]]</f>
        <v>349.65</v>
      </c>
    </row>
    <row r="122" spans="1:18">
      <c r="A122" t="s">
        <v>166</v>
      </c>
      <c r="B122" t="s">
        <v>23</v>
      </c>
      <c r="C122" t="s">
        <v>37</v>
      </c>
      <c r="D122" s="1">
        <v>45504</v>
      </c>
      <c r="E122" s="1">
        <v>45509</v>
      </c>
      <c r="F122" s="33">
        <v>2</v>
      </c>
      <c r="G122">
        <v>330</v>
      </c>
      <c r="H122" t="s">
        <v>27</v>
      </c>
      <c r="I122" t="s">
        <v>549</v>
      </c>
      <c r="J122" t="s">
        <v>45</v>
      </c>
      <c r="K122" t="str">
        <f>TEXT(Table1[[#This Row],[Order Date]],"yyyy")</f>
        <v>2024</v>
      </c>
      <c r="L122" t="str">
        <f>TEXT(Table1[[#This Row],[Order Date]],"mmm")</f>
        <v>Jul</v>
      </c>
      <c r="M122" t="str">
        <f>TEXT(Table1[[#This Row],[Order Date]],"ddd")</f>
        <v>Wed</v>
      </c>
      <c r="N122">
        <f>Table1[[#This Row],[Delivered Date]]-Table1[[#This Row],[Order Date]]</f>
        <v>5</v>
      </c>
      <c r="O122">
        <f>_xlfn.XLOOKUP(Table1[[#This Row],[Product Name]],Table4[Product Name],Table4[Cost Percentage])</f>
        <v>0.5</v>
      </c>
      <c r="P122">
        <f>Table1[[#This Row],[Quantity]]*Table1[[#This Row],[Unit Price]]*Table1[[#This Row],[Cost Percentage]]</f>
        <v>330</v>
      </c>
      <c r="Q122">
        <f>Table1[[#This Row],[Quantity]]*Table1[[#This Row],[Unit Price]]</f>
        <v>660</v>
      </c>
      <c r="R122">
        <f>Table1[[#This Row],[Revenue]]-Table1[[#This Row],[Total Cost]]</f>
        <v>330</v>
      </c>
    </row>
    <row r="123" spans="1:18" hidden="1">
      <c r="A123" t="s">
        <v>167</v>
      </c>
      <c r="B123" t="s">
        <v>30</v>
      </c>
      <c r="C123" t="s">
        <v>78</v>
      </c>
      <c r="D123" s="1">
        <v>45370</v>
      </c>
      <c r="E123" s="1">
        <v>45374</v>
      </c>
      <c r="F123">
        <v>8</v>
      </c>
      <c r="G123">
        <v>78</v>
      </c>
      <c r="H123" t="s">
        <v>13</v>
      </c>
      <c r="I123" t="s">
        <v>550</v>
      </c>
      <c r="J123" t="s">
        <v>18</v>
      </c>
      <c r="K123" t="str">
        <f>TEXT(Table1[[#This Row],[Order Date]],"yyyy")</f>
        <v>2024</v>
      </c>
      <c r="L123" t="str">
        <f>TEXT(Table1[[#This Row],[Order Date]],"mmm")</f>
        <v>Mar</v>
      </c>
      <c r="M123" t="str">
        <f>TEXT(Table1[[#This Row],[Order Date]],"ddd")</f>
        <v>Tue</v>
      </c>
      <c r="N123">
        <f>Table1[[#This Row],[Delivered Date]]-Table1[[#This Row],[Order Date]]</f>
        <v>4</v>
      </c>
      <c r="O123">
        <f>_xlfn.XLOOKUP(Table1[[#This Row],[Product Name]],Table4[Product Name],Table4[Cost Percentage])</f>
        <v>0.65</v>
      </c>
      <c r="P123">
        <f>Table1[[#This Row],[Quantity]]*Table1[[#This Row],[Unit Price]]*Table1[[#This Row],[Cost Percentage]]</f>
        <v>405.6</v>
      </c>
      <c r="Q123">
        <f>Table1[[#This Row],[Quantity]]*Table1[[#This Row],[Unit Price]]</f>
        <v>624</v>
      </c>
      <c r="R123">
        <f>Table1[[#This Row],[Revenue]]-Table1[[#This Row],[Total Cost]]</f>
        <v>218.39999999999998</v>
      </c>
    </row>
    <row r="124" spans="1:18">
      <c r="A124" t="s">
        <v>168</v>
      </c>
      <c r="B124" t="s">
        <v>23</v>
      </c>
      <c r="C124" t="s">
        <v>114</v>
      </c>
      <c r="D124" s="1">
        <v>45482</v>
      </c>
      <c r="E124" s="1">
        <v>45486</v>
      </c>
      <c r="F124" s="33">
        <v>3</v>
      </c>
      <c r="G124">
        <v>579</v>
      </c>
      <c r="H124" t="s">
        <v>27</v>
      </c>
      <c r="I124" t="s">
        <v>550</v>
      </c>
      <c r="J124" t="s">
        <v>18</v>
      </c>
      <c r="K124" t="str">
        <f>TEXT(Table1[[#This Row],[Order Date]],"yyyy")</f>
        <v>2024</v>
      </c>
      <c r="L124" t="str">
        <f>TEXT(Table1[[#This Row],[Order Date]],"mmm")</f>
        <v>Jul</v>
      </c>
      <c r="M124" t="str">
        <f>TEXT(Table1[[#This Row],[Order Date]],"ddd")</f>
        <v>Tue</v>
      </c>
      <c r="N124">
        <f>Table1[[#This Row],[Delivered Date]]-Table1[[#This Row],[Order Date]]</f>
        <v>4</v>
      </c>
      <c r="O124">
        <f>_xlfn.XLOOKUP(Table1[[#This Row],[Product Name]],Table4[Product Name],Table4[Cost Percentage])</f>
        <v>0.6</v>
      </c>
      <c r="P124">
        <f>Table1[[#This Row],[Quantity]]*Table1[[#This Row],[Unit Price]]*Table1[[#This Row],[Cost Percentage]]</f>
        <v>1042.2</v>
      </c>
      <c r="Q124">
        <f>Table1[[#This Row],[Quantity]]*Table1[[#This Row],[Unit Price]]</f>
        <v>1737</v>
      </c>
      <c r="R124">
        <f>Table1[[#This Row],[Revenue]]-Table1[[#This Row],[Total Cost]]</f>
        <v>694.8</v>
      </c>
    </row>
    <row r="125" spans="1:18">
      <c r="A125" t="s">
        <v>169</v>
      </c>
      <c r="B125" t="s">
        <v>16</v>
      </c>
      <c r="C125" t="s">
        <v>55</v>
      </c>
      <c r="D125" s="1">
        <v>45635</v>
      </c>
      <c r="E125" s="1">
        <v>45649</v>
      </c>
      <c r="F125" s="33">
        <v>2</v>
      </c>
      <c r="G125">
        <v>430</v>
      </c>
      <c r="H125" t="s">
        <v>27</v>
      </c>
      <c r="I125" t="s">
        <v>546</v>
      </c>
      <c r="J125" t="s">
        <v>45</v>
      </c>
      <c r="K125" t="str">
        <f>TEXT(Table1[[#This Row],[Order Date]],"yyyy")</f>
        <v>2024</v>
      </c>
      <c r="L125" t="str">
        <f>TEXT(Table1[[#This Row],[Order Date]],"mmm")</f>
        <v>Dec</v>
      </c>
      <c r="M125" t="str">
        <f>TEXT(Table1[[#This Row],[Order Date]],"ddd")</f>
        <v>Mon</v>
      </c>
      <c r="N125">
        <f>Table1[[#This Row],[Delivered Date]]-Table1[[#This Row],[Order Date]]</f>
        <v>14</v>
      </c>
      <c r="O125">
        <f>_xlfn.XLOOKUP(Table1[[#This Row],[Product Name]],Table4[Product Name],Table4[Cost Percentage])</f>
        <v>0.55000000000000004</v>
      </c>
      <c r="P125">
        <f>Table1[[#This Row],[Quantity]]*Table1[[#This Row],[Unit Price]]*Table1[[#This Row],[Cost Percentage]]</f>
        <v>473.00000000000006</v>
      </c>
      <c r="Q125">
        <f>Table1[[#This Row],[Quantity]]*Table1[[#This Row],[Unit Price]]</f>
        <v>860</v>
      </c>
      <c r="R125">
        <f>Table1[[#This Row],[Revenue]]-Table1[[#This Row],[Total Cost]]</f>
        <v>386.99999999999994</v>
      </c>
    </row>
    <row r="126" spans="1:18">
      <c r="A126" t="s">
        <v>170</v>
      </c>
      <c r="B126" t="s">
        <v>11</v>
      </c>
      <c r="C126" t="s">
        <v>95</v>
      </c>
      <c r="D126" s="1">
        <v>45599</v>
      </c>
      <c r="E126" s="1">
        <v>45620</v>
      </c>
      <c r="F126" s="33">
        <v>5</v>
      </c>
      <c r="G126">
        <v>370</v>
      </c>
      <c r="H126" t="s">
        <v>27</v>
      </c>
      <c r="I126" t="s">
        <v>550</v>
      </c>
      <c r="J126" t="s">
        <v>14</v>
      </c>
      <c r="K126" t="str">
        <f>TEXT(Table1[[#This Row],[Order Date]],"yyyy")</f>
        <v>2024</v>
      </c>
      <c r="L126" t="str">
        <f>TEXT(Table1[[#This Row],[Order Date]],"mmm")</f>
        <v>Nov</v>
      </c>
      <c r="M126" t="str">
        <f>TEXT(Table1[[#This Row],[Order Date]],"ddd")</f>
        <v>Sun</v>
      </c>
      <c r="N126">
        <f>Table1[[#This Row],[Delivered Date]]-Table1[[#This Row],[Order Date]]</f>
        <v>21</v>
      </c>
      <c r="O126">
        <f>_xlfn.XLOOKUP(Table1[[#This Row],[Product Name]],Table4[Product Name],Table4[Cost Percentage])</f>
        <v>0.7</v>
      </c>
      <c r="P126">
        <f>Table1[[#This Row],[Quantity]]*Table1[[#This Row],[Unit Price]]*Table1[[#This Row],[Cost Percentage]]</f>
        <v>1295</v>
      </c>
      <c r="Q126">
        <f>Table1[[#This Row],[Quantity]]*Table1[[#This Row],[Unit Price]]</f>
        <v>1850</v>
      </c>
      <c r="R126">
        <f>Table1[[#This Row],[Revenue]]-Table1[[#This Row],[Total Cost]]</f>
        <v>555</v>
      </c>
    </row>
    <row r="127" spans="1:18">
      <c r="A127" t="s">
        <v>171</v>
      </c>
      <c r="B127" t="s">
        <v>16</v>
      </c>
      <c r="C127" t="s">
        <v>55</v>
      </c>
      <c r="D127" s="1">
        <v>45350</v>
      </c>
      <c r="E127" s="1">
        <v>45354</v>
      </c>
      <c r="F127" s="33">
        <v>5</v>
      </c>
      <c r="G127">
        <v>597</v>
      </c>
      <c r="H127" t="s">
        <v>27</v>
      </c>
      <c r="I127" t="s">
        <v>550</v>
      </c>
      <c r="J127" t="s">
        <v>45</v>
      </c>
      <c r="K127" t="str">
        <f>TEXT(Table1[[#This Row],[Order Date]],"yyyy")</f>
        <v>2024</v>
      </c>
      <c r="L127" t="str">
        <f>TEXT(Table1[[#This Row],[Order Date]],"mmm")</f>
        <v>Feb</v>
      </c>
      <c r="M127" t="str">
        <f>TEXT(Table1[[#This Row],[Order Date]],"ddd")</f>
        <v>Wed</v>
      </c>
      <c r="N127">
        <f>Table1[[#This Row],[Delivered Date]]-Table1[[#This Row],[Order Date]]</f>
        <v>4</v>
      </c>
      <c r="O127">
        <f>_xlfn.XLOOKUP(Table1[[#This Row],[Product Name]],Table4[Product Name],Table4[Cost Percentage])</f>
        <v>0.55000000000000004</v>
      </c>
      <c r="P127">
        <f>Table1[[#This Row],[Quantity]]*Table1[[#This Row],[Unit Price]]*Table1[[#This Row],[Cost Percentage]]</f>
        <v>1641.7500000000002</v>
      </c>
      <c r="Q127">
        <f>Table1[[#This Row],[Quantity]]*Table1[[#This Row],[Unit Price]]</f>
        <v>2985</v>
      </c>
      <c r="R127">
        <f>Table1[[#This Row],[Revenue]]-Table1[[#This Row],[Total Cost]]</f>
        <v>1343.2499999999998</v>
      </c>
    </row>
    <row r="128" spans="1:18" hidden="1">
      <c r="A128" t="s">
        <v>172</v>
      </c>
      <c r="B128" t="s">
        <v>16</v>
      </c>
      <c r="C128" t="s">
        <v>59</v>
      </c>
      <c r="D128" s="1">
        <v>45637</v>
      </c>
      <c r="E128" s="1">
        <v>45645</v>
      </c>
      <c r="F128">
        <v>9</v>
      </c>
      <c r="G128">
        <v>36</v>
      </c>
      <c r="H128" t="s">
        <v>13</v>
      </c>
      <c r="I128" t="s">
        <v>32</v>
      </c>
      <c r="J128" t="s">
        <v>45</v>
      </c>
      <c r="K128" t="str">
        <f>TEXT(Table1[[#This Row],[Order Date]],"yyyy")</f>
        <v>2024</v>
      </c>
      <c r="L128" t="str">
        <f>TEXT(Table1[[#This Row],[Order Date]],"mmm")</f>
        <v>Dec</v>
      </c>
      <c r="M128" t="str">
        <f>TEXT(Table1[[#This Row],[Order Date]],"ddd")</f>
        <v>Wed</v>
      </c>
      <c r="N128">
        <f>Table1[[#This Row],[Delivered Date]]-Table1[[#This Row],[Order Date]]</f>
        <v>8</v>
      </c>
      <c r="O128">
        <f>_xlfn.XLOOKUP(Table1[[#This Row],[Product Name]],Table4[Product Name],Table4[Cost Percentage])</f>
        <v>0.65</v>
      </c>
      <c r="P128">
        <f>Table1[[#This Row],[Quantity]]*Table1[[#This Row],[Unit Price]]*Table1[[#This Row],[Cost Percentage]]</f>
        <v>210.6</v>
      </c>
      <c r="Q128">
        <f>Table1[[#This Row],[Quantity]]*Table1[[#This Row],[Unit Price]]</f>
        <v>324</v>
      </c>
      <c r="R128">
        <f>Table1[[#This Row],[Revenue]]-Table1[[#This Row],[Total Cost]]</f>
        <v>113.4</v>
      </c>
    </row>
    <row r="129" spans="1:18" hidden="1">
      <c r="A129" t="s">
        <v>173</v>
      </c>
      <c r="B129" t="s">
        <v>20</v>
      </c>
      <c r="C129" t="s">
        <v>82</v>
      </c>
      <c r="D129" s="1">
        <v>45651</v>
      </c>
      <c r="E129" s="1">
        <v>45660</v>
      </c>
      <c r="F129">
        <v>5</v>
      </c>
      <c r="G129">
        <v>953</v>
      </c>
      <c r="H129" t="s">
        <v>13</v>
      </c>
      <c r="I129" t="s">
        <v>546</v>
      </c>
      <c r="J129" t="s">
        <v>14</v>
      </c>
      <c r="K129" t="str">
        <f>TEXT(Table1[[#This Row],[Order Date]],"yyyy")</f>
        <v>2024</v>
      </c>
      <c r="L129" t="str">
        <f>TEXT(Table1[[#This Row],[Order Date]],"mmm")</f>
        <v>Dec</v>
      </c>
      <c r="M129" t="str">
        <f>TEXT(Table1[[#This Row],[Order Date]],"ddd")</f>
        <v>Wed</v>
      </c>
      <c r="N129">
        <f>Table1[[#This Row],[Delivered Date]]-Table1[[#This Row],[Order Date]]</f>
        <v>9</v>
      </c>
      <c r="O129">
        <f>_xlfn.XLOOKUP(Table1[[#This Row],[Product Name]],Table4[Product Name],Table4[Cost Percentage])</f>
        <v>0.8</v>
      </c>
      <c r="P129">
        <f>Table1[[#This Row],[Quantity]]*Table1[[#This Row],[Unit Price]]*Table1[[#This Row],[Cost Percentage]]</f>
        <v>3812</v>
      </c>
      <c r="Q129">
        <f>Table1[[#This Row],[Quantity]]*Table1[[#This Row],[Unit Price]]</f>
        <v>4765</v>
      </c>
      <c r="R129">
        <f>Table1[[#This Row],[Revenue]]-Table1[[#This Row],[Total Cost]]</f>
        <v>953</v>
      </c>
    </row>
    <row r="130" spans="1:18" hidden="1">
      <c r="A130" t="s">
        <v>174</v>
      </c>
      <c r="B130" t="s">
        <v>20</v>
      </c>
      <c r="C130" t="s">
        <v>53</v>
      </c>
      <c r="D130" s="1">
        <v>45581</v>
      </c>
      <c r="E130" s="1">
        <v>45584</v>
      </c>
      <c r="F130">
        <v>7</v>
      </c>
      <c r="G130">
        <v>81</v>
      </c>
      <c r="H130" t="s">
        <v>13</v>
      </c>
      <c r="I130" t="s">
        <v>550</v>
      </c>
      <c r="J130" t="s">
        <v>18</v>
      </c>
      <c r="K130" t="str">
        <f>TEXT(Table1[[#This Row],[Order Date]],"yyyy")</f>
        <v>2024</v>
      </c>
      <c r="L130" t="str">
        <f>TEXT(Table1[[#This Row],[Order Date]],"mmm")</f>
        <v>Oct</v>
      </c>
      <c r="M130" t="str">
        <f>TEXT(Table1[[#This Row],[Order Date]],"ddd")</f>
        <v>Wed</v>
      </c>
      <c r="N130">
        <f>Table1[[#This Row],[Delivered Date]]-Table1[[#This Row],[Order Date]]</f>
        <v>3</v>
      </c>
      <c r="O130">
        <f>_xlfn.XLOOKUP(Table1[[#This Row],[Product Name]],Table4[Product Name],Table4[Cost Percentage])</f>
        <v>0.7</v>
      </c>
      <c r="P130">
        <f>Table1[[#This Row],[Quantity]]*Table1[[#This Row],[Unit Price]]*Table1[[#This Row],[Cost Percentage]]</f>
        <v>396.9</v>
      </c>
      <c r="Q130">
        <f>Table1[[#This Row],[Quantity]]*Table1[[#This Row],[Unit Price]]</f>
        <v>567</v>
      </c>
      <c r="R130">
        <f>Table1[[#This Row],[Revenue]]-Table1[[#This Row],[Total Cost]]</f>
        <v>170.10000000000002</v>
      </c>
    </row>
    <row r="131" spans="1:18" hidden="1">
      <c r="A131" t="s">
        <v>175</v>
      </c>
      <c r="B131" t="s">
        <v>30</v>
      </c>
      <c r="C131" t="s">
        <v>78</v>
      </c>
      <c r="D131" s="1">
        <v>45582</v>
      </c>
      <c r="E131" s="1">
        <v>45594</v>
      </c>
      <c r="F131">
        <v>10</v>
      </c>
      <c r="G131">
        <v>96</v>
      </c>
      <c r="H131" t="s">
        <v>13</v>
      </c>
      <c r="I131" t="s">
        <v>550</v>
      </c>
      <c r="J131" t="s">
        <v>28</v>
      </c>
      <c r="K131" t="str">
        <f>TEXT(Table1[[#This Row],[Order Date]],"yyyy")</f>
        <v>2024</v>
      </c>
      <c r="L131" t="str">
        <f>TEXT(Table1[[#This Row],[Order Date]],"mmm")</f>
        <v>Oct</v>
      </c>
      <c r="M131" t="str">
        <f>TEXT(Table1[[#This Row],[Order Date]],"ddd")</f>
        <v>Thu</v>
      </c>
      <c r="N131">
        <f>Table1[[#This Row],[Delivered Date]]-Table1[[#This Row],[Order Date]]</f>
        <v>12</v>
      </c>
      <c r="O131">
        <f>_xlfn.XLOOKUP(Table1[[#This Row],[Product Name]],Table4[Product Name],Table4[Cost Percentage])</f>
        <v>0.65</v>
      </c>
      <c r="P131">
        <f>Table1[[#This Row],[Quantity]]*Table1[[#This Row],[Unit Price]]*Table1[[#This Row],[Cost Percentage]]</f>
        <v>624</v>
      </c>
      <c r="Q131">
        <f>Table1[[#This Row],[Quantity]]*Table1[[#This Row],[Unit Price]]</f>
        <v>960</v>
      </c>
      <c r="R131">
        <f>Table1[[#This Row],[Revenue]]-Table1[[#This Row],[Total Cost]]</f>
        <v>336</v>
      </c>
    </row>
    <row r="132" spans="1:18" hidden="1">
      <c r="A132" t="s">
        <v>176</v>
      </c>
      <c r="B132" t="s">
        <v>16</v>
      </c>
      <c r="C132" t="s">
        <v>43</v>
      </c>
      <c r="D132" s="1">
        <v>45504</v>
      </c>
      <c r="E132" s="1">
        <v>45507</v>
      </c>
      <c r="F132">
        <v>5</v>
      </c>
      <c r="G132">
        <v>230</v>
      </c>
      <c r="H132" t="s">
        <v>13</v>
      </c>
      <c r="I132" t="s">
        <v>548</v>
      </c>
      <c r="J132" t="s">
        <v>18</v>
      </c>
      <c r="K132" t="str">
        <f>TEXT(Table1[[#This Row],[Order Date]],"yyyy")</f>
        <v>2024</v>
      </c>
      <c r="L132" t="str">
        <f>TEXT(Table1[[#This Row],[Order Date]],"mmm")</f>
        <v>Jul</v>
      </c>
      <c r="M132" t="str">
        <f>TEXT(Table1[[#This Row],[Order Date]],"ddd")</f>
        <v>Wed</v>
      </c>
      <c r="N132">
        <f>Table1[[#This Row],[Delivered Date]]-Table1[[#This Row],[Order Date]]</f>
        <v>3</v>
      </c>
      <c r="O132">
        <f>_xlfn.XLOOKUP(Table1[[#This Row],[Product Name]],Table4[Product Name],Table4[Cost Percentage])</f>
        <v>0.6</v>
      </c>
      <c r="P132">
        <f>Table1[[#This Row],[Quantity]]*Table1[[#This Row],[Unit Price]]*Table1[[#This Row],[Cost Percentage]]</f>
        <v>690</v>
      </c>
      <c r="Q132">
        <f>Table1[[#This Row],[Quantity]]*Table1[[#This Row],[Unit Price]]</f>
        <v>1150</v>
      </c>
      <c r="R132">
        <f>Table1[[#This Row],[Revenue]]-Table1[[#This Row],[Total Cost]]</f>
        <v>460</v>
      </c>
    </row>
    <row r="133" spans="1:18" hidden="1">
      <c r="A133" t="s">
        <v>177</v>
      </c>
      <c r="B133" t="s">
        <v>16</v>
      </c>
      <c r="C133" t="s">
        <v>55</v>
      </c>
      <c r="D133" s="1">
        <v>45315</v>
      </c>
      <c r="E133" s="1">
        <v>45329</v>
      </c>
      <c r="F133">
        <v>4</v>
      </c>
      <c r="G133">
        <v>414</v>
      </c>
      <c r="H133" t="s">
        <v>13</v>
      </c>
      <c r="I133" t="s">
        <v>32</v>
      </c>
      <c r="J133" t="s">
        <v>14</v>
      </c>
      <c r="K133" t="str">
        <f>TEXT(Table1[[#This Row],[Order Date]],"yyyy")</f>
        <v>2024</v>
      </c>
      <c r="L133" t="str">
        <f>TEXT(Table1[[#This Row],[Order Date]],"mmm")</f>
        <v>Jan</v>
      </c>
      <c r="M133" t="str">
        <f>TEXT(Table1[[#This Row],[Order Date]],"ddd")</f>
        <v>Wed</v>
      </c>
      <c r="N133">
        <f>Table1[[#This Row],[Delivered Date]]-Table1[[#This Row],[Order Date]]</f>
        <v>14</v>
      </c>
      <c r="O133">
        <f>_xlfn.XLOOKUP(Table1[[#This Row],[Product Name]],Table4[Product Name],Table4[Cost Percentage])</f>
        <v>0.55000000000000004</v>
      </c>
      <c r="P133">
        <f>Table1[[#This Row],[Quantity]]*Table1[[#This Row],[Unit Price]]*Table1[[#This Row],[Cost Percentage]]</f>
        <v>910.80000000000007</v>
      </c>
      <c r="Q133">
        <f>Table1[[#This Row],[Quantity]]*Table1[[#This Row],[Unit Price]]</f>
        <v>1656</v>
      </c>
      <c r="R133">
        <f>Table1[[#This Row],[Revenue]]-Table1[[#This Row],[Total Cost]]</f>
        <v>745.19999999999993</v>
      </c>
    </row>
    <row r="134" spans="1:18">
      <c r="A134" t="s">
        <v>178</v>
      </c>
      <c r="B134" t="s">
        <v>11</v>
      </c>
      <c r="C134" t="s">
        <v>12</v>
      </c>
      <c r="D134" s="1">
        <v>45546</v>
      </c>
      <c r="E134" s="1">
        <v>45559</v>
      </c>
      <c r="F134" s="33">
        <v>7</v>
      </c>
      <c r="G134">
        <v>189</v>
      </c>
      <c r="H134" t="s">
        <v>27</v>
      </c>
      <c r="I134" t="s">
        <v>550</v>
      </c>
      <c r="J134" t="s">
        <v>18</v>
      </c>
      <c r="K134" t="str">
        <f>TEXT(Table1[[#This Row],[Order Date]],"yyyy")</f>
        <v>2024</v>
      </c>
      <c r="L134" t="str">
        <f>TEXT(Table1[[#This Row],[Order Date]],"mmm")</f>
        <v>Sep</v>
      </c>
      <c r="M134" t="str">
        <f>TEXT(Table1[[#This Row],[Order Date]],"ddd")</f>
        <v>Wed</v>
      </c>
      <c r="N134">
        <f>Table1[[#This Row],[Delivered Date]]-Table1[[#This Row],[Order Date]]</f>
        <v>13</v>
      </c>
      <c r="O134">
        <f>_xlfn.XLOOKUP(Table1[[#This Row],[Product Name]],Table4[Product Name],Table4[Cost Percentage])</f>
        <v>0.75</v>
      </c>
      <c r="P134">
        <f>Table1[[#This Row],[Quantity]]*Table1[[#This Row],[Unit Price]]*Table1[[#This Row],[Cost Percentage]]</f>
        <v>992.25</v>
      </c>
      <c r="Q134">
        <f>Table1[[#This Row],[Quantity]]*Table1[[#This Row],[Unit Price]]</f>
        <v>1323</v>
      </c>
      <c r="R134">
        <f>Table1[[#This Row],[Revenue]]-Table1[[#This Row],[Total Cost]]</f>
        <v>330.75</v>
      </c>
    </row>
    <row r="135" spans="1:18">
      <c r="A135" t="s">
        <v>179</v>
      </c>
      <c r="B135" t="s">
        <v>23</v>
      </c>
      <c r="C135" t="s">
        <v>24</v>
      </c>
      <c r="D135" s="1">
        <v>45350</v>
      </c>
      <c r="E135" s="1">
        <v>45356</v>
      </c>
      <c r="F135" s="33">
        <v>7</v>
      </c>
      <c r="G135">
        <v>31</v>
      </c>
      <c r="H135" t="s">
        <v>27</v>
      </c>
      <c r="I135" t="s">
        <v>546</v>
      </c>
      <c r="J135" t="s">
        <v>18</v>
      </c>
      <c r="K135" t="str">
        <f>TEXT(Table1[[#This Row],[Order Date]],"yyyy")</f>
        <v>2024</v>
      </c>
      <c r="L135" t="str">
        <f>TEXT(Table1[[#This Row],[Order Date]],"mmm")</f>
        <v>Feb</v>
      </c>
      <c r="M135" t="str">
        <f>TEXT(Table1[[#This Row],[Order Date]],"ddd")</f>
        <v>Wed</v>
      </c>
      <c r="N135">
        <f>Table1[[#This Row],[Delivered Date]]-Table1[[#This Row],[Order Date]]</f>
        <v>6</v>
      </c>
      <c r="O135">
        <f>_xlfn.XLOOKUP(Table1[[#This Row],[Product Name]],Table4[Product Name],Table4[Cost Percentage])</f>
        <v>0.55000000000000004</v>
      </c>
      <c r="P135">
        <f>Table1[[#This Row],[Quantity]]*Table1[[#This Row],[Unit Price]]*Table1[[#This Row],[Cost Percentage]]</f>
        <v>119.35000000000001</v>
      </c>
      <c r="Q135">
        <f>Table1[[#This Row],[Quantity]]*Table1[[#This Row],[Unit Price]]</f>
        <v>217</v>
      </c>
      <c r="R135">
        <f>Table1[[#This Row],[Revenue]]-Table1[[#This Row],[Total Cost]]</f>
        <v>97.649999999999991</v>
      </c>
    </row>
    <row r="136" spans="1:18">
      <c r="A136" t="s">
        <v>180</v>
      </c>
      <c r="B136" t="s">
        <v>16</v>
      </c>
      <c r="C136" t="s">
        <v>43</v>
      </c>
      <c r="D136" s="1">
        <v>45560</v>
      </c>
      <c r="E136" s="1">
        <v>45572</v>
      </c>
      <c r="F136" s="33">
        <v>2</v>
      </c>
      <c r="G136">
        <v>415</v>
      </c>
      <c r="H136" t="s">
        <v>27</v>
      </c>
      <c r="I136" t="s">
        <v>548</v>
      </c>
      <c r="J136" t="s">
        <v>28</v>
      </c>
      <c r="K136" t="str">
        <f>TEXT(Table1[[#This Row],[Order Date]],"yyyy")</f>
        <v>2024</v>
      </c>
      <c r="L136" t="str">
        <f>TEXT(Table1[[#This Row],[Order Date]],"mmm")</f>
        <v>Sep</v>
      </c>
      <c r="M136" t="str">
        <f>TEXT(Table1[[#This Row],[Order Date]],"ddd")</f>
        <v>Wed</v>
      </c>
      <c r="N136">
        <f>Table1[[#This Row],[Delivered Date]]-Table1[[#This Row],[Order Date]]</f>
        <v>12</v>
      </c>
      <c r="O136">
        <f>_xlfn.XLOOKUP(Table1[[#This Row],[Product Name]],Table4[Product Name],Table4[Cost Percentage])</f>
        <v>0.6</v>
      </c>
      <c r="P136">
        <f>Table1[[#This Row],[Quantity]]*Table1[[#This Row],[Unit Price]]*Table1[[#This Row],[Cost Percentage]]</f>
        <v>498</v>
      </c>
      <c r="Q136">
        <f>Table1[[#This Row],[Quantity]]*Table1[[#This Row],[Unit Price]]</f>
        <v>830</v>
      </c>
      <c r="R136">
        <f>Table1[[#This Row],[Revenue]]-Table1[[#This Row],[Total Cost]]</f>
        <v>332</v>
      </c>
    </row>
    <row r="137" spans="1:18">
      <c r="A137" t="s">
        <v>181</v>
      </c>
      <c r="B137" t="s">
        <v>30</v>
      </c>
      <c r="C137" t="s">
        <v>41</v>
      </c>
      <c r="D137" s="1">
        <v>45462</v>
      </c>
      <c r="E137" s="1">
        <v>45469</v>
      </c>
      <c r="F137" s="33">
        <v>3</v>
      </c>
      <c r="G137">
        <v>88</v>
      </c>
      <c r="H137" t="s">
        <v>27</v>
      </c>
      <c r="I137" t="s">
        <v>32</v>
      </c>
      <c r="J137" t="s">
        <v>14</v>
      </c>
      <c r="K137" t="str">
        <f>TEXT(Table1[[#This Row],[Order Date]],"yyyy")</f>
        <v>2024</v>
      </c>
      <c r="L137" t="str">
        <f>TEXT(Table1[[#This Row],[Order Date]],"mmm")</f>
        <v>Jun</v>
      </c>
      <c r="M137" t="str">
        <f>TEXT(Table1[[#This Row],[Order Date]],"ddd")</f>
        <v>Wed</v>
      </c>
      <c r="N137">
        <f>Table1[[#This Row],[Delivered Date]]-Table1[[#This Row],[Order Date]]</f>
        <v>7</v>
      </c>
      <c r="O137">
        <f>_xlfn.XLOOKUP(Table1[[#This Row],[Product Name]],Table4[Product Name],Table4[Cost Percentage])</f>
        <v>0.65</v>
      </c>
      <c r="P137">
        <f>Table1[[#This Row],[Quantity]]*Table1[[#This Row],[Unit Price]]*Table1[[#This Row],[Cost Percentage]]</f>
        <v>171.6</v>
      </c>
      <c r="Q137">
        <f>Table1[[#This Row],[Quantity]]*Table1[[#This Row],[Unit Price]]</f>
        <v>264</v>
      </c>
      <c r="R137">
        <f>Table1[[#This Row],[Revenue]]-Table1[[#This Row],[Total Cost]]</f>
        <v>92.4</v>
      </c>
    </row>
    <row r="138" spans="1:18" hidden="1">
      <c r="A138" t="s">
        <v>182</v>
      </c>
      <c r="B138" t="s">
        <v>16</v>
      </c>
      <c r="C138" t="s">
        <v>63</v>
      </c>
      <c r="D138" s="1">
        <v>45470</v>
      </c>
      <c r="E138" s="1">
        <v>45478</v>
      </c>
      <c r="F138">
        <v>6</v>
      </c>
      <c r="G138">
        <v>754</v>
      </c>
      <c r="H138" t="s">
        <v>13</v>
      </c>
      <c r="I138" t="s">
        <v>548</v>
      </c>
      <c r="J138" t="s">
        <v>14</v>
      </c>
      <c r="K138" t="str">
        <f>TEXT(Table1[[#This Row],[Order Date]],"yyyy")</f>
        <v>2024</v>
      </c>
      <c r="L138" t="str">
        <f>TEXT(Table1[[#This Row],[Order Date]],"mmm")</f>
        <v>Jun</v>
      </c>
      <c r="M138" t="str">
        <f>TEXT(Table1[[#This Row],[Order Date]],"ddd")</f>
        <v>Thu</v>
      </c>
      <c r="N138">
        <f>Table1[[#This Row],[Delivered Date]]-Table1[[#This Row],[Order Date]]</f>
        <v>8</v>
      </c>
      <c r="O138">
        <f>_xlfn.XLOOKUP(Table1[[#This Row],[Product Name]],Table4[Product Name],Table4[Cost Percentage])</f>
        <v>0.5</v>
      </c>
      <c r="P138">
        <f>Table1[[#This Row],[Quantity]]*Table1[[#This Row],[Unit Price]]*Table1[[#This Row],[Cost Percentage]]</f>
        <v>2262</v>
      </c>
      <c r="Q138">
        <f>Table1[[#This Row],[Quantity]]*Table1[[#This Row],[Unit Price]]</f>
        <v>4524</v>
      </c>
      <c r="R138">
        <f>Table1[[#This Row],[Revenue]]-Table1[[#This Row],[Total Cost]]</f>
        <v>2262</v>
      </c>
    </row>
    <row r="139" spans="1:18">
      <c r="A139" t="s">
        <v>183</v>
      </c>
      <c r="B139" t="s">
        <v>11</v>
      </c>
      <c r="C139" t="s">
        <v>57</v>
      </c>
      <c r="D139" s="1">
        <v>45423</v>
      </c>
      <c r="E139" s="1">
        <v>45435</v>
      </c>
      <c r="F139" s="33">
        <v>4</v>
      </c>
      <c r="G139">
        <v>187</v>
      </c>
      <c r="H139" t="s">
        <v>27</v>
      </c>
      <c r="I139" t="s">
        <v>32</v>
      </c>
      <c r="J139" t="s">
        <v>14</v>
      </c>
      <c r="K139" t="str">
        <f>TEXT(Table1[[#This Row],[Order Date]],"yyyy")</f>
        <v>2024</v>
      </c>
      <c r="L139" t="str">
        <f>TEXT(Table1[[#This Row],[Order Date]],"mmm")</f>
        <v>May</v>
      </c>
      <c r="M139" t="str">
        <f>TEXT(Table1[[#This Row],[Order Date]],"ddd")</f>
        <v>Sat</v>
      </c>
      <c r="N139">
        <f>Table1[[#This Row],[Delivered Date]]-Table1[[#This Row],[Order Date]]</f>
        <v>12</v>
      </c>
      <c r="O139">
        <f>_xlfn.XLOOKUP(Table1[[#This Row],[Product Name]],Table4[Product Name],Table4[Cost Percentage])</f>
        <v>0.85</v>
      </c>
      <c r="P139">
        <f>Table1[[#This Row],[Quantity]]*Table1[[#This Row],[Unit Price]]*Table1[[#This Row],[Cost Percentage]]</f>
        <v>635.79999999999995</v>
      </c>
      <c r="Q139">
        <f>Table1[[#This Row],[Quantity]]*Table1[[#This Row],[Unit Price]]</f>
        <v>748</v>
      </c>
      <c r="R139">
        <f>Table1[[#This Row],[Revenue]]-Table1[[#This Row],[Total Cost]]</f>
        <v>112.20000000000005</v>
      </c>
    </row>
    <row r="140" spans="1:18">
      <c r="A140" t="s">
        <v>184</v>
      </c>
      <c r="B140" t="s">
        <v>11</v>
      </c>
      <c r="C140" t="s">
        <v>57</v>
      </c>
      <c r="D140" s="1">
        <v>45613</v>
      </c>
      <c r="E140" s="1">
        <v>45623</v>
      </c>
      <c r="F140" s="33">
        <v>8</v>
      </c>
      <c r="G140">
        <v>485</v>
      </c>
      <c r="H140" t="s">
        <v>27</v>
      </c>
      <c r="I140" t="s">
        <v>548</v>
      </c>
      <c r="J140" t="s">
        <v>45</v>
      </c>
      <c r="K140" t="str">
        <f>TEXT(Table1[[#This Row],[Order Date]],"yyyy")</f>
        <v>2024</v>
      </c>
      <c r="L140" t="str">
        <f>TEXT(Table1[[#This Row],[Order Date]],"mmm")</f>
        <v>Nov</v>
      </c>
      <c r="M140" t="str">
        <f>TEXT(Table1[[#This Row],[Order Date]],"ddd")</f>
        <v>Sun</v>
      </c>
      <c r="N140">
        <f>Table1[[#This Row],[Delivered Date]]-Table1[[#This Row],[Order Date]]</f>
        <v>10</v>
      </c>
      <c r="O140">
        <f>_xlfn.XLOOKUP(Table1[[#This Row],[Product Name]],Table4[Product Name],Table4[Cost Percentage])</f>
        <v>0.85</v>
      </c>
      <c r="P140">
        <f>Table1[[#This Row],[Quantity]]*Table1[[#This Row],[Unit Price]]*Table1[[#This Row],[Cost Percentage]]</f>
        <v>3298</v>
      </c>
      <c r="Q140">
        <f>Table1[[#This Row],[Quantity]]*Table1[[#This Row],[Unit Price]]</f>
        <v>3880</v>
      </c>
      <c r="R140">
        <f>Table1[[#This Row],[Revenue]]-Table1[[#This Row],[Total Cost]]</f>
        <v>582</v>
      </c>
    </row>
    <row r="141" spans="1:18" hidden="1">
      <c r="A141" t="s">
        <v>185</v>
      </c>
      <c r="B141" t="s">
        <v>23</v>
      </c>
      <c r="C141" t="s">
        <v>69</v>
      </c>
      <c r="D141" s="1">
        <v>45621</v>
      </c>
      <c r="E141" s="1">
        <v>45624</v>
      </c>
      <c r="F141">
        <v>10</v>
      </c>
      <c r="G141">
        <v>340</v>
      </c>
      <c r="H141" t="s">
        <v>13</v>
      </c>
      <c r="I141" t="s">
        <v>548</v>
      </c>
      <c r="J141" t="s">
        <v>28</v>
      </c>
      <c r="K141" t="str">
        <f>TEXT(Table1[[#This Row],[Order Date]],"yyyy")</f>
        <v>2024</v>
      </c>
      <c r="L141" t="str">
        <f>TEXT(Table1[[#This Row],[Order Date]],"mmm")</f>
        <v>Nov</v>
      </c>
      <c r="M141" t="str">
        <f>TEXT(Table1[[#This Row],[Order Date]],"ddd")</f>
        <v>Mon</v>
      </c>
      <c r="N141">
        <f>Table1[[#This Row],[Delivered Date]]-Table1[[#This Row],[Order Date]]</f>
        <v>3</v>
      </c>
      <c r="O141">
        <f>_xlfn.XLOOKUP(Table1[[#This Row],[Product Name]],Table4[Product Name],Table4[Cost Percentage])</f>
        <v>0.55000000000000004</v>
      </c>
      <c r="P141">
        <f>Table1[[#This Row],[Quantity]]*Table1[[#This Row],[Unit Price]]*Table1[[#This Row],[Cost Percentage]]</f>
        <v>1870.0000000000002</v>
      </c>
      <c r="Q141">
        <f>Table1[[#This Row],[Quantity]]*Table1[[#This Row],[Unit Price]]</f>
        <v>3400</v>
      </c>
      <c r="R141">
        <f>Table1[[#This Row],[Revenue]]-Table1[[#This Row],[Total Cost]]</f>
        <v>1529.9999999999998</v>
      </c>
    </row>
    <row r="142" spans="1:18">
      <c r="A142" t="s">
        <v>186</v>
      </c>
      <c r="B142" t="s">
        <v>23</v>
      </c>
      <c r="C142" t="s">
        <v>114</v>
      </c>
      <c r="D142" s="1">
        <v>45532</v>
      </c>
      <c r="E142" s="1">
        <v>45543</v>
      </c>
      <c r="F142" s="33">
        <v>8</v>
      </c>
      <c r="G142">
        <v>656</v>
      </c>
      <c r="H142" t="s">
        <v>27</v>
      </c>
      <c r="I142" t="s">
        <v>546</v>
      </c>
      <c r="J142" t="s">
        <v>14</v>
      </c>
      <c r="K142" t="str">
        <f>TEXT(Table1[[#This Row],[Order Date]],"yyyy")</f>
        <v>2024</v>
      </c>
      <c r="L142" t="str">
        <f>TEXT(Table1[[#This Row],[Order Date]],"mmm")</f>
        <v>Aug</v>
      </c>
      <c r="M142" t="str">
        <f>TEXT(Table1[[#This Row],[Order Date]],"ddd")</f>
        <v>Wed</v>
      </c>
      <c r="N142">
        <f>Table1[[#This Row],[Delivered Date]]-Table1[[#This Row],[Order Date]]</f>
        <v>11</v>
      </c>
      <c r="O142">
        <f>_xlfn.XLOOKUP(Table1[[#This Row],[Product Name]],Table4[Product Name],Table4[Cost Percentage])</f>
        <v>0.6</v>
      </c>
      <c r="P142">
        <f>Table1[[#This Row],[Quantity]]*Table1[[#This Row],[Unit Price]]*Table1[[#This Row],[Cost Percentage]]</f>
        <v>3148.7999999999997</v>
      </c>
      <c r="Q142">
        <f>Table1[[#This Row],[Quantity]]*Table1[[#This Row],[Unit Price]]</f>
        <v>5248</v>
      </c>
      <c r="R142">
        <f>Table1[[#This Row],[Revenue]]-Table1[[#This Row],[Total Cost]]</f>
        <v>2099.2000000000003</v>
      </c>
    </row>
    <row r="143" spans="1:18" hidden="1">
      <c r="A143" t="s">
        <v>187</v>
      </c>
      <c r="B143" t="s">
        <v>11</v>
      </c>
      <c r="C143" t="s">
        <v>95</v>
      </c>
      <c r="D143" s="1">
        <v>45551</v>
      </c>
      <c r="E143" s="1">
        <v>45555</v>
      </c>
      <c r="F143">
        <v>2</v>
      </c>
      <c r="G143">
        <v>327</v>
      </c>
      <c r="H143" t="s">
        <v>13</v>
      </c>
      <c r="I143" t="s">
        <v>549</v>
      </c>
      <c r="J143" t="s">
        <v>45</v>
      </c>
      <c r="K143" t="str">
        <f>TEXT(Table1[[#This Row],[Order Date]],"yyyy")</f>
        <v>2024</v>
      </c>
      <c r="L143" t="str">
        <f>TEXT(Table1[[#This Row],[Order Date]],"mmm")</f>
        <v>Sep</v>
      </c>
      <c r="M143" t="str">
        <f>TEXT(Table1[[#This Row],[Order Date]],"ddd")</f>
        <v>Mon</v>
      </c>
      <c r="N143">
        <f>Table1[[#This Row],[Delivered Date]]-Table1[[#This Row],[Order Date]]</f>
        <v>4</v>
      </c>
      <c r="O143">
        <f>_xlfn.XLOOKUP(Table1[[#This Row],[Product Name]],Table4[Product Name],Table4[Cost Percentage])</f>
        <v>0.7</v>
      </c>
      <c r="P143">
        <f>Table1[[#This Row],[Quantity]]*Table1[[#This Row],[Unit Price]]*Table1[[#This Row],[Cost Percentage]]</f>
        <v>457.79999999999995</v>
      </c>
      <c r="Q143">
        <f>Table1[[#This Row],[Quantity]]*Table1[[#This Row],[Unit Price]]</f>
        <v>654</v>
      </c>
      <c r="R143">
        <f>Table1[[#This Row],[Revenue]]-Table1[[#This Row],[Total Cost]]</f>
        <v>196.20000000000005</v>
      </c>
    </row>
    <row r="144" spans="1:18">
      <c r="A144" t="s">
        <v>188</v>
      </c>
      <c r="B144" t="s">
        <v>11</v>
      </c>
      <c r="C144" t="s">
        <v>95</v>
      </c>
      <c r="D144" s="1">
        <v>45438</v>
      </c>
      <c r="E144" s="1">
        <v>45444</v>
      </c>
      <c r="F144" s="33">
        <v>2</v>
      </c>
      <c r="G144">
        <v>670</v>
      </c>
      <c r="H144" t="s">
        <v>27</v>
      </c>
      <c r="I144" t="s">
        <v>548</v>
      </c>
      <c r="J144" t="s">
        <v>18</v>
      </c>
      <c r="K144" t="str">
        <f>TEXT(Table1[[#This Row],[Order Date]],"yyyy")</f>
        <v>2024</v>
      </c>
      <c r="L144" t="str">
        <f>TEXT(Table1[[#This Row],[Order Date]],"mmm")</f>
        <v>May</v>
      </c>
      <c r="M144" t="str">
        <f>TEXT(Table1[[#This Row],[Order Date]],"ddd")</f>
        <v>Sun</v>
      </c>
      <c r="N144">
        <f>Table1[[#This Row],[Delivered Date]]-Table1[[#This Row],[Order Date]]</f>
        <v>6</v>
      </c>
      <c r="O144">
        <f>_xlfn.XLOOKUP(Table1[[#This Row],[Product Name]],Table4[Product Name],Table4[Cost Percentage])</f>
        <v>0.7</v>
      </c>
      <c r="P144">
        <f>Table1[[#This Row],[Quantity]]*Table1[[#This Row],[Unit Price]]*Table1[[#This Row],[Cost Percentage]]</f>
        <v>937.99999999999989</v>
      </c>
      <c r="Q144">
        <f>Table1[[#This Row],[Quantity]]*Table1[[#This Row],[Unit Price]]</f>
        <v>1340</v>
      </c>
      <c r="R144">
        <f>Table1[[#This Row],[Revenue]]-Table1[[#This Row],[Total Cost]]</f>
        <v>402.00000000000011</v>
      </c>
    </row>
    <row r="145" spans="1:18" hidden="1">
      <c r="A145" t="s">
        <v>189</v>
      </c>
      <c r="B145" t="s">
        <v>16</v>
      </c>
      <c r="C145" t="s">
        <v>63</v>
      </c>
      <c r="D145" s="1">
        <v>45456</v>
      </c>
      <c r="E145" s="1">
        <v>45461</v>
      </c>
      <c r="F145">
        <v>10</v>
      </c>
      <c r="G145">
        <v>497</v>
      </c>
      <c r="H145" t="s">
        <v>13</v>
      </c>
      <c r="I145" t="s">
        <v>32</v>
      </c>
      <c r="J145" t="s">
        <v>45</v>
      </c>
      <c r="K145" t="str">
        <f>TEXT(Table1[[#This Row],[Order Date]],"yyyy")</f>
        <v>2024</v>
      </c>
      <c r="L145" t="str">
        <f>TEXT(Table1[[#This Row],[Order Date]],"mmm")</f>
        <v>Jun</v>
      </c>
      <c r="M145" t="str">
        <f>TEXT(Table1[[#This Row],[Order Date]],"ddd")</f>
        <v>Thu</v>
      </c>
      <c r="N145">
        <f>Table1[[#This Row],[Delivered Date]]-Table1[[#This Row],[Order Date]]</f>
        <v>5</v>
      </c>
      <c r="O145">
        <f>_xlfn.XLOOKUP(Table1[[#This Row],[Product Name]],Table4[Product Name],Table4[Cost Percentage])</f>
        <v>0.5</v>
      </c>
      <c r="P145">
        <f>Table1[[#This Row],[Quantity]]*Table1[[#This Row],[Unit Price]]*Table1[[#This Row],[Cost Percentage]]</f>
        <v>2485</v>
      </c>
      <c r="Q145">
        <f>Table1[[#This Row],[Quantity]]*Table1[[#This Row],[Unit Price]]</f>
        <v>4970</v>
      </c>
      <c r="R145">
        <f>Table1[[#This Row],[Revenue]]-Table1[[#This Row],[Total Cost]]</f>
        <v>2485</v>
      </c>
    </row>
    <row r="146" spans="1:18" hidden="1">
      <c r="A146" t="s">
        <v>190</v>
      </c>
      <c r="B146" t="s">
        <v>23</v>
      </c>
      <c r="C146" t="s">
        <v>114</v>
      </c>
      <c r="D146" s="1">
        <v>45467</v>
      </c>
      <c r="E146" s="1">
        <v>45476</v>
      </c>
      <c r="F146">
        <v>2</v>
      </c>
      <c r="G146">
        <v>526</v>
      </c>
      <c r="H146" t="s">
        <v>13</v>
      </c>
      <c r="I146" t="s">
        <v>32</v>
      </c>
      <c r="J146" t="s">
        <v>28</v>
      </c>
      <c r="K146" t="str">
        <f>TEXT(Table1[[#This Row],[Order Date]],"yyyy")</f>
        <v>2024</v>
      </c>
      <c r="L146" t="str">
        <f>TEXT(Table1[[#This Row],[Order Date]],"mmm")</f>
        <v>Jun</v>
      </c>
      <c r="M146" t="str">
        <f>TEXT(Table1[[#This Row],[Order Date]],"ddd")</f>
        <v>Mon</v>
      </c>
      <c r="N146">
        <f>Table1[[#This Row],[Delivered Date]]-Table1[[#This Row],[Order Date]]</f>
        <v>9</v>
      </c>
      <c r="O146">
        <f>_xlfn.XLOOKUP(Table1[[#This Row],[Product Name]],Table4[Product Name],Table4[Cost Percentage])</f>
        <v>0.6</v>
      </c>
      <c r="P146">
        <f>Table1[[#This Row],[Quantity]]*Table1[[#This Row],[Unit Price]]*Table1[[#This Row],[Cost Percentage]]</f>
        <v>631.19999999999993</v>
      </c>
      <c r="Q146">
        <f>Table1[[#This Row],[Quantity]]*Table1[[#This Row],[Unit Price]]</f>
        <v>1052</v>
      </c>
      <c r="R146">
        <f>Table1[[#This Row],[Revenue]]-Table1[[#This Row],[Total Cost]]</f>
        <v>420.80000000000007</v>
      </c>
    </row>
    <row r="147" spans="1:18" hidden="1">
      <c r="A147" t="s">
        <v>191</v>
      </c>
      <c r="B147" t="s">
        <v>30</v>
      </c>
      <c r="C147" t="s">
        <v>78</v>
      </c>
      <c r="D147" s="1">
        <v>45490</v>
      </c>
      <c r="E147" s="1">
        <v>45504</v>
      </c>
      <c r="F147">
        <v>7</v>
      </c>
      <c r="G147">
        <v>803</v>
      </c>
      <c r="H147" t="s">
        <v>13</v>
      </c>
      <c r="I147" t="s">
        <v>546</v>
      </c>
      <c r="J147" t="s">
        <v>14</v>
      </c>
      <c r="K147" t="str">
        <f>TEXT(Table1[[#This Row],[Order Date]],"yyyy")</f>
        <v>2024</v>
      </c>
      <c r="L147" t="str">
        <f>TEXT(Table1[[#This Row],[Order Date]],"mmm")</f>
        <v>Jul</v>
      </c>
      <c r="M147" t="str">
        <f>TEXT(Table1[[#This Row],[Order Date]],"ddd")</f>
        <v>Wed</v>
      </c>
      <c r="N147">
        <f>Table1[[#This Row],[Delivered Date]]-Table1[[#This Row],[Order Date]]</f>
        <v>14</v>
      </c>
      <c r="O147">
        <f>_xlfn.XLOOKUP(Table1[[#This Row],[Product Name]],Table4[Product Name],Table4[Cost Percentage])</f>
        <v>0.65</v>
      </c>
      <c r="P147">
        <f>Table1[[#This Row],[Quantity]]*Table1[[#This Row],[Unit Price]]*Table1[[#This Row],[Cost Percentage]]</f>
        <v>3653.65</v>
      </c>
      <c r="Q147">
        <f>Table1[[#This Row],[Quantity]]*Table1[[#This Row],[Unit Price]]</f>
        <v>5621</v>
      </c>
      <c r="R147">
        <f>Table1[[#This Row],[Revenue]]-Table1[[#This Row],[Total Cost]]</f>
        <v>1967.35</v>
      </c>
    </row>
    <row r="148" spans="1:18">
      <c r="A148" t="s">
        <v>192</v>
      </c>
      <c r="B148" t="s">
        <v>30</v>
      </c>
      <c r="C148" t="s">
        <v>49</v>
      </c>
      <c r="D148" s="1">
        <v>45358</v>
      </c>
      <c r="E148" s="1">
        <v>45364</v>
      </c>
      <c r="F148" s="33">
        <v>10</v>
      </c>
      <c r="G148">
        <v>735</v>
      </c>
      <c r="H148" t="s">
        <v>27</v>
      </c>
      <c r="I148" t="s">
        <v>550</v>
      </c>
      <c r="J148" t="s">
        <v>18</v>
      </c>
      <c r="K148" t="str">
        <f>TEXT(Table1[[#This Row],[Order Date]],"yyyy")</f>
        <v>2024</v>
      </c>
      <c r="L148" t="str">
        <f>TEXT(Table1[[#This Row],[Order Date]],"mmm")</f>
        <v>Mar</v>
      </c>
      <c r="M148" t="str">
        <f>TEXT(Table1[[#This Row],[Order Date]],"ddd")</f>
        <v>Thu</v>
      </c>
      <c r="N148">
        <f>Table1[[#This Row],[Delivered Date]]-Table1[[#This Row],[Order Date]]</f>
        <v>6</v>
      </c>
      <c r="O148">
        <f>_xlfn.XLOOKUP(Table1[[#This Row],[Product Name]],Table4[Product Name],Table4[Cost Percentage])</f>
        <v>0.7</v>
      </c>
      <c r="P148">
        <f>Table1[[#This Row],[Quantity]]*Table1[[#This Row],[Unit Price]]*Table1[[#This Row],[Cost Percentage]]</f>
        <v>5145</v>
      </c>
      <c r="Q148">
        <f>Table1[[#This Row],[Quantity]]*Table1[[#This Row],[Unit Price]]</f>
        <v>7350</v>
      </c>
      <c r="R148">
        <f>Table1[[#This Row],[Revenue]]-Table1[[#This Row],[Total Cost]]</f>
        <v>2205</v>
      </c>
    </row>
    <row r="149" spans="1:18">
      <c r="A149" t="s">
        <v>193</v>
      </c>
      <c r="B149" t="s">
        <v>23</v>
      </c>
      <c r="C149" t="s">
        <v>24</v>
      </c>
      <c r="D149" s="1">
        <v>45357</v>
      </c>
      <c r="E149" s="1">
        <v>45362</v>
      </c>
      <c r="F149" s="33">
        <v>9</v>
      </c>
      <c r="G149">
        <v>105</v>
      </c>
      <c r="H149" t="s">
        <v>27</v>
      </c>
      <c r="I149" t="s">
        <v>32</v>
      </c>
      <c r="J149" t="s">
        <v>45</v>
      </c>
      <c r="K149" t="str">
        <f>TEXT(Table1[[#This Row],[Order Date]],"yyyy")</f>
        <v>2024</v>
      </c>
      <c r="L149" t="str">
        <f>TEXT(Table1[[#This Row],[Order Date]],"mmm")</f>
        <v>Mar</v>
      </c>
      <c r="M149" t="str">
        <f>TEXT(Table1[[#This Row],[Order Date]],"ddd")</f>
        <v>Wed</v>
      </c>
      <c r="N149">
        <f>Table1[[#This Row],[Delivered Date]]-Table1[[#This Row],[Order Date]]</f>
        <v>5</v>
      </c>
      <c r="O149">
        <f>_xlfn.XLOOKUP(Table1[[#This Row],[Product Name]],Table4[Product Name],Table4[Cost Percentage])</f>
        <v>0.55000000000000004</v>
      </c>
      <c r="P149">
        <f>Table1[[#This Row],[Quantity]]*Table1[[#This Row],[Unit Price]]*Table1[[#This Row],[Cost Percentage]]</f>
        <v>519.75</v>
      </c>
      <c r="Q149">
        <f>Table1[[#This Row],[Quantity]]*Table1[[#This Row],[Unit Price]]</f>
        <v>945</v>
      </c>
      <c r="R149">
        <f>Table1[[#This Row],[Revenue]]-Table1[[#This Row],[Total Cost]]</f>
        <v>425.25</v>
      </c>
    </row>
    <row r="150" spans="1:18">
      <c r="A150" t="s">
        <v>194</v>
      </c>
      <c r="B150" t="s">
        <v>20</v>
      </c>
      <c r="C150" t="s">
        <v>53</v>
      </c>
      <c r="D150" s="1">
        <v>45362</v>
      </c>
      <c r="E150" s="1">
        <v>45367</v>
      </c>
      <c r="F150" s="33">
        <v>3</v>
      </c>
      <c r="G150">
        <v>89</v>
      </c>
      <c r="H150" t="s">
        <v>27</v>
      </c>
      <c r="I150" t="s">
        <v>546</v>
      </c>
      <c r="J150" t="s">
        <v>45</v>
      </c>
      <c r="K150" t="str">
        <f>TEXT(Table1[[#This Row],[Order Date]],"yyyy")</f>
        <v>2024</v>
      </c>
      <c r="L150" t="str">
        <f>TEXT(Table1[[#This Row],[Order Date]],"mmm")</f>
        <v>Mar</v>
      </c>
      <c r="M150" t="str">
        <f>TEXT(Table1[[#This Row],[Order Date]],"ddd")</f>
        <v>Mon</v>
      </c>
      <c r="N150">
        <f>Table1[[#This Row],[Delivered Date]]-Table1[[#This Row],[Order Date]]</f>
        <v>5</v>
      </c>
      <c r="O150">
        <f>_xlfn.XLOOKUP(Table1[[#This Row],[Product Name]],Table4[Product Name],Table4[Cost Percentage])</f>
        <v>0.7</v>
      </c>
      <c r="P150">
        <f>Table1[[#This Row],[Quantity]]*Table1[[#This Row],[Unit Price]]*Table1[[#This Row],[Cost Percentage]]</f>
        <v>186.89999999999998</v>
      </c>
      <c r="Q150">
        <f>Table1[[#This Row],[Quantity]]*Table1[[#This Row],[Unit Price]]</f>
        <v>267</v>
      </c>
      <c r="R150">
        <f>Table1[[#This Row],[Revenue]]-Table1[[#This Row],[Total Cost]]</f>
        <v>80.100000000000023</v>
      </c>
    </row>
    <row r="151" spans="1:18" hidden="1">
      <c r="A151" t="s">
        <v>195</v>
      </c>
      <c r="B151" t="s">
        <v>16</v>
      </c>
      <c r="C151" t="s">
        <v>59</v>
      </c>
      <c r="D151" s="1">
        <v>45311</v>
      </c>
      <c r="E151" s="1">
        <v>45316</v>
      </c>
      <c r="F151">
        <v>6</v>
      </c>
      <c r="G151">
        <v>907</v>
      </c>
      <c r="H151" t="s">
        <v>13</v>
      </c>
      <c r="I151" t="s">
        <v>548</v>
      </c>
      <c r="J151" t="s">
        <v>14</v>
      </c>
      <c r="K151" t="str">
        <f>TEXT(Table1[[#This Row],[Order Date]],"yyyy")</f>
        <v>2024</v>
      </c>
      <c r="L151" t="str">
        <f>TEXT(Table1[[#This Row],[Order Date]],"mmm")</f>
        <v>Jan</v>
      </c>
      <c r="M151" t="str">
        <f>TEXT(Table1[[#This Row],[Order Date]],"ddd")</f>
        <v>Sat</v>
      </c>
      <c r="N151">
        <f>Table1[[#This Row],[Delivered Date]]-Table1[[#This Row],[Order Date]]</f>
        <v>5</v>
      </c>
      <c r="O151">
        <f>_xlfn.XLOOKUP(Table1[[#This Row],[Product Name]],Table4[Product Name],Table4[Cost Percentage])</f>
        <v>0.65</v>
      </c>
      <c r="P151">
        <f>Table1[[#This Row],[Quantity]]*Table1[[#This Row],[Unit Price]]*Table1[[#This Row],[Cost Percentage]]</f>
        <v>3537.3</v>
      </c>
      <c r="Q151">
        <f>Table1[[#This Row],[Quantity]]*Table1[[#This Row],[Unit Price]]</f>
        <v>5442</v>
      </c>
      <c r="R151">
        <f>Table1[[#This Row],[Revenue]]-Table1[[#This Row],[Total Cost]]</f>
        <v>1904.6999999999998</v>
      </c>
    </row>
    <row r="152" spans="1:18" hidden="1">
      <c r="A152" t="s">
        <v>196</v>
      </c>
      <c r="B152" t="s">
        <v>16</v>
      </c>
      <c r="C152" t="s">
        <v>43</v>
      </c>
      <c r="D152" s="1">
        <v>45370</v>
      </c>
      <c r="E152" s="1">
        <v>45376</v>
      </c>
      <c r="F152">
        <v>3</v>
      </c>
      <c r="G152">
        <v>195</v>
      </c>
      <c r="H152" t="s">
        <v>13</v>
      </c>
      <c r="I152" t="s">
        <v>548</v>
      </c>
      <c r="J152" t="s">
        <v>14</v>
      </c>
      <c r="K152" t="str">
        <f>TEXT(Table1[[#This Row],[Order Date]],"yyyy")</f>
        <v>2024</v>
      </c>
      <c r="L152" t="str">
        <f>TEXT(Table1[[#This Row],[Order Date]],"mmm")</f>
        <v>Mar</v>
      </c>
      <c r="M152" t="str">
        <f>TEXT(Table1[[#This Row],[Order Date]],"ddd")</f>
        <v>Tue</v>
      </c>
      <c r="N152">
        <f>Table1[[#This Row],[Delivered Date]]-Table1[[#This Row],[Order Date]]</f>
        <v>6</v>
      </c>
      <c r="O152">
        <f>_xlfn.XLOOKUP(Table1[[#This Row],[Product Name]],Table4[Product Name],Table4[Cost Percentage])</f>
        <v>0.6</v>
      </c>
      <c r="P152">
        <f>Table1[[#This Row],[Quantity]]*Table1[[#This Row],[Unit Price]]*Table1[[#This Row],[Cost Percentage]]</f>
        <v>351</v>
      </c>
      <c r="Q152">
        <f>Table1[[#This Row],[Quantity]]*Table1[[#This Row],[Unit Price]]</f>
        <v>585</v>
      </c>
      <c r="R152">
        <f>Table1[[#This Row],[Revenue]]-Table1[[#This Row],[Total Cost]]</f>
        <v>234</v>
      </c>
    </row>
    <row r="153" spans="1:18" hidden="1">
      <c r="A153" t="s">
        <v>197</v>
      </c>
      <c r="B153" t="s">
        <v>16</v>
      </c>
      <c r="C153" t="s">
        <v>59</v>
      </c>
      <c r="D153" s="1">
        <v>45506</v>
      </c>
      <c r="E153" s="1">
        <v>45515</v>
      </c>
      <c r="F153">
        <v>3</v>
      </c>
      <c r="G153">
        <v>846</v>
      </c>
      <c r="H153" t="s">
        <v>13</v>
      </c>
      <c r="I153" t="s">
        <v>550</v>
      </c>
      <c r="J153" t="s">
        <v>45</v>
      </c>
      <c r="K153" t="str">
        <f>TEXT(Table1[[#This Row],[Order Date]],"yyyy")</f>
        <v>2024</v>
      </c>
      <c r="L153" t="str">
        <f>TEXT(Table1[[#This Row],[Order Date]],"mmm")</f>
        <v>Aug</v>
      </c>
      <c r="M153" t="str">
        <f>TEXT(Table1[[#This Row],[Order Date]],"ddd")</f>
        <v>Fri</v>
      </c>
      <c r="N153">
        <f>Table1[[#This Row],[Delivered Date]]-Table1[[#This Row],[Order Date]]</f>
        <v>9</v>
      </c>
      <c r="O153">
        <f>_xlfn.XLOOKUP(Table1[[#This Row],[Product Name]],Table4[Product Name],Table4[Cost Percentage])</f>
        <v>0.65</v>
      </c>
      <c r="P153">
        <f>Table1[[#This Row],[Quantity]]*Table1[[#This Row],[Unit Price]]*Table1[[#This Row],[Cost Percentage]]</f>
        <v>1649.7</v>
      </c>
      <c r="Q153">
        <f>Table1[[#This Row],[Quantity]]*Table1[[#This Row],[Unit Price]]</f>
        <v>2538</v>
      </c>
      <c r="R153">
        <f>Table1[[#This Row],[Revenue]]-Table1[[#This Row],[Total Cost]]</f>
        <v>888.3</v>
      </c>
    </row>
    <row r="154" spans="1:18" hidden="1">
      <c r="A154" t="s">
        <v>198</v>
      </c>
      <c r="B154" t="s">
        <v>30</v>
      </c>
      <c r="C154" t="s">
        <v>75</v>
      </c>
      <c r="D154" s="1">
        <v>45620</v>
      </c>
      <c r="E154" s="1">
        <v>45628</v>
      </c>
      <c r="F154">
        <v>8</v>
      </c>
      <c r="G154">
        <v>905</v>
      </c>
      <c r="H154" t="s">
        <v>13</v>
      </c>
      <c r="I154" t="s">
        <v>546</v>
      </c>
      <c r="J154" t="s">
        <v>45</v>
      </c>
      <c r="K154" t="str">
        <f>TEXT(Table1[[#This Row],[Order Date]],"yyyy")</f>
        <v>2024</v>
      </c>
      <c r="L154" t="str">
        <f>TEXT(Table1[[#This Row],[Order Date]],"mmm")</f>
        <v>Nov</v>
      </c>
      <c r="M154" t="str">
        <f>TEXT(Table1[[#This Row],[Order Date]],"ddd")</f>
        <v>Sun</v>
      </c>
      <c r="N154">
        <f>Table1[[#This Row],[Delivered Date]]-Table1[[#This Row],[Order Date]]</f>
        <v>8</v>
      </c>
      <c r="O154">
        <f>_xlfn.XLOOKUP(Table1[[#This Row],[Product Name]],Table4[Product Name],Table4[Cost Percentage])</f>
        <v>0.75</v>
      </c>
      <c r="P154">
        <f>Table1[[#This Row],[Quantity]]*Table1[[#This Row],[Unit Price]]*Table1[[#This Row],[Cost Percentage]]</f>
        <v>5430</v>
      </c>
      <c r="Q154">
        <f>Table1[[#This Row],[Quantity]]*Table1[[#This Row],[Unit Price]]</f>
        <v>7240</v>
      </c>
      <c r="R154">
        <f>Table1[[#This Row],[Revenue]]-Table1[[#This Row],[Total Cost]]</f>
        <v>1810</v>
      </c>
    </row>
    <row r="155" spans="1:18" hidden="1">
      <c r="A155" t="s">
        <v>199</v>
      </c>
      <c r="B155" t="s">
        <v>11</v>
      </c>
      <c r="C155" t="s">
        <v>95</v>
      </c>
      <c r="D155" s="1">
        <v>45406</v>
      </c>
      <c r="E155" s="1">
        <v>45418</v>
      </c>
      <c r="F155">
        <v>1</v>
      </c>
      <c r="G155">
        <v>336</v>
      </c>
      <c r="H155" t="s">
        <v>13</v>
      </c>
      <c r="I155" t="s">
        <v>550</v>
      </c>
      <c r="J155" t="s">
        <v>18</v>
      </c>
      <c r="K155" t="str">
        <f>TEXT(Table1[[#This Row],[Order Date]],"yyyy")</f>
        <v>2024</v>
      </c>
      <c r="L155" t="str">
        <f>TEXT(Table1[[#This Row],[Order Date]],"mmm")</f>
        <v>Apr</v>
      </c>
      <c r="M155" t="str">
        <f>TEXT(Table1[[#This Row],[Order Date]],"ddd")</f>
        <v>Wed</v>
      </c>
      <c r="N155">
        <f>Table1[[#This Row],[Delivered Date]]-Table1[[#This Row],[Order Date]]</f>
        <v>12</v>
      </c>
      <c r="O155">
        <f>_xlfn.XLOOKUP(Table1[[#This Row],[Product Name]],Table4[Product Name],Table4[Cost Percentage])</f>
        <v>0.7</v>
      </c>
      <c r="P155">
        <f>Table1[[#This Row],[Quantity]]*Table1[[#This Row],[Unit Price]]*Table1[[#This Row],[Cost Percentage]]</f>
        <v>235.2</v>
      </c>
      <c r="Q155">
        <f>Table1[[#This Row],[Quantity]]*Table1[[#This Row],[Unit Price]]</f>
        <v>336</v>
      </c>
      <c r="R155">
        <f>Table1[[#This Row],[Revenue]]-Table1[[#This Row],[Total Cost]]</f>
        <v>100.80000000000001</v>
      </c>
    </row>
    <row r="156" spans="1:18">
      <c r="A156" t="s">
        <v>200</v>
      </c>
      <c r="B156" t="s">
        <v>20</v>
      </c>
      <c r="C156" t="s">
        <v>39</v>
      </c>
      <c r="D156" s="1">
        <v>45438</v>
      </c>
      <c r="E156" s="1">
        <v>45452</v>
      </c>
      <c r="F156" s="33">
        <v>8</v>
      </c>
      <c r="G156">
        <v>722</v>
      </c>
      <c r="H156" t="s">
        <v>27</v>
      </c>
      <c r="I156" t="s">
        <v>548</v>
      </c>
      <c r="J156" t="s">
        <v>28</v>
      </c>
      <c r="K156" t="str">
        <f>TEXT(Table1[[#This Row],[Order Date]],"yyyy")</f>
        <v>2024</v>
      </c>
      <c r="L156" t="str">
        <f>TEXT(Table1[[#This Row],[Order Date]],"mmm")</f>
        <v>May</v>
      </c>
      <c r="M156" t="str">
        <f>TEXT(Table1[[#This Row],[Order Date]],"ddd")</f>
        <v>Sun</v>
      </c>
      <c r="N156">
        <f>Table1[[#This Row],[Delivered Date]]-Table1[[#This Row],[Order Date]]</f>
        <v>14</v>
      </c>
      <c r="O156">
        <f>_xlfn.XLOOKUP(Table1[[#This Row],[Product Name]],Table4[Product Name],Table4[Cost Percentage])</f>
        <v>0.65</v>
      </c>
      <c r="P156">
        <f>Table1[[#This Row],[Quantity]]*Table1[[#This Row],[Unit Price]]*Table1[[#This Row],[Cost Percentage]]</f>
        <v>3754.4</v>
      </c>
      <c r="Q156">
        <f>Table1[[#This Row],[Quantity]]*Table1[[#This Row],[Unit Price]]</f>
        <v>5776</v>
      </c>
      <c r="R156">
        <f>Table1[[#This Row],[Revenue]]-Table1[[#This Row],[Total Cost]]</f>
        <v>2021.6</v>
      </c>
    </row>
    <row r="157" spans="1:18">
      <c r="A157" t="s">
        <v>201</v>
      </c>
      <c r="B157" t="s">
        <v>11</v>
      </c>
      <c r="C157" t="s">
        <v>12</v>
      </c>
      <c r="D157" s="1">
        <v>45547</v>
      </c>
      <c r="E157" s="1">
        <v>45558</v>
      </c>
      <c r="F157" s="33">
        <v>10</v>
      </c>
      <c r="G157">
        <v>558</v>
      </c>
      <c r="H157" t="s">
        <v>27</v>
      </c>
      <c r="I157" t="s">
        <v>550</v>
      </c>
      <c r="J157" t="s">
        <v>14</v>
      </c>
      <c r="K157" t="str">
        <f>TEXT(Table1[[#This Row],[Order Date]],"yyyy")</f>
        <v>2024</v>
      </c>
      <c r="L157" t="str">
        <f>TEXT(Table1[[#This Row],[Order Date]],"mmm")</f>
        <v>Sep</v>
      </c>
      <c r="M157" t="str">
        <f>TEXT(Table1[[#This Row],[Order Date]],"ddd")</f>
        <v>Thu</v>
      </c>
      <c r="N157">
        <f>Table1[[#This Row],[Delivered Date]]-Table1[[#This Row],[Order Date]]</f>
        <v>11</v>
      </c>
      <c r="O157">
        <f>_xlfn.XLOOKUP(Table1[[#This Row],[Product Name]],Table4[Product Name],Table4[Cost Percentage])</f>
        <v>0.75</v>
      </c>
      <c r="P157">
        <f>Table1[[#This Row],[Quantity]]*Table1[[#This Row],[Unit Price]]*Table1[[#This Row],[Cost Percentage]]</f>
        <v>4185</v>
      </c>
      <c r="Q157">
        <f>Table1[[#This Row],[Quantity]]*Table1[[#This Row],[Unit Price]]</f>
        <v>5580</v>
      </c>
      <c r="R157">
        <f>Table1[[#This Row],[Revenue]]-Table1[[#This Row],[Total Cost]]</f>
        <v>1395</v>
      </c>
    </row>
    <row r="158" spans="1:18" hidden="1">
      <c r="A158" t="s">
        <v>202</v>
      </c>
      <c r="B158" t="s">
        <v>20</v>
      </c>
      <c r="C158" t="s">
        <v>53</v>
      </c>
      <c r="D158" s="1">
        <v>45441</v>
      </c>
      <c r="E158" s="1">
        <v>45446</v>
      </c>
      <c r="F158">
        <v>7</v>
      </c>
      <c r="G158">
        <v>11</v>
      </c>
      <c r="H158" t="s">
        <v>13</v>
      </c>
      <c r="I158" t="s">
        <v>32</v>
      </c>
      <c r="J158" t="s">
        <v>14</v>
      </c>
      <c r="K158" t="str">
        <f>TEXT(Table1[[#This Row],[Order Date]],"yyyy")</f>
        <v>2024</v>
      </c>
      <c r="L158" t="str">
        <f>TEXT(Table1[[#This Row],[Order Date]],"mmm")</f>
        <v>May</v>
      </c>
      <c r="M158" t="str">
        <f>TEXT(Table1[[#This Row],[Order Date]],"ddd")</f>
        <v>Wed</v>
      </c>
      <c r="N158">
        <f>Table1[[#This Row],[Delivered Date]]-Table1[[#This Row],[Order Date]]</f>
        <v>5</v>
      </c>
      <c r="O158">
        <f>_xlfn.XLOOKUP(Table1[[#This Row],[Product Name]],Table4[Product Name],Table4[Cost Percentage])</f>
        <v>0.7</v>
      </c>
      <c r="P158">
        <f>Table1[[#This Row],[Quantity]]*Table1[[#This Row],[Unit Price]]*Table1[[#This Row],[Cost Percentage]]</f>
        <v>53.9</v>
      </c>
      <c r="Q158">
        <f>Table1[[#This Row],[Quantity]]*Table1[[#This Row],[Unit Price]]</f>
        <v>77</v>
      </c>
      <c r="R158">
        <f>Table1[[#This Row],[Revenue]]-Table1[[#This Row],[Total Cost]]</f>
        <v>23.1</v>
      </c>
    </row>
    <row r="159" spans="1:18">
      <c r="A159" t="s">
        <v>203</v>
      </c>
      <c r="B159" t="s">
        <v>16</v>
      </c>
      <c r="C159" t="s">
        <v>43</v>
      </c>
      <c r="D159" s="1">
        <v>45387</v>
      </c>
      <c r="E159" s="1">
        <v>45396</v>
      </c>
      <c r="F159" s="33">
        <v>2</v>
      </c>
      <c r="G159">
        <v>546</v>
      </c>
      <c r="H159" t="s">
        <v>27</v>
      </c>
      <c r="I159" t="s">
        <v>546</v>
      </c>
      <c r="J159" t="s">
        <v>28</v>
      </c>
      <c r="K159" t="str">
        <f>TEXT(Table1[[#This Row],[Order Date]],"yyyy")</f>
        <v>2024</v>
      </c>
      <c r="L159" t="str">
        <f>TEXT(Table1[[#This Row],[Order Date]],"mmm")</f>
        <v>Apr</v>
      </c>
      <c r="M159" t="str">
        <f>TEXT(Table1[[#This Row],[Order Date]],"ddd")</f>
        <v>Fri</v>
      </c>
      <c r="N159">
        <f>Table1[[#This Row],[Delivered Date]]-Table1[[#This Row],[Order Date]]</f>
        <v>9</v>
      </c>
      <c r="O159">
        <f>_xlfn.XLOOKUP(Table1[[#This Row],[Product Name]],Table4[Product Name],Table4[Cost Percentage])</f>
        <v>0.6</v>
      </c>
      <c r="P159">
        <f>Table1[[#This Row],[Quantity]]*Table1[[#This Row],[Unit Price]]*Table1[[#This Row],[Cost Percentage]]</f>
        <v>655.19999999999993</v>
      </c>
      <c r="Q159">
        <f>Table1[[#This Row],[Quantity]]*Table1[[#This Row],[Unit Price]]</f>
        <v>1092</v>
      </c>
      <c r="R159">
        <f>Table1[[#This Row],[Revenue]]-Table1[[#This Row],[Total Cost]]</f>
        <v>436.80000000000007</v>
      </c>
    </row>
    <row r="160" spans="1:18" hidden="1">
      <c r="A160" t="s">
        <v>204</v>
      </c>
      <c r="B160" t="s">
        <v>16</v>
      </c>
      <c r="C160" t="s">
        <v>59</v>
      </c>
      <c r="D160" s="1">
        <v>45551</v>
      </c>
      <c r="E160" s="1">
        <v>45558</v>
      </c>
      <c r="F160">
        <v>9</v>
      </c>
      <c r="G160">
        <v>30</v>
      </c>
      <c r="H160" t="s">
        <v>13</v>
      </c>
      <c r="I160" t="s">
        <v>549</v>
      </c>
      <c r="J160" t="s">
        <v>14</v>
      </c>
      <c r="K160" t="str">
        <f>TEXT(Table1[[#This Row],[Order Date]],"yyyy")</f>
        <v>2024</v>
      </c>
      <c r="L160" t="str">
        <f>TEXT(Table1[[#This Row],[Order Date]],"mmm")</f>
        <v>Sep</v>
      </c>
      <c r="M160" t="str">
        <f>TEXT(Table1[[#This Row],[Order Date]],"ddd")</f>
        <v>Mon</v>
      </c>
      <c r="N160">
        <f>Table1[[#This Row],[Delivered Date]]-Table1[[#This Row],[Order Date]]</f>
        <v>7</v>
      </c>
      <c r="O160">
        <f>_xlfn.XLOOKUP(Table1[[#This Row],[Product Name]],Table4[Product Name],Table4[Cost Percentage])</f>
        <v>0.65</v>
      </c>
      <c r="P160">
        <f>Table1[[#This Row],[Quantity]]*Table1[[#This Row],[Unit Price]]*Table1[[#This Row],[Cost Percentage]]</f>
        <v>175.5</v>
      </c>
      <c r="Q160">
        <f>Table1[[#This Row],[Quantity]]*Table1[[#This Row],[Unit Price]]</f>
        <v>270</v>
      </c>
      <c r="R160">
        <f>Table1[[#This Row],[Revenue]]-Table1[[#This Row],[Total Cost]]</f>
        <v>94.5</v>
      </c>
    </row>
    <row r="161" spans="1:19">
      <c r="A161" t="s">
        <v>205</v>
      </c>
      <c r="B161" t="s">
        <v>20</v>
      </c>
      <c r="C161" t="s">
        <v>39</v>
      </c>
      <c r="D161" s="1">
        <v>45589</v>
      </c>
      <c r="E161" s="1">
        <v>45608</v>
      </c>
      <c r="F161" s="33">
        <v>6</v>
      </c>
      <c r="G161">
        <v>146</v>
      </c>
      <c r="H161" t="s">
        <v>27</v>
      </c>
      <c r="I161" t="s">
        <v>550</v>
      </c>
      <c r="J161" t="s">
        <v>18</v>
      </c>
      <c r="K161" t="str">
        <f>TEXT(Table1[[#This Row],[Order Date]],"yyyy")</f>
        <v>2024</v>
      </c>
      <c r="L161" t="str">
        <f>TEXT(Table1[[#This Row],[Order Date]],"mmm")</f>
        <v>Oct</v>
      </c>
      <c r="M161" t="str">
        <f>TEXT(Table1[[#This Row],[Order Date]],"ddd")</f>
        <v>Thu</v>
      </c>
      <c r="N161">
        <f>Table1[[#This Row],[Delivered Date]]-Table1[[#This Row],[Order Date]]</f>
        <v>19</v>
      </c>
      <c r="O161">
        <f>_xlfn.XLOOKUP(Table1[[#This Row],[Product Name]],Table4[Product Name],Table4[Cost Percentage])</f>
        <v>0.65</v>
      </c>
      <c r="P161">
        <f>Table1[[#This Row],[Quantity]]*Table1[[#This Row],[Unit Price]]*Table1[[#This Row],[Cost Percentage]]</f>
        <v>569.4</v>
      </c>
      <c r="Q161">
        <f>Table1[[#This Row],[Quantity]]*Table1[[#This Row],[Unit Price]]</f>
        <v>876</v>
      </c>
      <c r="R161">
        <f>Table1[[#This Row],[Revenue]]-Table1[[#This Row],[Total Cost]]</f>
        <v>306.60000000000002</v>
      </c>
    </row>
    <row r="162" spans="1:19" hidden="1">
      <c r="A162" t="s">
        <v>206</v>
      </c>
      <c r="B162" t="s">
        <v>30</v>
      </c>
      <c r="C162" t="s">
        <v>41</v>
      </c>
      <c r="D162" s="1">
        <v>45642</v>
      </c>
      <c r="E162" s="1">
        <v>45646</v>
      </c>
      <c r="F162">
        <v>8</v>
      </c>
      <c r="G162">
        <v>722</v>
      </c>
      <c r="H162" t="s">
        <v>13</v>
      </c>
      <c r="I162" t="s">
        <v>549</v>
      </c>
      <c r="J162" t="s">
        <v>45</v>
      </c>
      <c r="K162" t="str">
        <f>TEXT(Table1[[#This Row],[Order Date]],"yyyy")</f>
        <v>2024</v>
      </c>
      <c r="L162" t="str">
        <f>TEXT(Table1[[#This Row],[Order Date]],"mmm")</f>
        <v>Dec</v>
      </c>
      <c r="M162" t="str">
        <f>TEXT(Table1[[#This Row],[Order Date]],"ddd")</f>
        <v>Mon</v>
      </c>
      <c r="N162">
        <f>Table1[[#This Row],[Delivered Date]]-Table1[[#This Row],[Order Date]]</f>
        <v>4</v>
      </c>
      <c r="O162">
        <f>_xlfn.XLOOKUP(Table1[[#This Row],[Product Name]],Table4[Product Name],Table4[Cost Percentage])</f>
        <v>0.65</v>
      </c>
      <c r="P162">
        <f>Table1[[#This Row],[Quantity]]*Table1[[#This Row],[Unit Price]]*Table1[[#This Row],[Cost Percentage]]</f>
        <v>3754.4</v>
      </c>
      <c r="Q162">
        <f>Table1[[#This Row],[Quantity]]*Table1[[#This Row],[Unit Price]]</f>
        <v>5776</v>
      </c>
      <c r="R162">
        <f>Table1[[#This Row],[Revenue]]-Table1[[#This Row],[Total Cost]]</f>
        <v>2021.6</v>
      </c>
    </row>
    <row r="163" spans="1:19" hidden="1">
      <c r="A163" t="s">
        <v>207</v>
      </c>
      <c r="B163" t="s">
        <v>11</v>
      </c>
      <c r="C163" t="s">
        <v>26</v>
      </c>
      <c r="D163" s="1">
        <v>45310</v>
      </c>
      <c r="E163" s="1">
        <v>45324</v>
      </c>
      <c r="F163">
        <v>5</v>
      </c>
      <c r="G163">
        <v>216</v>
      </c>
      <c r="H163" t="s">
        <v>13</v>
      </c>
      <c r="I163" t="s">
        <v>550</v>
      </c>
      <c r="J163" t="s">
        <v>45</v>
      </c>
      <c r="K163" t="str">
        <f>TEXT(Table1[[#This Row],[Order Date]],"yyyy")</f>
        <v>2024</v>
      </c>
      <c r="L163" t="str">
        <f>TEXT(Table1[[#This Row],[Order Date]],"mmm")</f>
        <v>Jan</v>
      </c>
      <c r="M163" t="str">
        <f>TEXT(Table1[[#This Row],[Order Date]],"ddd")</f>
        <v>Fri</v>
      </c>
      <c r="N163">
        <f>Table1[[#This Row],[Delivered Date]]-Table1[[#This Row],[Order Date]]</f>
        <v>14</v>
      </c>
      <c r="O163">
        <f>_xlfn.XLOOKUP(Table1[[#This Row],[Product Name]],Table4[Product Name],Table4[Cost Percentage])</f>
        <v>0.65</v>
      </c>
      <c r="P163">
        <f>Table1[[#This Row],[Quantity]]*Table1[[#This Row],[Unit Price]]*Table1[[#This Row],[Cost Percentage]]</f>
        <v>702</v>
      </c>
      <c r="Q163">
        <f>Table1[[#This Row],[Quantity]]*Table1[[#This Row],[Unit Price]]</f>
        <v>1080</v>
      </c>
      <c r="R163">
        <f>Table1[[#This Row],[Revenue]]-Table1[[#This Row],[Total Cost]]</f>
        <v>378</v>
      </c>
    </row>
    <row r="164" spans="1:19">
      <c r="A164" t="s">
        <v>208</v>
      </c>
      <c r="B164" t="s">
        <v>11</v>
      </c>
      <c r="C164" t="s">
        <v>57</v>
      </c>
      <c r="D164" s="1">
        <v>45438</v>
      </c>
      <c r="E164" s="1">
        <v>45445</v>
      </c>
      <c r="F164" s="33">
        <v>6</v>
      </c>
      <c r="G164">
        <v>892</v>
      </c>
      <c r="H164" t="s">
        <v>27</v>
      </c>
      <c r="I164" t="s">
        <v>548</v>
      </c>
      <c r="J164" t="s">
        <v>18</v>
      </c>
      <c r="K164" t="str">
        <f>TEXT(Table1[[#This Row],[Order Date]],"yyyy")</f>
        <v>2024</v>
      </c>
      <c r="L164" t="str">
        <f>TEXT(Table1[[#This Row],[Order Date]],"mmm")</f>
        <v>May</v>
      </c>
      <c r="M164" t="str">
        <f>TEXT(Table1[[#This Row],[Order Date]],"ddd")</f>
        <v>Sun</v>
      </c>
      <c r="N164">
        <f>Table1[[#This Row],[Delivered Date]]-Table1[[#This Row],[Order Date]]</f>
        <v>7</v>
      </c>
      <c r="O164">
        <f>_xlfn.XLOOKUP(Table1[[#This Row],[Product Name]],Table4[Product Name],Table4[Cost Percentage])</f>
        <v>0.85</v>
      </c>
      <c r="P164">
        <f>Table1[[#This Row],[Quantity]]*Table1[[#This Row],[Unit Price]]*Table1[[#This Row],[Cost Percentage]]</f>
        <v>4549.2</v>
      </c>
      <c r="Q164">
        <f>Table1[[#This Row],[Quantity]]*Table1[[#This Row],[Unit Price]]</f>
        <v>5352</v>
      </c>
      <c r="R164">
        <f>Table1[[#This Row],[Revenue]]-Table1[[#This Row],[Total Cost]]</f>
        <v>802.80000000000018</v>
      </c>
    </row>
    <row r="165" spans="1:19">
      <c r="A165" t="s">
        <v>209</v>
      </c>
      <c r="B165" t="s">
        <v>11</v>
      </c>
      <c r="C165" t="s">
        <v>26</v>
      </c>
      <c r="D165" s="1">
        <v>45332</v>
      </c>
      <c r="E165" s="1">
        <v>45340</v>
      </c>
      <c r="F165" s="33">
        <v>7</v>
      </c>
      <c r="G165">
        <v>626</v>
      </c>
      <c r="H165" t="s">
        <v>27</v>
      </c>
      <c r="I165" t="s">
        <v>548</v>
      </c>
      <c r="J165" t="s">
        <v>28</v>
      </c>
      <c r="K165" t="str">
        <f>TEXT(Table1[[#This Row],[Order Date]],"yyyy")</f>
        <v>2024</v>
      </c>
      <c r="L165" t="str">
        <f>TEXT(Table1[[#This Row],[Order Date]],"mmm")</f>
        <v>Feb</v>
      </c>
      <c r="M165" t="str">
        <f>TEXT(Table1[[#This Row],[Order Date]],"ddd")</f>
        <v>Sat</v>
      </c>
      <c r="N165">
        <f>Table1[[#This Row],[Delivered Date]]-Table1[[#This Row],[Order Date]]</f>
        <v>8</v>
      </c>
      <c r="O165">
        <f>_xlfn.XLOOKUP(Table1[[#This Row],[Product Name]],Table4[Product Name],Table4[Cost Percentage])</f>
        <v>0.65</v>
      </c>
      <c r="P165">
        <f>Table1[[#This Row],[Quantity]]*Table1[[#This Row],[Unit Price]]*Table1[[#This Row],[Cost Percentage]]</f>
        <v>2848.3</v>
      </c>
      <c r="Q165">
        <f>Table1[[#This Row],[Quantity]]*Table1[[#This Row],[Unit Price]]</f>
        <v>4382</v>
      </c>
      <c r="R165">
        <f>Table1[[#This Row],[Revenue]]-Table1[[#This Row],[Total Cost]]</f>
        <v>1533.6999999999998</v>
      </c>
      <c r="S165" t="s">
        <v>553</v>
      </c>
    </row>
    <row r="166" spans="1:19" hidden="1">
      <c r="A166" t="s">
        <v>210</v>
      </c>
      <c r="B166" t="s">
        <v>11</v>
      </c>
      <c r="C166" t="s">
        <v>95</v>
      </c>
      <c r="D166" s="1">
        <v>45606</v>
      </c>
      <c r="E166" s="1">
        <v>45620</v>
      </c>
      <c r="F166">
        <v>7</v>
      </c>
      <c r="G166">
        <v>291</v>
      </c>
      <c r="H166" t="s">
        <v>13</v>
      </c>
      <c r="I166" t="s">
        <v>32</v>
      </c>
      <c r="J166" t="s">
        <v>18</v>
      </c>
      <c r="K166" t="str">
        <f>TEXT(Table1[[#This Row],[Order Date]],"yyyy")</f>
        <v>2024</v>
      </c>
      <c r="L166" t="str">
        <f>TEXT(Table1[[#This Row],[Order Date]],"mmm")</f>
        <v>Nov</v>
      </c>
      <c r="M166" t="str">
        <f>TEXT(Table1[[#This Row],[Order Date]],"ddd")</f>
        <v>Sun</v>
      </c>
      <c r="N166">
        <f>Table1[[#This Row],[Delivered Date]]-Table1[[#This Row],[Order Date]]</f>
        <v>14</v>
      </c>
      <c r="O166">
        <f>_xlfn.XLOOKUP(Table1[[#This Row],[Product Name]],Table4[Product Name],Table4[Cost Percentage])</f>
        <v>0.7</v>
      </c>
      <c r="P166">
        <f>Table1[[#This Row],[Quantity]]*Table1[[#This Row],[Unit Price]]*Table1[[#This Row],[Cost Percentage]]</f>
        <v>1425.8999999999999</v>
      </c>
      <c r="Q166">
        <f>Table1[[#This Row],[Quantity]]*Table1[[#This Row],[Unit Price]]</f>
        <v>2037</v>
      </c>
      <c r="R166">
        <f>Table1[[#This Row],[Revenue]]-Table1[[#This Row],[Total Cost]]</f>
        <v>611.10000000000014</v>
      </c>
    </row>
    <row r="167" spans="1:19">
      <c r="A167" t="s">
        <v>211</v>
      </c>
      <c r="B167" t="s">
        <v>23</v>
      </c>
      <c r="C167" t="s">
        <v>24</v>
      </c>
      <c r="D167" s="1">
        <v>45554</v>
      </c>
      <c r="E167" s="1">
        <v>45574</v>
      </c>
      <c r="F167" s="33">
        <v>3</v>
      </c>
      <c r="G167">
        <v>985</v>
      </c>
      <c r="H167" t="s">
        <v>27</v>
      </c>
      <c r="I167" t="s">
        <v>550</v>
      </c>
      <c r="J167" t="s">
        <v>28</v>
      </c>
      <c r="K167" t="str">
        <f>TEXT(Table1[[#This Row],[Order Date]],"yyyy")</f>
        <v>2024</v>
      </c>
      <c r="L167" t="str">
        <f>TEXT(Table1[[#This Row],[Order Date]],"mmm")</f>
        <v>Sep</v>
      </c>
      <c r="M167" t="str">
        <f>TEXT(Table1[[#This Row],[Order Date]],"ddd")</f>
        <v>Thu</v>
      </c>
      <c r="N167">
        <f>Table1[[#This Row],[Delivered Date]]-Table1[[#This Row],[Order Date]]</f>
        <v>20</v>
      </c>
      <c r="O167">
        <f>_xlfn.XLOOKUP(Table1[[#This Row],[Product Name]],Table4[Product Name],Table4[Cost Percentage])</f>
        <v>0.55000000000000004</v>
      </c>
      <c r="P167">
        <f>Table1[[#This Row],[Quantity]]*Table1[[#This Row],[Unit Price]]*Table1[[#This Row],[Cost Percentage]]</f>
        <v>1625.2500000000002</v>
      </c>
      <c r="Q167">
        <f>Table1[[#This Row],[Quantity]]*Table1[[#This Row],[Unit Price]]</f>
        <v>2955</v>
      </c>
      <c r="R167">
        <f>Table1[[#This Row],[Revenue]]-Table1[[#This Row],[Total Cost]]</f>
        <v>1329.7499999999998</v>
      </c>
    </row>
    <row r="168" spans="1:19">
      <c r="A168" t="s">
        <v>212</v>
      </c>
      <c r="B168" t="s">
        <v>16</v>
      </c>
      <c r="C168" t="s">
        <v>43</v>
      </c>
      <c r="D168" s="1">
        <v>45579</v>
      </c>
      <c r="E168" s="1">
        <v>45592</v>
      </c>
      <c r="F168" s="33">
        <v>2</v>
      </c>
      <c r="G168">
        <v>278</v>
      </c>
      <c r="H168" t="s">
        <v>27</v>
      </c>
      <c r="I168" t="s">
        <v>548</v>
      </c>
      <c r="J168" t="s">
        <v>14</v>
      </c>
      <c r="K168" t="str">
        <f>TEXT(Table1[[#This Row],[Order Date]],"yyyy")</f>
        <v>2024</v>
      </c>
      <c r="L168" t="str">
        <f>TEXT(Table1[[#This Row],[Order Date]],"mmm")</f>
        <v>Oct</v>
      </c>
      <c r="M168" t="str">
        <f>TEXT(Table1[[#This Row],[Order Date]],"ddd")</f>
        <v>Mon</v>
      </c>
      <c r="N168">
        <f>Table1[[#This Row],[Delivered Date]]-Table1[[#This Row],[Order Date]]</f>
        <v>13</v>
      </c>
      <c r="O168">
        <f>_xlfn.XLOOKUP(Table1[[#This Row],[Product Name]],Table4[Product Name],Table4[Cost Percentage])</f>
        <v>0.6</v>
      </c>
      <c r="P168">
        <f>Table1[[#This Row],[Quantity]]*Table1[[#This Row],[Unit Price]]*Table1[[#This Row],[Cost Percentage]]</f>
        <v>333.59999999999997</v>
      </c>
      <c r="Q168">
        <f>Table1[[#This Row],[Quantity]]*Table1[[#This Row],[Unit Price]]</f>
        <v>556</v>
      </c>
      <c r="R168">
        <f>Table1[[#This Row],[Revenue]]-Table1[[#This Row],[Total Cost]]</f>
        <v>222.40000000000003</v>
      </c>
    </row>
    <row r="169" spans="1:19" hidden="1">
      <c r="A169" t="s">
        <v>213</v>
      </c>
      <c r="B169" t="s">
        <v>23</v>
      </c>
      <c r="C169" t="s">
        <v>99</v>
      </c>
      <c r="D169" s="1">
        <v>45605</v>
      </c>
      <c r="E169" s="1">
        <v>45612</v>
      </c>
      <c r="F169">
        <v>5</v>
      </c>
      <c r="G169">
        <v>720</v>
      </c>
      <c r="H169" t="s">
        <v>13</v>
      </c>
      <c r="I169" t="s">
        <v>549</v>
      </c>
      <c r="J169" t="s">
        <v>18</v>
      </c>
      <c r="K169" t="str">
        <f>TEXT(Table1[[#This Row],[Order Date]],"yyyy")</f>
        <v>2024</v>
      </c>
      <c r="L169" t="str">
        <f>TEXT(Table1[[#This Row],[Order Date]],"mmm")</f>
        <v>Nov</v>
      </c>
      <c r="M169" t="str">
        <f>TEXT(Table1[[#This Row],[Order Date]],"ddd")</f>
        <v>Sat</v>
      </c>
      <c r="N169">
        <f>Table1[[#This Row],[Delivered Date]]-Table1[[#This Row],[Order Date]]</f>
        <v>7</v>
      </c>
      <c r="O169">
        <f>_xlfn.XLOOKUP(Table1[[#This Row],[Product Name]],Table4[Product Name],Table4[Cost Percentage])</f>
        <v>0.6</v>
      </c>
      <c r="P169">
        <f>Table1[[#This Row],[Quantity]]*Table1[[#This Row],[Unit Price]]*Table1[[#This Row],[Cost Percentage]]</f>
        <v>2160</v>
      </c>
      <c r="Q169">
        <f>Table1[[#This Row],[Quantity]]*Table1[[#This Row],[Unit Price]]</f>
        <v>3600</v>
      </c>
      <c r="R169">
        <f>Table1[[#This Row],[Revenue]]-Table1[[#This Row],[Total Cost]]</f>
        <v>1440</v>
      </c>
    </row>
    <row r="170" spans="1:19" hidden="1">
      <c r="A170" t="s">
        <v>214</v>
      </c>
      <c r="B170" t="s">
        <v>20</v>
      </c>
      <c r="C170" t="s">
        <v>39</v>
      </c>
      <c r="D170" s="1">
        <v>45523</v>
      </c>
      <c r="E170" s="1">
        <v>45536</v>
      </c>
      <c r="F170">
        <v>3</v>
      </c>
      <c r="G170">
        <v>930</v>
      </c>
      <c r="H170" t="s">
        <v>13</v>
      </c>
      <c r="I170" t="s">
        <v>32</v>
      </c>
      <c r="J170" t="s">
        <v>28</v>
      </c>
      <c r="K170" t="str">
        <f>TEXT(Table1[[#This Row],[Order Date]],"yyyy")</f>
        <v>2024</v>
      </c>
      <c r="L170" t="str">
        <f>TEXT(Table1[[#This Row],[Order Date]],"mmm")</f>
        <v>Aug</v>
      </c>
      <c r="M170" t="str">
        <f>TEXT(Table1[[#This Row],[Order Date]],"ddd")</f>
        <v>Mon</v>
      </c>
      <c r="N170">
        <f>Table1[[#This Row],[Delivered Date]]-Table1[[#This Row],[Order Date]]</f>
        <v>13</v>
      </c>
      <c r="O170">
        <f>_xlfn.XLOOKUP(Table1[[#This Row],[Product Name]],Table4[Product Name],Table4[Cost Percentage])</f>
        <v>0.65</v>
      </c>
      <c r="P170">
        <f>Table1[[#This Row],[Quantity]]*Table1[[#This Row],[Unit Price]]*Table1[[#This Row],[Cost Percentage]]</f>
        <v>1813.5</v>
      </c>
      <c r="Q170">
        <f>Table1[[#This Row],[Quantity]]*Table1[[#This Row],[Unit Price]]</f>
        <v>2790</v>
      </c>
      <c r="R170">
        <f>Table1[[#This Row],[Revenue]]-Table1[[#This Row],[Total Cost]]</f>
        <v>976.5</v>
      </c>
    </row>
    <row r="171" spans="1:19" hidden="1">
      <c r="A171" t="s">
        <v>215</v>
      </c>
      <c r="B171" t="s">
        <v>20</v>
      </c>
      <c r="C171" t="s">
        <v>53</v>
      </c>
      <c r="D171" s="1">
        <v>45477</v>
      </c>
      <c r="E171" s="1">
        <v>45490</v>
      </c>
      <c r="F171">
        <v>9</v>
      </c>
      <c r="G171">
        <v>239</v>
      </c>
      <c r="H171" t="s">
        <v>13</v>
      </c>
      <c r="I171" t="s">
        <v>550</v>
      </c>
      <c r="J171" t="s">
        <v>28</v>
      </c>
      <c r="K171" t="str">
        <f>TEXT(Table1[[#This Row],[Order Date]],"yyyy")</f>
        <v>2024</v>
      </c>
      <c r="L171" t="str">
        <f>TEXT(Table1[[#This Row],[Order Date]],"mmm")</f>
        <v>Jul</v>
      </c>
      <c r="M171" t="str">
        <f>TEXT(Table1[[#This Row],[Order Date]],"ddd")</f>
        <v>Thu</v>
      </c>
      <c r="N171">
        <f>Table1[[#This Row],[Delivered Date]]-Table1[[#This Row],[Order Date]]</f>
        <v>13</v>
      </c>
      <c r="O171">
        <f>_xlfn.XLOOKUP(Table1[[#This Row],[Product Name]],Table4[Product Name],Table4[Cost Percentage])</f>
        <v>0.7</v>
      </c>
      <c r="P171">
        <f>Table1[[#This Row],[Quantity]]*Table1[[#This Row],[Unit Price]]*Table1[[#This Row],[Cost Percentage]]</f>
        <v>1505.6999999999998</v>
      </c>
      <c r="Q171">
        <f>Table1[[#This Row],[Quantity]]*Table1[[#This Row],[Unit Price]]</f>
        <v>2151</v>
      </c>
      <c r="R171">
        <f>Table1[[#This Row],[Revenue]]-Table1[[#This Row],[Total Cost]]</f>
        <v>645.30000000000018</v>
      </c>
    </row>
    <row r="172" spans="1:19">
      <c r="A172" t="s">
        <v>216</v>
      </c>
      <c r="B172" t="s">
        <v>16</v>
      </c>
      <c r="C172" t="s">
        <v>63</v>
      </c>
      <c r="D172" s="1">
        <v>45605</v>
      </c>
      <c r="E172" s="1">
        <v>45618</v>
      </c>
      <c r="F172" s="33">
        <v>2</v>
      </c>
      <c r="G172">
        <v>77</v>
      </c>
      <c r="H172" t="s">
        <v>27</v>
      </c>
      <c r="I172" t="s">
        <v>546</v>
      </c>
      <c r="J172" t="s">
        <v>18</v>
      </c>
      <c r="K172" t="str">
        <f>TEXT(Table1[[#This Row],[Order Date]],"yyyy")</f>
        <v>2024</v>
      </c>
      <c r="L172" t="str">
        <f>TEXT(Table1[[#This Row],[Order Date]],"mmm")</f>
        <v>Nov</v>
      </c>
      <c r="M172" t="str">
        <f>TEXT(Table1[[#This Row],[Order Date]],"ddd")</f>
        <v>Sat</v>
      </c>
      <c r="N172">
        <f>Table1[[#This Row],[Delivered Date]]-Table1[[#This Row],[Order Date]]</f>
        <v>13</v>
      </c>
      <c r="O172">
        <f>_xlfn.XLOOKUP(Table1[[#This Row],[Product Name]],Table4[Product Name],Table4[Cost Percentage])</f>
        <v>0.5</v>
      </c>
      <c r="P172">
        <f>Table1[[#This Row],[Quantity]]*Table1[[#This Row],[Unit Price]]*Table1[[#This Row],[Cost Percentage]]</f>
        <v>77</v>
      </c>
      <c r="Q172">
        <f>Table1[[#This Row],[Quantity]]*Table1[[#This Row],[Unit Price]]</f>
        <v>154</v>
      </c>
      <c r="R172">
        <f>Table1[[#This Row],[Revenue]]-Table1[[#This Row],[Total Cost]]</f>
        <v>77</v>
      </c>
    </row>
    <row r="173" spans="1:19" hidden="1">
      <c r="A173" t="s">
        <v>217</v>
      </c>
      <c r="B173" t="s">
        <v>23</v>
      </c>
      <c r="C173" t="s">
        <v>69</v>
      </c>
      <c r="D173" s="1">
        <v>45502</v>
      </c>
      <c r="E173" s="1">
        <v>45512</v>
      </c>
      <c r="F173">
        <v>7</v>
      </c>
      <c r="G173">
        <v>853</v>
      </c>
      <c r="H173" t="s">
        <v>13</v>
      </c>
      <c r="I173" t="s">
        <v>32</v>
      </c>
      <c r="J173" t="s">
        <v>14</v>
      </c>
      <c r="K173" t="str">
        <f>TEXT(Table1[[#This Row],[Order Date]],"yyyy")</f>
        <v>2024</v>
      </c>
      <c r="L173" t="str">
        <f>TEXT(Table1[[#This Row],[Order Date]],"mmm")</f>
        <v>Jul</v>
      </c>
      <c r="M173" t="str">
        <f>TEXT(Table1[[#This Row],[Order Date]],"ddd")</f>
        <v>Mon</v>
      </c>
      <c r="N173">
        <f>Table1[[#This Row],[Delivered Date]]-Table1[[#This Row],[Order Date]]</f>
        <v>10</v>
      </c>
      <c r="O173">
        <f>_xlfn.XLOOKUP(Table1[[#This Row],[Product Name]],Table4[Product Name],Table4[Cost Percentage])</f>
        <v>0.55000000000000004</v>
      </c>
      <c r="P173">
        <f>Table1[[#This Row],[Quantity]]*Table1[[#This Row],[Unit Price]]*Table1[[#This Row],[Cost Percentage]]</f>
        <v>3284.05</v>
      </c>
      <c r="Q173">
        <f>Table1[[#This Row],[Quantity]]*Table1[[#This Row],[Unit Price]]</f>
        <v>5971</v>
      </c>
      <c r="R173">
        <f>Table1[[#This Row],[Revenue]]-Table1[[#This Row],[Total Cost]]</f>
        <v>2686.95</v>
      </c>
    </row>
    <row r="174" spans="1:19" hidden="1">
      <c r="A174" t="s">
        <v>218</v>
      </c>
      <c r="B174" t="s">
        <v>30</v>
      </c>
      <c r="C174" t="s">
        <v>75</v>
      </c>
      <c r="D174" s="1">
        <v>45522</v>
      </c>
      <c r="E174" s="1">
        <v>45529</v>
      </c>
      <c r="F174">
        <v>8</v>
      </c>
      <c r="G174">
        <v>706</v>
      </c>
      <c r="H174" t="s">
        <v>13</v>
      </c>
      <c r="I174" t="s">
        <v>32</v>
      </c>
      <c r="J174" t="s">
        <v>14</v>
      </c>
      <c r="K174" t="str">
        <f>TEXT(Table1[[#This Row],[Order Date]],"yyyy")</f>
        <v>2024</v>
      </c>
      <c r="L174" t="str">
        <f>TEXT(Table1[[#This Row],[Order Date]],"mmm")</f>
        <v>Aug</v>
      </c>
      <c r="M174" t="str">
        <f>TEXT(Table1[[#This Row],[Order Date]],"ddd")</f>
        <v>Sun</v>
      </c>
      <c r="N174">
        <f>Table1[[#This Row],[Delivered Date]]-Table1[[#This Row],[Order Date]]</f>
        <v>7</v>
      </c>
      <c r="O174">
        <f>_xlfn.XLOOKUP(Table1[[#This Row],[Product Name]],Table4[Product Name],Table4[Cost Percentage])</f>
        <v>0.75</v>
      </c>
      <c r="P174">
        <f>Table1[[#This Row],[Quantity]]*Table1[[#This Row],[Unit Price]]*Table1[[#This Row],[Cost Percentage]]</f>
        <v>4236</v>
      </c>
      <c r="Q174">
        <f>Table1[[#This Row],[Quantity]]*Table1[[#This Row],[Unit Price]]</f>
        <v>5648</v>
      </c>
      <c r="R174">
        <f>Table1[[#This Row],[Revenue]]-Table1[[#This Row],[Total Cost]]</f>
        <v>1412</v>
      </c>
    </row>
    <row r="175" spans="1:19" hidden="1">
      <c r="A175" t="s">
        <v>219</v>
      </c>
      <c r="B175" t="s">
        <v>16</v>
      </c>
      <c r="C175" t="s">
        <v>59</v>
      </c>
      <c r="D175" s="1">
        <v>45385</v>
      </c>
      <c r="E175" s="1">
        <v>45393</v>
      </c>
      <c r="F175">
        <v>3</v>
      </c>
      <c r="G175">
        <v>453</v>
      </c>
      <c r="H175" t="s">
        <v>13</v>
      </c>
      <c r="I175" t="s">
        <v>32</v>
      </c>
      <c r="J175" t="s">
        <v>28</v>
      </c>
      <c r="K175" t="str">
        <f>TEXT(Table1[[#This Row],[Order Date]],"yyyy")</f>
        <v>2024</v>
      </c>
      <c r="L175" t="str">
        <f>TEXT(Table1[[#This Row],[Order Date]],"mmm")</f>
        <v>Apr</v>
      </c>
      <c r="M175" t="str">
        <f>TEXT(Table1[[#This Row],[Order Date]],"ddd")</f>
        <v>Wed</v>
      </c>
      <c r="N175">
        <f>Table1[[#This Row],[Delivered Date]]-Table1[[#This Row],[Order Date]]</f>
        <v>8</v>
      </c>
      <c r="O175">
        <f>_xlfn.XLOOKUP(Table1[[#This Row],[Product Name]],Table4[Product Name],Table4[Cost Percentage])</f>
        <v>0.65</v>
      </c>
      <c r="P175">
        <f>Table1[[#This Row],[Quantity]]*Table1[[#This Row],[Unit Price]]*Table1[[#This Row],[Cost Percentage]]</f>
        <v>883.35</v>
      </c>
      <c r="Q175">
        <f>Table1[[#This Row],[Quantity]]*Table1[[#This Row],[Unit Price]]</f>
        <v>1359</v>
      </c>
      <c r="R175">
        <f>Table1[[#This Row],[Revenue]]-Table1[[#This Row],[Total Cost]]</f>
        <v>475.65</v>
      </c>
    </row>
    <row r="176" spans="1:19">
      <c r="A176" t="s">
        <v>220</v>
      </c>
      <c r="B176" t="s">
        <v>20</v>
      </c>
      <c r="C176" t="s">
        <v>82</v>
      </c>
      <c r="D176" s="1">
        <v>45606</v>
      </c>
      <c r="E176" s="1">
        <v>45614</v>
      </c>
      <c r="F176" s="33">
        <v>9</v>
      </c>
      <c r="G176">
        <v>105</v>
      </c>
      <c r="H176" t="s">
        <v>27</v>
      </c>
      <c r="I176" t="s">
        <v>32</v>
      </c>
      <c r="J176" t="s">
        <v>28</v>
      </c>
      <c r="K176" t="str">
        <f>TEXT(Table1[[#This Row],[Order Date]],"yyyy")</f>
        <v>2024</v>
      </c>
      <c r="L176" t="str">
        <f>TEXT(Table1[[#This Row],[Order Date]],"mmm")</f>
        <v>Nov</v>
      </c>
      <c r="M176" t="str">
        <f>TEXT(Table1[[#This Row],[Order Date]],"ddd")</f>
        <v>Sun</v>
      </c>
      <c r="N176">
        <f>Table1[[#This Row],[Delivered Date]]-Table1[[#This Row],[Order Date]]</f>
        <v>8</v>
      </c>
      <c r="O176">
        <f>_xlfn.XLOOKUP(Table1[[#This Row],[Product Name]],Table4[Product Name],Table4[Cost Percentage])</f>
        <v>0.8</v>
      </c>
      <c r="P176">
        <f>Table1[[#This Row],[Quantity]]*Table1[[#This Row],[Unit Price]]*Table1[[#This Row],[Cost Percentage]]</f>
        <v>756</v>
      </c>
      <c r="Q176">
        <f>Table1[[#This Row],[Quantity]]*Table1[[#This Row],[Unit Price]]</f>
        <v>945</v>
      </c>
      <c r="R176">
        <f>Table1[[#This Row],[Revenue]]-Table1[[#This Row],[Total Cost]]</f>
        <v>189</v>
      </c>
    </row>
    <row r="177" spans="1:18">
      <c r="A177" t="s">
        <v>221</v>
      </c>
      <c r="B177" t="s">
        <v>16</v>
      </c>
      <c r="C177" t="s">
        <v>63</v>
      </c>
      <c r="D177" s="1">
        <v>45379</v>
      </c>
      <c r="E177" s="1">
        <v>45390</v>
      </c>
      <c r="F177" s="33">
        <v>10</v>
      </c>
      <c r="G177">
        <v>747</v>
      </c>
      <c r="H177" t="s">
        <v>27</v>
      </c>
      <c r="I177" t="s">
        <v>32</v>
      </c>
      <c r="J177" t="s">
        <v>28</v>
      </c>
      <c r="K177" t="str">
        <f>TEXT(Table1[[#This Row],[Order Date]],"yyyy")</f>
        <v>2024</v>
      </c>
      <c r="L177" t="str">
        <f>TEXT(Table1[[#This Row],[Order Date]],"mmm")</f>
        <v>Mar</v>
      </c>
      <c r="M177" t="str">
        <f>TEXT(Table1[[#This Row],[Order Date]],"ddd")</f>
        <v>Thu</v>
      </c>
      <c r="N177">
        <f>Table1[[#This Row],[Delivered Date]]-Table1[[#This Row],[Order Date]]</f>
        <v>11</v>
      </c>
      <c r="O177">
        <f>_xlfn.XLOOKUP(Table1[[#This Row],[Product Name]],Table4[Product Name],Table4[Cost Percentage])</f>
        <v>0.5</v>
      </c>
      <c r="P177">
        <f>Table1[[#This Row],[Quantity]]*Table1[[#This Row],[Unit Price]]*Table1[[#This Row],[Cost Percentage]]</f>
        <v>3735</v>
      </c>
      <c r="Q177">
        <f>Table1[[#This Row],[Quantity]]*Table1[[#This Row],[Unit Price]]</f>
        <v>7470</v>
      </c>
      <c r="R177">
        <f>Table1[[#This Row],[Revenue]]-Table1[[#This Row],[Total Cost]]</f>
        <v>3735</v>
      </c>
    </row>
    <row r="178" spans="1:18">
      <c r="A178" t="s">
        <v>222</v>
      </c>
      <c r="B178" t="s">
        <v>20</v>
      </c>
      <c r="C178" t="s">
        <v>51</v>
      </c>
      <c r="D178" s="1">
        <v>45505</v>
      </c>
      <c r="E178" s="1">
        <v>45515</v>
      </c>
      <c r="F178" s="33">
        <v>10</v>
      </c>
      <c r="G178">
        <v>664</v>
      </c>
      <c r="H178" t="s">
        <v>27</v>
      </c>
      <c r="I178" t="s">
        <v>550</v>
      </c>
      <c r="J178" t="s">
        <v>45</v>
      </c>
      <c r="K178" t="str">
        <f>TEXT(Table1[[#This Row],[Order Date]],"yyyy")</f>
        <v>2024</v>
      </c>
      <c r="L178" t="str">
        <f>TEXT(Table1[[#This Row],[Order Date]],"mmm")</f>
        <v>Aug</v>
      </c>
      <c r="M178" t="str">
        <f>TEXT(Table1[[#This Row],[Order Date]],"ddd")</f>
        <v>Thu</v>
      </c>
      <c r="N178">
        <f>Table1[[#This Row],[Delivered Date]]-Table1[[#This Row],[Order Date]]</f>
        <v>10</v>
      </c>
      <c r="O178">
        <f>_xlfn.XLOOKUP(Table1[[#This Row],[Product Name]],Table4[Product Name],Table4[Cost Percentage])</f>
        <v>0.7</v>
      </c>
      <c r="P178">
        <f>Table1[[#This Row],[Quantity]]*Table1[[#This Row],[Unit Price]]*Table1[[#This Row],[Cost Percentage]]</f>
        <v>4648</v>
      </c>
      <c r="Q178">
        <f>Table1[[#This Row],[Quantity]]*Table1[[#This Row],[Unit Price]]</f>
        <v>6640</v>
      </c>
      <c r="R178">
        <f>Table1[[#This Row],[Revenue]]-Table1[[#This Row],[Total Cost]]</f>
        <v>1992</v>
      </c>
    </row>
    <row r="179" spans="1:18">
      <c r="A179" t="s">
        <v>223</v>
      </c>
      <c r="B179" t="s">
        <v>23</v>
      </c>
      <c r="C179" t="s">
        <v>99</v>
      </c>
      <c r="D179" s="1">
        <v>45466</v>
      </c>
      <c r="E179" s="1">
        <v>45470</v>
      </c>
      <c r="F179" s="33">
        <v>10</v>
      </c>
      <c r="G179">
        <v>157</v>
      </c>
      <c r="H179" t="s">
        <v>27</v>
      </c>
      <c r="I179" t="s">
        <v>546</v>
      </c>
      <c r="J179" t="s">
        <v>45</v>
      </c>
      <c r="K179" t="str">
        <f>TEXT(Table1[[#This Row],[Order Date]],"yyyy")</f>
        <v>2024</v>
      </c>
      <c r="L179" t="str">
        <f>TEXT(Table1[[#This Row],[Order Date]],"mmm")</f>
        <v>Jun</v>
      </c>
      <c r="M179" t="str">
        <f>TEXT(Table1[[#This Row],[Order Date]],"ddd")</f>
        <v>Sun</v>
      </c>
      <c r="N179">
        <f>Table1[[#This Row],[Delivered Date]]-Table1[[#This Row],[Order Date]]</f>
        <v>4</v>
      </c>
      <c r="O179">
        <f>_xlfn.XLOOKUP(Table1[[#This Row],[Product Name]],Table4[Product Name],Table4[Cost Percentage])</f>
        <v>0.6</v>
      </c>
      <c r="P179">
        <f>Table1[[#This Row],[Quantity]]*Table1[[#This Row],[Unit Price]]*Table1[[#This Row],[Cost Percentage]]</f>
        <v>942</v>
      </c>
      <c r="Q179">
        <f>Table1[[#This Row],[Quantity]]*Table1[[#This Row],[Unit Price]]</f>
        <v>1570</v>
      </c>
      <c r="R179">
        <f>Table1[[#This Row],[Revenue]]-Table1[[#This Row],[Total Cost]]</f>
        <v>628</v>
      </c>
    </row>
    <row r="180" spans="1:18" hidden="1">
      <c r="A180" t="s">
        <v>224</v>
      </c>
      <c r="B180" t="s">
        <v>20</v>
      </c>
      <c r="C180" t="s">
        <v>21</v>
      </c>
      <c r="D180" s="1">
        <v>45354</v>
      </c>
      <c r="E180" s="1">
        <v>45366</v>
      </c>
      <c r="F180">
        <v>5</v>
      </c>
      <c r="G180">
        <v>470</v>
      </c>
      <c r="H180" t="s">
        <v>13</v>
      </c>
      <c r="I180" t="s">
        <v>550</v>
      </c>
      <c r="J180" t="s">
        <v>45</v>
      </c>
      <c r="K180" t="str">
        <f>TEXT(Table1[[#This Row],[Order Date]],"yyyy")</f>
        <v>2024</v>
      </c>
      <c r="L180" t="str">
        <f>TEXT(Table1[[#This Row],[Order Date]],"mmm")</f>
        <v>Mar</v>
      </c>
      <c r="M180" t="str">
        <f>TEXT(Table1[[#This Row],[Order Date]],"ddd")</f>
        <v>Sun</v>
      </c>
      <c r="N180">
        <f>Table1[[#This Row],[Delivered Date]]-Table1[[#This Row],[Order Date]]</f>
        <v>12</v>
      </c>
      <c r="O180">
        <f>_xlfn.XLOOKUP(Table1[[#This Row],[Product Name]],Table4[Product Name],Table4[Cost Percentage])</f>
        <v>0.75</v>
      </c>
      <c r="P180">
        <f>Table1[[#This Row],[Quantity]]*Table1[[#This Row],[Unit Price]]*Table1[[#This Row],[Cost Percentage]]</f>
        <v>1762.5</v>
      </c>
      <c r="Q180">
        <f>Table1[[#This Row],[Quantity]]*Table1[[#This Row],[Unit Price]]</f>
        <v>2350</v>
      </c>
      <c r="R180">
        <f>Table1[[#This Row],[Revenue]]-Table1[[#This Row],[Total Cost]]</f>
        <v>587.5</v>
      </c>
    </row>
    <row r="181" spans="1:18" hidden="1">
      <c r="A181" t="s">
        <v>225</v>
      </c>
      <c r="B181" t="s">
        <v>20</v>
      </c>
      <c r="C181" t="s">
        <v>82</v>
      </c>
      <c r="D181" s="1">
        <v>45479</v>
      </c>
      <c r="E181" s="1">
        <v>45489</v>
      </c>
      <c r="F181">
        <v>7</v>
      </c>
      <c r="G181">
        <v>384</v>
      </c>
      <c r="H181" t="s">
        <v>13</v>
      </c>
      <c r="I181" t="s">
        <v>550</v>
      </c>
      <c r="J181" t="s">
        <v>14</v>
      </c>
      <c r="K181" t="str">
        <f>TEXT(Table1[[#This Row],[Order Date]],"yyyy")</f>
        <v>2024</v>
      </c>
      <c r="L181" t="str">
        <f>TEXT(Table1[[#This Row],[Order Date]],"mmm")</f>
        <v>Jul</v>
      </c>
      <c r="M181" t="str">
        <f>TEXT(Table1[[#This Row],[Order Date]],"ddd")</f>
        <v>Sat</v>
      </c>
      <c r="N181">
        <f>Table1[[#This Row],[Delivered Date]]-Table1[[#This Row],[Order Date]]</f>
        <v>10</v>
      </c>
      <c r="O181">
        <f>_xlfn.XLOOKUP(Table1[[#This Row],[Product Name]],Table4[Product Name],Table4[Cost Percentage])</f>
        <v>0.8</v>
      </c>
      <c r="P181">
        <f>Table1[[#This Row],[Quantity]]*Table1[[#This Row],[Unit Price]]*Table1[[#This Row],[Cost Percentage]]</f>
        <v>2150.4</v>
      </c>
      <c r="Q181">
        <f>Table1[[#This Row],[Quantity]]*Table1[[#This Row],[Unit Price]]</f>
        <v>2688</v>
      </c>
      <c r="R181">
        <f>Table1[[#This Row],[Revenue]]-Table1[[#This Row],[Total Cost]]</f>
        <v>537.59999999999991</v>
      </c>
    </row>
    <row r="182" spans="1:18" hidden="1">
      <c r="A182" t="s">
        <v>226</v>
      </c>
      <c r="B182" t="s">
        <v>16</v>
      </c>
      <c r="C182" t="s">
        <v>43</v>
      </c>
      <c r="D182" s="1">
        <v>45573</v>
      </c>
      <c r="E182" s="1">
        <v>45577</v>
      </c>
      <c r="F182">
        <v>5</v>
      </c>
      <c r="G182">
        <v>855</v>
      </c>
      <c r="H182" t="s">
        <v>13</v>
      </c>
      <c r="I182" t="s">
        <v>32</v>
      </c>
      <c r="J182" t="s">
        <v>28</v>
      </c>
      <c r="K182" t="str">
        <f>TEXT(Table1[[#This Row],[Order Date]],"yyyy")</f>
        <v>2024</v>
      </c>
      <c r="L182" t="str">
        <f>TEXT(Table1[[#This Row],[Order Date]],"mmm")</f>
        <v>Oct</v>
      </c>
      <c r="M182" t="str">
        <f>TEXT(Table1[[#This Row],[Order Date]],"ddd")</f>
        <v>Tue</v>
      </c>
      <c r="N182">
        <f>Table1[[#This Row],[Delivered Date]]-Table1[[#This Row],[Order Date]]</f>
        <v>4</v>
      </c>
      <c r="O182">
        <f>_xlfn.XLOOKUP(Table1[[#This Row],[Product Name]],Table4[Product Name],Table4[Cost Percentage])</f>
        <v>0.6</v>
      </c>
      <c r="P182">
        <f>Table1[[#This Row],[Quantity]]*Table1[[#This Row],[Unit Price]]*Table1[[#This Row],[Cost Percentage]]</f>
        <v>2565</v>
      </c>
      <c r="Q182">
        <f>Table1[[#This Row],[Quantity]]*Table1[[#This Row],[Unit Price]]</f>
        <v>4275</v>
      </c>
      <c r="R182">
        <f>Table1[[#This Row],[Revenue]]-Table1[[#This Row],[Total Cost]]</f>
        <v>1710</v>
      </c>
    </row>
    <row r="183" spans="1:18" hidden="1">
      <c r="A183" t="s">
        <v>227</v>
      </c>
      <c r="B183" t="s">
        <v>20</v>
      </c>
      <c r="C183" t="s">
        <v>53</v>
      </c>
      <c r="D183" s="1">
        <v>45600</v>
      </c>
      <c r="E183" s="1">
        <v>45612</v>
      </c>
      <c r="F183">
        <v>9</v>
      </c>
      <c r="G183">
        <v>421</v>
      </c>
      <c r="H183" t="s">
        <v>13</v>
      </c>
      <c r="I183" t="s">
        <v>32</v>
      </c>
      <c r="J183" t="s">
        <v>14</v>
      </c>
      <c r="K183" t="str">
        <f>TEXT(Table1[[#This Row],[Order Date]],"yyyy")</f>
        <v>2024</v>
      </c>
      <c r="L183" t="str">
        <f>TEXT(Table1[[#This Row],[Order Date]],"mmm")</f>
        <v>Nov</v>
      </c>
      <c r="M183" t="str">
        <f>TEXT(Table1[[#This Row],[Order Date]],"ddd")</f>
        <v>Mon</v>
      </c>
      <c r="N183">
        <f>Table1[[#This Row],[Delivered Date]]-Table1[[#This Row],[Order Date]]</f>
        <v>12</v>
      </c>
      <c r="O183">
        <f>_xlfn.XLOOKUP(Table1[[#This Row],[Product Name]],Table4[Product Name],Table4[Cost Percentage])</f>
        <v>0.7</v>
      </c>
      <c r="P183">
        <f>Table1[[#This Row],[Quantity]]*Table1[[#This Row],[Unit Price]]*Table1[[#This Row],[Cost Percentage]]</f>
        <v>2652.2999999999997</v>
      </c>
      <c r="Q183">
        <f>Table1[[#This Row],[Quantity]]*Table1[[#This Row],[Unit Price]]</f>
        <v>3789</v>
      </c>
      <c r="R183">
        <f>Table1[[#This Row],[Revenue]]-Table1[[#This Row],[Total Cost]]</f>
        <v>1136.7000000000003</v>
      </c>
    </row>
    <row r="184" spans="1:18" hidden="1">
      <c r="A184" t="s">
        <v>228</v>
      </c>
      <c r="B184" t="s">
        <v>20</v>
      </c>
      <c r="C184" t="s">
        <v>51</v>
      </c>
      <c r="D184" s="1">
        <v>45555</v>
      </c>
      <c r="E184" s="1">
        <v>45562</v>
      </c>
      <c r="F184">
        <v>3</v>
      </c>
      <c r="G184">
        <v>345</v>
      </c>
      <c r="H184" t="s">
        <v>13</v>
      </c>
      <c r="I184" t="s">
        <v>32</v>
      </c>
      <c r="J184" t="s">
        <v>45</v>
      </c>
      <c r="K184" t="str">
        <f>TEXT(Table1[[#This Row],[Order Date]],"yyyy")</f>
        <v>2024</v>
      </c>
      <c r="L184" t="str">
        <f>TEXT(Table1[[#This Row],[Order Date]],"mmm")</f>
        <v>Sep</v>
      </c>
      <c r="M184" t="str">
        <f>TEXT(Table1[[#This Row],[Order Date]],"ddd")</f>
        <v>Fri</v>
      </c>
      <c r="N184">
        <f>Table1[[#This Row],[Delivered Date]]-Table1[[#This Row],[Order Date]]</f>
        <v>7</v>
      </c>
      <c r="O184">
        <f>_xlfn.XLOOKUP(Table1[[#This Row],[Product Name]],Table4[Product Name],Table4[Cost Percentage])</f>
        <v>0.7</v>
      </c>
      <c r="P184">
        <f>Table1[[#This Row],[Quantity]]*Table1[[#This Row],[Unit Price]]*Table1[[#This Row],[Cost Percentage]]</f>
        <v>724.5</v>
      </c>
      <c r="Q184">
        <f>Table1[[#This Row],[Quantity]]*Table1[[#This Row],[Unit Price]]</f>
        <v>1035</v>
      </c>
      <c r="R184">
        <f>Table1[[#This Row],[Revenue]]-Table1[[#This Row],[Total Cost]]</f>
        <v>310.5</v>
      </c>
    </row>
    <row r="185" spans="1:18">
      <c r="A185" t="s">
        <v>229</v>
      </c>
      <c r="B185" t="s">
        <v>23</v>
      </c>
      <c r="C185" t="s">
        <v>69</v>
      </c>
      <c r="D185" s="1">
        <v>45445</v>
      </c>
      <c r="E185" s="1">
        <v>45458</v>
      </c>
      <c r="F185" s="33">
        <v>10</v>
      </c>
      <c r="G185">
        <v>354</v>
      </c>
      <c r="H185" t="s">
        <v>27</v>
      </c>
      <c r="I185" t="s">
        <v>32</v>
      </c>
      <c r="J185" t="s">
        <v>45</v>
      </c>
      <c r="K185" t="str">
        <f>TEXT(Table1[[#This Row],[Order Date]],"yyyy")</f>
        <v>2024</v>
      </c>
      <c r="L185" t="str">
        <f>TEXT(Table1[[#This Row],[Order Date]],"mmm")</f>
        <v>Jun</v>
      </c>
      <c r="M185" t="str">
        <f>TEXT(Table1[[#This Row],[Order Date]],"ddd")</f>
        <v>Sun</v>
      </c>
      <c r="N185">
        <f>Table1[[#This Row],[Delivered Date]]-Table1[[#This Row],[Order Date]]</f>
        <v>13</v>
      </c>
      <c r="O185">
        <f>_xlfn.XLOOKUP(Table1[[#This Row],[Product Name]],Table4[Product Name],Table4[Cost Percentage])</f>
        <v>0.55000000000000004</v>
      </c>
      <c r="P185">
        <f>Table1[[#This Row],[Quantity]]*Table1[[#This Row],[Unit Price]]*Table1[[#This Row],[Cost Percentage]]</f>
        <v>1947.0000000000002</v>
      </c>
      <c r="Q185">
        <f>Table1[[#This Row],[Quantity]]*Table1[[#This Row],[Unit Price]]</f>
        <v>3540</v>
      </c>
      <c r="R185">
        <f>Table1[[#This Row],[Revenue]]-Table1[[#This Row],[Total Cost]]</f>
        <v>1592.9999999999998</v>
      </c>
    </row>
    <row r="186" spans="1:18">
      <c r="A186" t="s">
        <v>230</v>
      </c>
      <c r="B186" t="s">
        <v>11</v>
      </c>
      <c r="C186" t="s">
        <v>26</v>
      </c>
      <c r="D186" s="1">
        <v>45590</v>
      </c>
      <c r="E186" s="1">
        <v>45602</v>
      </c>
      <c r="F186" s="33">
        <v>5</v>
      </c>
      <c r="G186">
        <v>825</v>
      </c>
      <c r="H186" t="s">
        <v>27</v>
      </c>
      <c r="I186" t="s">
        <v>32</v>
      </c>
      <c r="J186" t="s">
        <v>14</v>
      </c>
      <c r="K186" t="str">
        <f>TEXT(Table1[[#This Row],[Order Date]],"yyyy")</f>
        <v>2024</v>
      </c>
      <c r="L186" t="str">
        <f>TEXT(Table1[[#This Row],[Order Date]],"mmm")</f>
        <v>Oct</v>
      </c>
      <c r="M186" t="str">
        <f>TEXT(Table1[[#This Row],[Order Date]],"ddd")</f>
        <v>Fri</v>
      </c>
      <c r="N186">
        <f>Table1[[#This Row],[Delivered Date]]-Table1[[#This Row],[Order Date]]</f>
        <v>12</v>
      </c>
      <c r="O186">
        <f>_xlfn.XLOOKUP(Table1[[#This Row],[Product Name]],Table4[Product Name],Table4[Cost Percentage])</f>
        <v>0.65</v>
      </c>
      <c r="P186">
        <f>Table1[[#This Row],[Quantity]]*Table1[[#This Row],[Unit Price]]*Table1[[#This Row],[Cost Percentage]]</f>
        <v>2681.25</v>
      </c>
      <c r="Q186">
        <f>Table1[[#This Row],[Quantity]]*Table1[[#This Row],[Unit Price]]</f>
        <v>4125</v>
      </c>
      <c r="R186">
        <f>Table1[[#This Row],[Revenue]]-Table1[[#This Row],[Total Cost]]</f>
        <v>1443.75</v>
      </c>
    </row>
    <row r="187" spans="1:18">
      <c r="A187" t="s">
        <v>231</v>
      </c>
      <c r="B187" t="s">
        <v>23</v>
      </c>
      <c r="C187" t="s">
        <v>24</v>
      </c>
      <c r="D187" s="1">
        <v>45627</v>
      </c>
      <c r="E187" s="1">
        <v>45630</v>
      </c>
      <c r="F187" s="33">
        <v>10</v>
      </c>
      <c r="G187">
        <v>601</v>
      </c>
      <c r="H187" t="s">
        <v>27</v>
      </c>
      <c r="I187" t="s">
        <v>550</v>
      </c>
      <c r="J187" t="s">
        <v>14</v>
      </c>
      <c r="K187" t="str">
        <f>TEXT(Table1[[#This Row],[Order Date]],"yyyy")</f>
        <v>2024</v>
      </c>
      <c r="L187" t="str">
        <f>TEXT(Table1[[#This Row],[Order Date]],"mmm")</f>
        <v>Dec</v>
      </c>
      <c r="M187" t="str">
        <f>TEXT(Table1[[#This Row],[Order Date]],"ddd")</f>
        <v>Sun</v>
      </c>
      <c r="N187">
        <f>Table1[[#This Row],[Delivered Date]]-Table1[[#This Row],[Order Date]]</f>
        <v>3</v>
      </c>
      <c r="O187">
        <f>_xlfn.XLOOKUP(Table1[[#This Row],[Product Name]],Table4[Product Name],Table4[Cost Percentage])</f>
        <v>0.55000000000000004</v>
      </c>
      <c r="P187">
        <f>Table1[[#This Row],[Quantity]]*Table1[[#This Row],[Unit Price]]*Table1[[#This Row],[Cost Percentage]]</f>
        <v>3305.5000000000005</v>
      </c>
      <c r="Q187">
        <f>Table1[[#This Row],[Quantity]]*Table1[[#This Row],[Unit Price]]</f>
        <v>6010</v>
      </c>
      <c r="R187">
        <f>Table1[[#This Row],[Revenue]]-Table1[[#This Row],[Total Cost]]</f>
        <v>2704.4999999999995</v>
      </c>
    </row>
    <row r="188" spans="1:18" hidden="1">
      <c r="A188" t="s">
        <v>232</v>
      </c>
      <c r="B188" t="s">
        <v>23</v>
      </c>
      <c r="C188" t="s">
        <v>99</v>
      </c>
      <c r="D188" s="1">
        <v>45560</v>
      </c>
      <c r="E188" s="1">
        <v>45572</v>
      </c>
      <c r="F188">
        <v>10</v>
      </c>
      <c r="G188">
        <v>803</v>
      </c>
      <c r="H188" t="s">
        <v>13</v>
      </c>
      <c r="I188" t="s">
        <v>548</v>
      </c>
      <c r="J188" t="s">
        <v>45</v>
      </c>
      <c r="K188" t="str">
        <f>TEXT(Table1[[#This Row],[Order Date]],"yyyy")</f>
        <v>2024</v>
      </c>
      <c r="L188" t="str">
        <f>TEXT(Table1[[#This Row],[Order Date]],"mmm")</f>
        <v>Sep</v>
      </c>
      <c r="M188" t="str">
        <f>TEXT(Table1[[#This Row],[Order Date]],"ddd")</f>
        <v>Wed</v>
      </c>
      <c r="N188">
        <f>Table1[[#This Row],[Delivered Date]]-Table1[[#This Row],[Order Date]]</f>
        <v>12</v>
      </c>
      <c r="O188">
        <f>_xlfn.XLOOKUP(Table1[[#This Row],[Product Name]],Table4[Product Name],Table4[Cost Percentage])</f>
        <v>0.6</v>
      </c>
      <c r="P188">
        <f>Table1[[#This Row],[Quantity]]*Table1[[#This Row],[Unit Price]]*Table1[[#This Row],[Cost Percentage]]</f>
        <v>4818</v>
      </c>
      <c r="Q188">
        <f>Table1[[#This Row],[Quantity]]*Table1[[#This Row],[Unit Price]]</f>
        <v>8030</v>
      </c>
      <c r="R188">
        <f>Table1[[#This Row],[Revenue]]-Table1[[#This Row],[Total Cost]]</f>
        <v>3212</v>
      </c>
    </row>
    <row r="189" spans="1:18">
      <c r="A189" t="s">
        <v>233</v>
      </c>
      <c r="B189" t="s">
        <v>11</v>
      </c>
      <c r="C189" t="s">
        <v>57</v>
      </c>
      <c r="D189" s="1">
        <v>45557</v>
      </c>
      <c r="E189" s="1">
        <v>45572</v>
      </c>
      <c r="F189" s="33">
        <v>4</v>
      </c>
      <c r="G189">
        <v>584</v>
      </c>
      <c r="H189" t="s">
        <v>27</v>
      </c>
      <c r="I189" t="s">
        <v>546</v>
      </c>
      <c r="J189" t="s">
        <v>14</v>
      </c>
      <c r="K189" t="str">
        <f>TEXT(Table1[[#This Row],[Order Date]],"yyyy")</f>
        <v>2024</v>
      </c>
      <c r="L189" t="str">
        <f>TEXT(Table1[[#This Row],[Order Date]],"mmm")</f>
        <v>Sep</v>
      </c>
      <c r="M189" t="str">
        <f>TEXT(Table1[[#This Row],[Order Date]],"ddd")</f>
        <v>Sun</v>
      </c>
      <c r="N189">
        <f>Table1[[#This Row],[Delivered Date]]-Table1[[#This Row],[Order Date]]</f>
        <v>15</v>
      </c>
      <c r="O189">
        <f>_xlfn.XLOOKUP(Table1[[#This Row],[Product Name]],Table4[Product Name],Table4[Cost Percentage])</f>
        <v>0.85</v>
      </c>
      <c r="P189">
        <f>Table1[[#This Row],[Quantity]]*Table1[[#This Row],[Unit Price]]*Table1[[#This Row],[Cost Percentage]]</f>
        <v>1985.6</v>
      </c>
      <c r="Q189">
        <f>Table1[[#This Row],[Quantity]]*Table1[[#This Row],[Unit Price]]</f>
        <v>2336</v>
      </c>
      <c r="R189">
        <f>Table1[[#This Row],[Revenue]]-Table1[[#This Row],[Total Cost]]</f>
        <v>350.40000000000009</v>
      </c>
    </row>
    <row r="190" spans="1:18">
      <c r="A190" t="s">
        <v>234</v>
      </c>
      <c r="B190" t="s">
        <v>23</v>
      </c>
      <c r="C190" t="s">
        <v>24</v>
      </c>
      <c r="D190" s="1">
        <v>45380</v>
      </c>
      <c r="E190" s="1">
        <v>45385</v>
      </c>
      <c r="F190" s="33">
        <v>8</v>
      </c>
      <c r="G190">
        <v>944</v>
      </c>
      <c r="H190" t="s">
        <v>27</v>
      </c>
      <c r="I190" t="s">
        <v>32</v>
      </c>
      <c r="J190" t="s">
        <v>18</v>
      </c>
      <c r="K190" t="str">
        <f>TEXT(Table1[[#This Row],[Order Date]],"yyyy")</f>
        <v>2024</v>
      </c>
      <c r="L190" t="str">
        <f>TEXT(Table1[[#This Row],[Order Date]],"mmm")</f>
        <v>Mar</v>
      </c>
      <c r="M190" t="str">
        <f>TEXT(Table1[[#This Row],[Order Date]],"ddd")</f>
        <v>Fri</v>
      </c>
      <c r="N190">
        <f>Table1[[#This Row],[Delivered Date]]-Table1[[#This Row],[Order Date]]</f>
        <v>5</v>
      </c>
      <c r="O190">
        <f>_xlfn.XLOOKUP(Table1[[#This Row],[Product Name]],Table4[Product Name],Table4[Cost Percentage])</f>
        <v>0.55000000000000004</v>
      </c>
      <c r="P190">
        <f>Table1[[#This Row],[Quantity]]*Table1[[#This Row],[Unit Price]]*Table1[[#This Row],[Cost Percentage]]</f>
        <v>4153.6000000000004</v>
      </c>
      <c r="Q190">
        <f>Table1[[#This Row],[Quantity]]*Table1[[#This Row],[Unit Price]]</f>
        <v>7552</v>
      </c>
      <c r="R190">
        <f>Table1[[#This Row],[Revenue]]-Table1[[#This Row],[Total Cost]]</f>
        <v>3398.3999999999996</v>
      </c>
    </row>
    <row r="191" spans="1:18">
      <c r="A191" t="s">
        <v>235</v>
      </c>
      <c r="B191" t="s">
        <v>30</v>
      </c>
      <c r="C191" t="s">
        <v>78</v>
      </c>
      <c r="D191" s="1">
        <v>45604</v>
      </c>
      <c r="E191" s="1">
        <v>45616</v>
      </c>
      <c r="F191" s="33">
        <v>8</v>
      </c>
      <c r="G191">
        <v>206</v>
      </c>
      <c r="H191" t="s">
        <v>27</v>
      </c>
      <c r="I191" t="s">
        <v>550</v>
      </c>
      <c r="J191" t="s">
        <v>28</v>
      </c>
      <c r="K191" t="str">
        <f>TEXT(Table1[[#This Row],[Order Date]],"yyyy")</f>
        <v>2024</v>
      </c>
      <c r="L191" t="str">
        <f>TEXT(Table1[[#This Row],[Order Date]],"mmm")</f>
        <v>Nov</v>
      </c>
      <c r="M191" t="str">
        <f>TEXT(Table1[[#This Row],[Order Date]],"ddd")</f>
        <v>Fri</v>
      </c>
      <c r="N191">
        <f>Table1[[#This Row],[Delivered Date]]-Table1[[#This Row],[Order Date]]</f>
        <v>12</v>
      </c>
      <c r="O191">
        <f>_xlfn.XLOOKUP(Table1[[#This Row],[Product Name]],Table4[Product Name],Table4[Cost Percentage])</f>
        <v>0.65</v>
      </c>
      <c r="P191">
        <f>Table1[[#This Row],[Quantity]]*Table1[[#This Row],[Unit Price]]*Table1[[#This Row],[Cost Percentage]]</f>
        <v>1071.2</v>
      </c>
      <c r="Q191">
        <f>Table1[[#This Row],[Quantity]]*Table1[[#This Row],[Unit Price]]</f>
        <v>1648</v>
      </c>
      <c r="R191">
        <f>Table1[[#This Row],[Revenue]]-Table1[[#This Row],[Total Cost]]</f>
        <v>576.79999999999995</v>
      </c>
    </row>
    <row r="192" spans="1:18">
      <c r="A192" t="s">
        <v>236</v>
      </c>
      <c r="B192" t="s">
        <v>23</v>
      </c>
      <c r="C192" t="s">
        <v>24</v>
      </c>
      <c r="D192" s="1">
        <v>45578</v>
      </c>
      <c r="E192" s="1">
        <v>45586</v>
      </c>
      <c r="F192" s="33">
        <v>5</v>
      </c>
      <c r="G192">
        <v>304</v>
      </c>
      <c r="H192" t="s">
        <v>27</v>
      </c>
      <c r="I192" t="s">
        <v>550</v>
      </c>
      <c r="J192" t="s">
        <v>45</v>
      </c>
      <c r="K192" t="str">
        <f>TEXT(Table1[[#This Row],[Order Date]],"yyyy")</f>
        <v>2024</v>
      </c>
      <c r="L192" t="str">
        <f>TEXT(Table1[[#This Row],[Order Date]],"mmm")</f>
        <v>Oct</v>
      </c>
      <c r="M192" t="str">
        <f>TEXT(Table1[[#This Row],[Order Date]],"ddd")</f>
        <v>Sun</v>
      </c>
      <c r="N192">
        <f>Table1[[#This Row],[Delivered Date]]-Table1[[#This Row],[Order Date]]</f>
        <v>8</v>
      </c>
      <c r="O192">
        <f>_xlfn.XLOOKUP(Table1[[#This Row],[Product Name]],Table4[Product Name],Table4[Cost Percentage])</f>
        <v>0.55000000000000004</v>
      </c>
      <c r="P192">
        <f>Table1[[#This Row],[Quantity]]*Table1[[#This Row],[Unit Price]]*Table1[[#This Row],[Cost Percentage]]</f>
        <v>836.00000000000011</v>
      </c>
      <c r="Q192">
        <f>Table1[[#This Row],[Quantity]]*Table1[[#This Row],[Unit Price]]</f>
        <v>1520</v>
      </c>
      <c r="R192">
        <f>Table1[[#This Row],[Revenue]]-Table1[[#This Row],[Total Cost]]</f>
        <v>683.99999999999989</v>
      </c>
    </row>
    <row r="193" spans="1:18">
      <c r="A193" t="s">
        <v>237</v>
      </c>
      <c r="B193" t="s">
        <v>11</v>
      </c>
      <c r="C193" t="s">
        <v>95</v>
      </c>
      <c r="D193" s="1">
        <v>45657</v>
      </c>
      <c r="E193" s="1">
        <v>45671</v>
      </c>
      <c r="F193" s="33">
        <v>2</v>
      </c>
      <c r="G193">
        <v>364</v>
      </c>
      <c r="H193" t="s">
        <v>27</v>
      </c>
      <c r="I193" t="s">
        <v>549</v>
      </c>
      <c r="J193" t="s">
        <v>28</v>
      </c>
      <c r="K193" t="str">
        <f>TEXT(Table1[[#This Row],[Order Date]],"yyyy")</f>
        <v>2024</v>
      </c>
      <c r="L193" t="str">
        <f>TEXT(Table1[[#This Row],[Order Date]],"mmm")</f>
        <v>Dec</v>
      </c>
      <c r="M193" t="str">
        <f>TEXT(Table1[[#This Row],[Order Date]],"ddd")</f>
        <v>Tue</v>
      </c>
      <c r="N193">
        <f>Table1[[#This Row],[Delivered Date]]-Table1[[#This Row],[Order Date]]</f>
        <v>14</v>
      </c>
      <c r="O193">
        <f>_xlfn.XLOOKUP(Table1[[#This Row],[Product Name]],Table4[Product Name],Table4[Cost Percentage])</f>
        <v>0.7</v>
      </c>
      <c r="P193">
        <f>Table1[[#This Row],[Quantity]]*Table1[[#This Row],[Unit Price]]*Table1[[#This Row],[Cost Percentage]]</f>
        <v>509.59999999999997</v>
      </c>
      <c r="Q193">
        <f>Table1[[#This Row],[Quantity]]*Table1[[#This Row],[Unit Price]]</f>
        <v>728</v>
      </c>
      <c r="R193">
        <f>Table1[[#This Row],[Revenue]]-Table1[[#This Row],[Total Cost]]</f>
        <v>218.40000000000003</v>
      </c>
    </row>
    <row r="194" spans="1:18" hidden="1">
      <c r="A194" t="s">
        <v>238</v>
      </c>
      <c r="B194" t="s">
        <v>23</v>
      </c>
      <c r="C194" t="s">
        <v>99</v>
      </c>
      <c r="D194" s="1">
        <v>45395</v>
      </c>
      <c r="E194" s="1">
        <v>45408</v>
      </c>
      <c r="F194">
        <v>9</v>
      </c>
      <c r="G194">
        <v>287</v>
      </c>
      <c r="H194" t="s">
        <v>13</v>
      </c>
      <c r="I194" t="s">
        <v>32</v>
      </c>
      <c r="J194" t="s">
        <v>18</v>
      </c>
      <c r="K194" t="str">
        <f>TEXT(Table1[[#This Row],[Order Date]],"yyyy")</f>
        <v>2024</v>
      </c>
      <c r="L194" t="str">
        <f>TEXT(Table1[[#This Row],[Order Date]],"mmm")</f>
        <v>Apr</v>
      </c>
      <c r="M194" t="str">
        <f>TEXT(Table1[[#This Row],[Order Date]],"ddd")</f>
        <v>Sat</v>
      </c>
      <c r="N194">
        <f>Table1[[#This Row],[Delivered Date]]-Table1[[#This Row],[Order Date]]</f>
        <v>13</v>
      </c>
      <c r="O194">
        <f>_xlfn.XLOOKUP(Table1[[#This Row],[Product Name]],Table4[Product Name],Table4[Cost Percentage])</f>
        <v>0.6</v>
      </c>
      <c r="P194">
        <f>Table1[[#This Row],[Quantity]]*Table1[[#This Row],[Unit Price]]*Table1[[#This Row],[Cost Percentage]]</f>
        <v>1549.8</v>
      </c>
      <c r="Q194">
        <f>Table1[[#This Row],[Quantity]]*Table1[[#This Row],[Unit Price]]</f>
        <v>2583</v>
      </c>
      <c r="R194">
        <f>Table1[[#This Row],[Revenue]]-Table1[[#This Row],[Total Cost]]</f>
        <v>1033.2</v>
      </c>
    </row>
    <row r="195" spans="1:18" hidden="1">
      <c r="A195" t="s">
        <v>239</v>
      </c>
      <c r="B195" t="s">
        <v>11</v>
      </c>
      <c r="C195" t="s">
        <v>35</v>
      </c>
      <c r="D195" s="1">
        <v>45592</v>
      </c>
      <c r="E195" s="1">
        <v>45599</v>
      </c>
      <c r="F195">
        <v>4</v>
      </c>
      <c r="G195">
        <v>258</v>
      </c>
      <c r="H195" t="s">
        <v>13</v>
      </c>
      <c r="I195" t="s">
        <v>550</v>
      </c>
      <c r="J195" t="s">
        <v>18</v>
      </c>
      <c r="K195" t="str">
        <f>TEXT(Table1[[#This Row],[Order Date]],"yyyy")</f>
        <v>2024</v>
      </c>
      <c r="L195" t="str">
        <f>TEXT(Table1[[#This Row],[Order Date]],"mmm")</f>
        <v>Oct</v>
      </c>
      <c r="M195" t="str">
        <f>TEXT(Table1[[#This Row],[Order Date]],"ddd")</f>
        <v>Sun</v>
      </c>
      <c r="N195">
        <f>Table1[[#This Row],[Delivered Date]]-Table1[[#This Row],[Order Date]]</f>
        <v>7</v>
      </c>
      <c r="O195">
        <f>_xlfn.XLOOKUP(Table1[[#This Row],[Product Name]],Table4[Product Name],Table4[Cost Percentage])</f>
        <v>0.8</v>
      </c>
      <c r="P195">
        <f>Table1[[#This Row],[Quantity]]*Table1[[#This Row],[Unit Price]]*Table1[[#This Row],[Cost Percentage]]</f>
        <v>825.6</v>
      </c>
      <c r="Q195">
        <f>Table1[[#This Row],[Quantity]]*Table1[[#This Row],[Unit Price]]</f>
        <v>1032</v>
      </c>
      <c r="R195">
        <f>Table1[[#This Row],[Revenue]]-Table1[[#This Row],[Total Cost]]</f>
        <v>206.39999999999998</v>
      </c>
    </row>
    <row r="196" spans="1:18" hidden="1">
      <c r="A196" t="s">
        <v>240</v>
      </c>
      <c r="B196" t="s">
        <v>20</v>
      </c>
      <c r="C196" t="s">
        <v>39</v>
      </c>
      <c r="D196" s="1">
        <v>45343</v>
      </c>
      <c r="E196" s="1">
        <v>45357</v>
      </c>
      <c r="F196">
        <v>7</v>
      </c>
      <c r="G196">
        <v>348</v>
      </c>
      <c r="H196" t="s">
        <v>13</v>
      </c>
      <c r="I196" t="s">
        <v>32</v>
      </c>
      <c r="J196" t="s">
        <v>18</v>
      </c>
      <c r="K196" t="str">
        <f>TEXT(Table1[[#This Row],[Order Date]],"yyyy")</f>
        <v>2024</v>
      </c>
      <c r="L196" t="str">
        <f>TEXT(Table1[[#This Row],[Order Date]],"mmm")</f>
        <v>Feb</v>
      </c>
      <c r="M196" t="str">
        <f>TEXT(Table1[[#This Row],[Order Date]],"ddd")</f>
        <v>Wed</v>
      </c>
      <c r="N196">
        <f>Table1[[#This Row],[Delivered Date]]-Table1[[#This Row],[Order Date]]</f>
        <v>14</v>
      </c>
      <c r="O196">
        <f>_xlfn.XLOOKUP(Table1[[#This Row],[Product Name]],Table4[Product Name],Table4[Cost Percentage])</f>
        <v>0.65</v>
      </c>
      <c r="P196">
        <f>Table1[[#This Row],[Quantity]]*Table1[[#This Row],[Unit Price]]*Table1[[#This Row],[Cost Percentage]]</f>
        <v>1583.4</v>
      </c>
      <c r="Q196">
        <f>Table1[[#This Row],[Quantity]]*Table1[[#This Row],[Unit Price]]</f>
        <v>2436</v>
      </c>
      <c r="R196">
        <f>Table1[[#This Row],[Revenue]]-Table1[[#This Row],[Total Cost]]</f>
        <v>852.59999999999991</v>
      </c>
    </row>
    <row r="197" spans="1:18">
      <c r="A197" t="s">
        <v>241</v>
      </c>
      <c r="B197" t="s">
        <v>20</v>
      </c>
      <c r="C197" t="s">
        <v>82</v>
      </c>
      <c r="D197" s="1">
        <v>45456</v>
      </c>
      <c r="E197" s="1">
        <v>45460</v>
      </c>
      <c r="F197" s="33">
        <v>5</v>
      </c>
      <c r="G197">
        <v>671</v>
      </c>
      <c r="H197" t="s">
        <v>27</v>
      </c>
      <c r="I197" t="s">
        <v>550</v>
      </c>
      <c r="J197" t="s">
        <v>14</v>
      </c>
      <c r="K197" t="str">
        <f>TEXT(Table1[[#This Row],[Order Date]],"yyyy")</f>
        <v>2024</v>
      </c>
      <c r="L197" t="str">
        <f>TEXT(Table1[[#This Row],[Order Date]],"mmm")</f>
        <v>Jun</v>
      </c>
      <c r="M197" t="str">
        <f>TEXT(Table1[[#This Row],[Order Date]],"ddd")</f>
        <v>Thu</v>
      </c>
      <c r="N197">
        <f>Table1[[#This Row],[Delivered Date]]-Table1[[#This Row],[Order Date]]</f>
        <v>4</v>
      </c>
      <c r="O197">
        <f>_xlfn.XLOOKUP(Table1[[#This Row],[Product Name]],Table4[Product Name],Table4[Cost Percentage])</f>
        <v>0.8</v>
      </c>
      <c r="P197">
        <f>Table1[[#This Row],[Quantity]]*Table1[[#This Row],[Unit Price]]*Table1[[#This Row],[Cost Percentage]]</f>
        <v>2684</v>
      </c>
      <c r="Q197">
        <f>Table1[[#This Row],[Quantity]]*Table1[[#This Row],[Unit Price]]</f>
        <v>3355</v>
      </c>
      <c r="R197">
        <f>Table1[[#This Row],[Revenue]]-Table1[[#This Row],[Total Cost]]</f>
        <v>671</v>
      </c>
    </row>
    <row r="198" spans="1:18" hidden="1">
      <c r="A198" t="s">
        <v>242</v>
      </c>
      <c r="B198" t="s">
        <v>16</v>
      </c>
      <c r="C198" t="s">
        <v>63</v>
      </c>
      <c r="D198" s="1">
        <v>45565</v>
      </c>
      <c r="E198" s="1">
        <v>45571</v>
      </c>
      <c r="F198">
        <v>1</v>
      </c>
      <c r="G198">
        <v>945</v>
      </c>
      <c r="H198" t="s">
        <v>13</v>
      </c>
      <c r="I198" t="s">
        <v>550</v>
      </c>
      <c r="J198" t="s">
        <v>45</v>
      </c>
      <c r="K198" t="str">
        <f>TEXT(Table1[[#This Row],[Order Date]],"yyyy")</f>
        <v>2024</v>
      </c>
      <c r="L198" t="str">
        <f>TEXT(Table1[[#This Row],[Order Date]],"mmm")</f>
        <v>Sep</v>
      </c>
      <c r="M198" t="str">
        <f>TEXT(Table1[[#This Row],[Order Date]],"ddd")</f>
        <v>Mon</v>
      </c>
      <c r="N198">
        <f>Table1[[#This Row],[Delivered Date]]-Table1[[#This Row],[Order Date]]</f>
        <v>6</v>
      </c>
      <c r="O198">
        <f>_xlfn.XLOOKUP(Table1[[#This Row],[Product Name]],Table4[Product Name],Table4[Cost Percentage])</f>
        <v>0.5</v>
      </c>
      <c r="P198">
        <f>Table1[[#This Row],[Quantity]]*Table1[[#This Row],[Unit Price]]*Table1[[#This Row],[Cost Percentage]]</f>
        <v>472.5</v>
      </c>
      <c r="Q198">
        <f>Table1[[#This Row],[Quantity]]*Table1[[#This Row],[Unit Price]]</f>
        <v>945</v>
      </c>
      <c r="R198">
        <f>Table1[[#This Row],[Revenue]]-Table1[[#This Row],[Total Cost]]</f>
        <v>472.5</v>
      </c>
    </row>
    <row r="199" spans="1:18" hidden="1">
      <c r="A199" t="s">
        <v>243</v>
      </c>
      <c r="B199" t="s">
        <v>11</v>
      </c>
      <c r="C199" t="s">
        <v>26</v>
      </c>
      <c r="D199" s="1">
        <v>45545</v>
      </c>
      <c r="E199" s="1">
        <v>45556</v>
      </c>
      <c r="F199">
        <v>3</v>
      </c>
      <c r="G199">
        <v>969</v>
      </c>
      <c r="H199" t="s">
        <v>13</v>
      </c>
      <c r="I199" t="s">
        <v>32</v>
      </c>
      <c r="J199" t="s">
        <v>28</v>
      </c>
      <c r="K199" t="str">
        <f>TEXT(Table1[[#This Row],[Order Date]],"yyyy")</f>
        <v>2024</v>
      </c>
      <c r="L199" t="str">
        <f>TEXT(Table1[[#This Row],[Order Date]],"mmm")</f>
        <v>Sep</v>
      </c>
      <c r="M199" t="str">
        <f>TEXT(Table1[[#This Row],[Order Date]],"ddd")</f>
        <v>Tue</v>
      </c>
      <c r="N199">
        <f>Table1[[#This Row],[Delivered Date]]-Table1[[#This Row],[Order Date]]</f>
        <v>11</v>
      </c>
      <c r="O199">
        <f>_xlfn.XLOOKUP(Table1[[#This Row],[Product Name]],Table4[Product Name],Table4[Cost Percentage])</f>
        <v>0.65</v>
      </c>
      <c r="P199">
        <f>Table1[[#This Row],[Quantity]]*Table1[[#This Row],[Unit Price]]*Table1[[#This Row],[Cost Percentage]]</f>
        <v>1889.55</v>
      </c>
      <c r="Q199">
        <f>Table1[[#This Row],[Quantity]]*Table1[[#This Row],[Unit Price]]</f>
        <v>2907</v>
      </c>
      <c r="R199">
        <f>Table1[[#This Row],[Revenue]]-Table1[[#This Row],[Total Cost]]</f>
        <v>1017.45</v>
      </c>
    </row>
    <row r="200" spans="1:18">
      <c r="A200" t="s">
        <v>244</v>
      </c>
      <c r="B200" t="s">
        <v>20</v>
      </c>
      <c r="C200" t="s">
        <v>39</v>
      </c>
      <c r="D200" s="1">
        <v>45461</v>
      </c>
      <c r="E200" s="1">
        <v>45467</v>
      </c>
      <c r="F200" s="33">
        <v>3</v>
      </c>
      <c r="G200">
        <v>758</v>
      </c>
      <c r="H200" t="s">
        <v>27</v>
      </c>
      <c r="I200" t="s">
        <v>549</v>
      </c>
      <c r="J200" t="s">
        <v>28</v>
      </c>
      <c r="K200" t="str">
        <f>TEXT(Table1[[#This Row],[Order Date]],"yyyy")</f>
        <v>2024</v>
      </c>
      <c r="L200" t="str">
        <f>TEXT(Table1[[#This Row],[Order Date]],"mmm")</f>
        <v>Jun</v>
      </c>
      <c r="M200" t="str">
        <f>TEXT(Table1[[#This Row],[Order Date]],"ddd")</f>
        <v>Tue</v>
      </c>
      <c r="N200">
        <f>Table1[[#This Row],[Delivered Date]]-Table1[[#This Row],[Order Date]]</f>
        <v>6</v>
      </c>
      <c r="O200">
        <f>_xlfn.XLOOKUP(Table1[[#This Row],[Product Name]],Table4[Product Name],Table4[Cost Percentage])</f>
        <v>0.65</v>
      </c>
      <c r="P200">
        <f>Table1[[#This Row],[Quantity]]*Table1[[#This Row],[Unit Price]]*Table1[[#This Row],[Cost Percentage]]</f>
        <v>1478.1000000000001</v>
      </c>
      <c r="Q200">
        <f>Table1[[#This Row],[Quantity]]*Table1[[#This Row],[Unit Price]]</f>
        <v>2274</v>
      </c>
      <c r="R200">
        <f>Table1[[#This Row],[Revenue]]-Table1[[#This Row],[Total Cost]]</f>
        <v>795.89999999999986</v>
      </c>
    </row>
    <row r="201" spans="1:18" hidden="1">
      <c r="A201" t="s">
        <v>245</v>
      </c>
      <c r="B201" t="s">
        <v>20</v>
      </c>
      <c r="C201" t="s">
        <v>39</v>
      </c>
      <c r="D201" s="1">
        <v>45464</v>
      </c>
      <c r="E201" s="1">
        <v>45468</v>
      </c>
      <c r="F201">
        <v>5</v>
      </c>
      <c r="G201">
        <v>591</v>
      </c>
      <c r="H201" t="s">
        <v>13</v>
      </c>
      <c r="I201" t="s">
        <v>32</v>
      </c>
      <c r="J201" t="s">
        <v>14</v>
      </c>
      <c r="K201" t="str">
        <f>TEXT(Table1[[#This Row],[Order Date]],"yyyy")</f>
        <v>2024</v>
      </c>
      <c r="L201" t="str">
        <f>TEXT(Table1[[#This Row],[Order Date]],"mmm")</f>
        <v>Jun</v>
      </c>
      <c r="M201" t="str">
        <f>TEXT(Table1[[#This Row],[Order Date]],"ddd")</f>
        <v>Fri</v>
      </c>
      <c r="N201">
        <f>Table1[[#This Row],[Delivered Date]]-Table1[[#This Row],[Order Date]]</f>
        <v>4</v>
      </c>
      <c r="O201">
        <f>_xlfn.XLOOKUP(Table1[[#This Row],[Product Name]],Table4[Product Name],Table4[Cost Percentage])</f>
        <v>0.65</v>
      </c>
      <c r="P201">
        <f>Table1[[#This Row],[Quantity]]*Table1[[#This Row],[Unit Price]]*Table1[[#This Row],[Cost Percentage]]</f>
        <v>1920.75</v>
      </c>
      <c r="Q201">
        <f>Table1[[#This Row],[Quantity]]*Table1[[#This Row],[Unit Price]]</f>
        <v>2955</v>
      </c>
      <c r="R201">
        <f>Table1[[#This Row],[Revenue]]-Table1[[#This Row],[Total Cost]]</f>
        <v>1034.25</v>
      </c>
    </row>
    <row r="202" spans="1:18">
      <c r="A202" t="s">
        <v>246</v>
      </c>
      <c r="B202" t="s">
        <v>16</v>
      </c>
      <c r="C202" t="s">
        <v>43</v>
      </c>
      <c r="D202" s="1">
        <v>45510</v>
      </c>
      <c r="E202" s="1">
        <v>45522</v>
      </c>
      <c r="F202" s="33">
        <v>9</v>
      </c>
      <c r="G202">
        <v>345</v>
      </c>
      <c r="H202" t="s">
        <v>27</v>
      </c>
      <c r="I202" t="s">
        <v>550</v>
      </c>
      <c r="J202" t="s">
        <v>45</v>
      </c>
      <c r="K202" t="str">
        <f>TEXT(Table1[[#This Row],[Order Date]],"yyyy")</f>
        <v>2024</v>
      </c>
      <c r="L202" t="str">
        <f>TEXT(Table1[[#This Row],[Order Date]],"mmm")</f>
        <v>Aug</v>
      </c>
      <c r="M202" t="str">
        <f>TEXT(Table1[[#This Row],[Order Date]],"ddd")</f>
        <v>Tue</v>
      </c>
      <c r="N202">
        <f>Table1[[#This Row],[Delivered Date]]-Table1[[#This Row],[Order Date]]</f>
        <v>12</v>
      </c>
      <c r="O202">
        <f>_xlfn.XLOOKUP(Table1[[#This Row],[Product Name]],Table4[Product Name],Table4[Cost Percentage])</f>
        <v>0.6</v>
      </c>
      <c r="P202">
        <f>Table1[[#This Row],[Quantity]]*Table1[[#This Row],[Unit Price]]*Table1[[#This Row],[Cost Percentage]]</f>
        <v>1863</v>
      </c>
      <c r="Q202">
        <f>Table1[[#This Row],[Quantity]]*Table1[[#This Row],[Unit Price]]</f>
        <v>3105</v>
      </c>
      <c r="R202">
        <f>Table1[[#This Row],[Revenue]]-Table1[[#This Row],[Total Cost]]</f>
        <v>1242</v>
      </c>
    </row>
    <row r="203" spans="1:18">
      <c r="A203" t="s">
        <v>247</v>
      </c>
      <c r="B203" t="s">
        <v>23</v>
      </c>
      <c r="C203" t="s">
        <v>99</v>
      </c>
      <c r="D203" s="1">
        <v>45520</v>
      </c>
      <c r="E203" s="1">
        <v>45533</v>
      </c>
      <c r="F203" s="33">
        <v>5</v>
      </c>
      <c r="G203">
        <v>986</v>
      </c>
      <c r="H203" t="s">
        <v>27</v>
      </c>
      <c r="I203" t="s">
        <v>546</v>
      </c>
      <c r="J203" t="s">
        <v>14</v>
      </c>
      <c r="K203" t="str">
        <f>TEXT(Table1[[#This Row],[Order Date]],"yyyy")</f>
        <v>2024</v>
      </c>
      <c r="L203" t="str">
        <f>TEXT(Table1[[#This Row],[Order Date]],"mmm")</f>
        <v>Aug</v>
      </c>
      <c r="M203" t="str">
        <f>TEXT(Table1[[#This Row],[Order Date]],"ddd")</f>
        <v>Fri</v>
      </c>
      <c r="N203">
        <f>Table1[[#This Row],[Delivered Date]]-Table1[[#This Row],[Order Date]]</f>
        <v>13</v>
      </c>
      <c r="O203">
        <f>_xlfn.XLOOKUP(Table1[[#This Row],[Product Name]],Table4[Product Name],Table4[Cost Percentage])</f>
        <v>0.6</v>
      </c>
      <c r="P203">
        <f>Table1[[#This Row],[Quantity]]*Table1[[#This Row],[Unit Price]]*Table1[[#This Row],[Cost Percentage]]</f>
        <v>2958</v>
      </c>
      <c r="Q203">
        <f>Table1[[#This Row],[Quantity]]*Table1[[#This Row],[Unit Price]]</f>
        <v>4930</v>
      </c>
      <c r="R203">
        <f>Table1[[#This Row],[Revenue]]-Table1[[#This Row],[Total Cost]]</f>
        <v>1972</v>
      </c>
    </row>
    <row r="204" spans="1:18">
      <c r="A204" t="s">
        <v>248</v>
      </c>
      <c r="B204" t="s">
        <v>16</v>
      </c>
      <c r="C204" t="s">
        <v>17</v>
      </c>
      <c r="D204" s="1">
        <v>45425</v>
      </c>
      <c r="E204" s="1">
        <v>45432</v>
      </c>
      <c r="F204" s="33">
        <v>6</v>
      </c>
      <c r="G204">
        <v>719</v>
      </c>
      <c r="H204" t="s">
        <v>27</v>
      </c>
      <c r="I204" t="s">
        <v>550</v>
      </c>
      <c r="J204" t="s">
        <v>45</v>
      </c>
      <c r="K204" t="str">
        <f>TEXT(Table1[[#This Row],[Order Date]],"yyyy")</f>
        <v>2024</v>
      </c>
      <c r="L204" t="str">
        <f>TEXT(Table1[[#This Row],[Order Date]],"mmm")</f>
        <v>May</v>
      </c>
      <c r="M204" t="str">
        <f>TEXT(Table1[[#This Row],[Order Date]],"ddd")</f>
        <v>Mon</v>
      </c>
      <c r="N204">
        <f>Table1[[#This Row],[Delivered Date]]-Table1[[#This Row],[Order Date]]</f>
        <v>7</v>
      </c>
      <c r="O204">
        <f>_xlfn.XLOOKUP(Table1[[#This Row],[Product Name]],Table4[Product Name],Table4[Cost Percentage])</f>
        <v>0.5</v>
      </c>
      <c r="P204">
        <f>Table1[[#This Row],[Quantity]]*Table1[[#This Row],[Unit Price]]*Table1[[#This Row],[Cost Percentage]]</f>
        <v>2157</v>
      </c>
      <c r="Q204">
        <f>Table1[[#This Row],[Quantity]]*Table1[[#This Row],[Unit Price]]</f>
        <v>4314</v>
      </c>
      <c r="R204">
        <f>Table1[[#This Row],[Revenue]]-Table1[[#This Row],[Total Cost]]</f>
        <v>2157</v>
      </c>
    </row>
    <row r="205" spans="1:18">
      <c r="A205" t="s">
        <v>249</v>
      </c>
      <c r="B205" t="s">
        <v>11</v>
      </c>
      <c r="C205" t="s">
        <v>26</v>
      </c>
      <c r="D205" s="1">
        <v>45449</v>
      </c>
      <c r="E205" s="1">
        <v>45461</v>
      </c>
      <c r="F205" s="33">
        <v>3</v>
      </c>
      <c r="G205">
        <v>425</v>
      </c>
      <c r="H205" t="s">
        <v>27</v>
      </c>
      <c r="I205" t="s">
        <v>32</v>
      </c>
      <c r="J205" t="s">
        <v>45</v>
      </c>
      <c r="K205" t="str">
        <f>TEXT(Table1[[#This Row],[Order Date]],"yyyy")</f>
        <v>2024</v>
      </c>
      <c r="L205" t="str">
        <f>TEXT(Table1[[#This Row],[Order Date]],"mmm")</f>
        <v>Jun</v>
      </c>
      <c r="M205" t="str">
        <f>TEXT(Table1[[#This Row],[Order Date]],"ddd")</f>
        <v>Thu</v>
      </c>
      <c r="N205">
        <f>Table1[[#This Row],[Delivered Date]]-Table1[[#This Row],[Order Date]]</f>
        <v>12</v>
      </c>
      <c r="O205">
        <f>_xlfn.XLOOKUP(Table1[[#This Row],[Product Name]],Table4[Product Name],Table4[Cost Percentage])</f>
        <v>0.65</v>
      </c>
      <c r="P205">
        <f>Table1[[#This Row],[Quantity]]*Table1[[#This Row],[Unit Price]]*Table1[[#This Row],[Cost Percentage]]</f>
        <v>828.75</v>
      </c>
      <c r="Q205">
        <f>Table1[[#This Row],[Quantity]]*Table1[[#This Row],[Unit Price]]</f>
        <v>1275</v>
      </c>
      <c r="R205">
        <f>Table1[[#This Row],[Revenue]]-Table1[[#This Row],[Total Cost]]</f>
        <v>446.25</v>
      </c>
    </row>
    <row r="206" spans="1:18" hidden="1">
      <c r="A206" t="s">
        <v>250</v>
      </c>
      <c r="B206" t="s">
        <v>30</v>
      </c>
      <c r="C206" t="s">
        <v>75</v>
      </c>
      <c r="D206" s="1">
        <v>45619</v>
      </c>
      <c r="E206" s="1">
        <v>45625</v>
      </c>
      <c r="F206">
        <v>5</v>
      </c>
      <c r="G206">
        <v>386</v>
      </c>
      <c r="H206" t="s">
        <v>13</v>
      </c>
      <c r="I206" t="s">
        <v>32</v>
      </c>
      <c r="J206" t="s">
        <v>45</v>
      </c>
      <c r="K206" t="str">
        <f>TEXT(Table1[[#This Row],[Order Date]],"yyyy")</f>
        <v>2024</v>
      </c>
      <c r="L206" t="str">
        <f>TEXT(Table1[[#This Row],[Order Date]],"mmm")</f>
        <v>Nov</v>
      </c>
      <c r="M206" t="str">
        <f>TEXT(Table1[[#This Row],[Order Date]],"ddd")</f>
        <v>Sat</v>
      </c>
      <c r="N206">
        <f>Table1[[#This Row],[Delivered Date]]-Table1[[#This Row],[Order Date]]</f>
        <v>6</v>
      </c>
      <c r="O206">
        <f>_xlfn.XLOOKUP(Table1[[#This Row],[Product Name]],Table4[Product Name],Table4[Cost Percentage])</f>
        <v>0.75</v>
      </c>
      <c r="P206">
        <f>Table1[[#This Row],[Quantity]]*Table1[[#This Row],[Unit Price]]*Table1[[#This Row],[Cost Percentage]]</f>
        <v>1447.5</v>
      </c>
      <c r="Q206">
        <f>Table1[[#This Row],[Quantity]]*Table1[[#This Row],[Unit Price]]</f>
        <v>1930</v>
      </c>
      <c r="R206">
        <f>Table1[[#This Row],[Revenue]]-Table1[[#This Row],[Total Cost]]</f>
        <v>482.5</v>
      </c>
    </row>
    <row r="207" spans="1:18" hidden="1">
      <c r="A207" t="s">
        <v>251</v>
      </c>
      <c r="B207" t="s">
        <v>16</v>
      </c>
      <c r="C207" t="s">
        <v>43</v>
      </c>
      <c r="D207" s="1">
        <v>45567</v>
      </c>
      <c r="E207" s="1">
        <v>45574</v>
      </c>
      <c r="F207">
        <v>4</v>
      </c>
      <c r="G207">
        <v>790</v>
      </c>
      <c r="H207" t="s">
        <v>13</v>
      </c>
      <c r="I207" t="s">
        <v>550</v>
      </c>
      <c r="J207" t="s">
        <v>18</v>
      </c>
      <c r="K207" t="str">
        <f>TEXT(Table1[[#This Row],[Order Date]],"yyyy")</f>
        <v>2024</v>
      </c>
      <c r="L207" t="str">
        <f>TEXT(Table1[[#This Row],[Order Date]],"mmm")</f>
        <v>Oct</v>
      </c>
      <c r="M207" t="str">
        <f>TEXT(Table1[[#This Row],[Order Date]],"ddd")</f>
        <v>Wed</v>
      </c>
      <c r="N207">
        <f>Table1[[#This Row],[Delivered Date]]-Table1[[#This Row],[Order Date]]</f>
        <v>7</v>
      </c>
      <c r="O207">
        <f>_xlfn.XLOOKUP(Table1[[#This Row],[Product Name]],Table4[Product Name],Table4[Cost Percentage])</f>
        <v>0.6</v>
      </c>
      <c r="P207">
        <f>Table1[[#This Row],[Quantity]]*Table1[[#This Row],[Unit Price]]*Table1[[#This Row],[Cost Percentage]]</f>
        <v>1896</v>
      </c>
      <c r="Q207">
        <f>Table1[[#This Row],[Quantity]]*Table1[[#This Row],[Unit Price]]</f>
        <v>3160</v>
      </c>
      <c r="R207">
        <f>Table1[[#This Row],[Revenue]]-Table1[[#This Row],[Total Cost]]</f>
        <v>1264</v>
      </c>
    </row>
    <row r="208" spans="1:18" hidden="1">
      <c r="A208" t="s">
        <v>252</v>
      </c>
      <c r="B208" t="s">
        <v>16</v>
      </c>
      <c r="C208" t="s">
        <v>43</v>
      </c>
      <c r="D208" s="1">
        <v>45562</v>
      </c>
      <c r="E208" s="1">
        <v>45572</v>
      </c>
      <c r="F208">
        <v>6</v>
      </c>
      <c r="G208">
        <v>89</v>
      </c>
      <c r="H208" t="s">
        <v>13</v>
      </c>
      <c r="I208" t="s">
        <v>32</v>
      </c>
      <c r="J208" t="s">
        <v>18</v>
      </c>
      <c r="K208" t="str">
        <f>TEXT(Table1[[#This Row],[Order Date]],"yyyy")</f>
        <v>2024</v>
      </c>
      <c r="L208" t="str">
        <f>TEXT(Table1[[#This Row],[Order Date]],"mmm")</f>
        <v>Sep</v>
      </c>
      <c r="M208" t="str">
        <f>TEXT(Table1[[#This Row],[Order Date]],"ddd")</f>
        <v>Fri</v>
      </c>
      <c r="N208">
        <f>Table1[[#This Row],[Delivered Date]]-Table1[[#This Row],[Order Date]]</f>
        <v>10</v>
      </c>
      <c r="O208">
        <f>_xlfn.XLOOKUP(Table1[[#This Row],[Product Name]],Table4[Product Name],Table4[Cost Percentage])</f>
        <v>0.6</v>
      </c>
      <c r="P208">
        <f>Table1[[#This Row],[Quantity]]*Table1[[#This Row],[Unit Price]]*Table1[[#This Row],[Cost Percentage]]</f>
        <v>320.39999999999998</v>
      </c>
      <c r="Q208">
        <f>Table1[[#This Row],[Quantity]]*Table1[[#This Row],[Unit Price]]</f>
        <v>534</v>
      </c>
      <c r="R208">
        <f>Table1[[#This Row],[Revenue]]-Table1[[#This Row],[Total Cost]]</f>
        <v>213.60000000000002</v>
      </c>
    </row>
    <row r="209" spans="1:18" hidden="1">
      <c r="A209" t="s">
        <v>253</v>
      </c>
      <c r="B209" t="s">
        <v>16</v>
      </c>
      <c r="C209" t="s">
        <v>43</v>
      </c>
      <c r="D209" s="1">
        <v>45351</v>
      </c>
      <c r="E209" s="1">
        <v>45359</v>
      </c>
      <c r="F209">
        <v>4</v>
      </c>
      <c r="G209">
        <v>744</v>
      </c>
      <c r="H209" t="s">
        <v>13</v>
      </c>
      <c r="I209" t="s">
        <v>32</v>
      </c>
      <c r="J209" t="s">
        <v>18</v>
      </c>
      <c r="K209" t="str">
        <f>TEXT(Table1[[#This Row],[Order Date]],"yyyy")</f>
        <v>2024</v>
      </c>
      <c r="L209" t="str">
        <f>TEXT(Table1[[#This Row],[Order Date]],"mmm")</f>
        <v>Feb</v>
      </c>
      <c r="M209" t="str">
        <f>TEXT(Table1[[#This Row],[Order Date]],"ddd")</f>
        <v>Thu</v>
      </c>
      <c r="N209">
        <f>Table1[[#This Row],[Delivered Date]]-Table1[[#This Row],[Order Date]]</f>
        <v>8</v>
      </c>
      <c r="O209">
        <f>_xlfn.XLOOKUP(Table1[[#This Row],[Product Name]],Table4[Product Name],Table4[Cost Percentage])</f>
        <v>0.6</v>
      </c>
      <c r="P209">
        <f>Table1[[#This Row],[Quantity]]*Table1[[#This Row],[Unit Price]]*Table1[[#This Row],[Cost Percentage]]</f>
        <v>1785.6</v>
      </c>
      <c r="Q209">
        <f>Table1[[#This Row],[Quantity]]*Table1[[#This Row],[Unit Price]]</f>
        <v>2976</v>
      </c>
      <c r="R209">
        <f>Table1[[#This Row],[Revenue]]-Table1[[#This Row],[Total Cost]]</f>
        <v>1190.4000000000001</v>
      </c>
    </row>
    <row r="210" spans="1:18">
      <c r="A210" t="s">
        <v>254</v>
      </c>
      <c r="B210" t="s">
        <v>16</v>
      </c>
      <c r="C210" t="s">
        <v>17</v>
      </c>
      <c r="D210" s="1">
        <v>45578</v>
      </c>
      <c r="E210" s="1">
        <v>45590</v>
      </c>
      <c r="F210" s="33">
        <v>8</v>
      </c>
      <c r="G210">
        <v>698</v>
      </c>
      <c r="H210" t="s">
        <v>27</v>
      </c>
      <c r="I210" t="s">
        <v>548</v>
      </c>
      <c r="J210" t="s">
        <v>45</v>
      </c>
      <c r="K210" t="str">
        <f>TEXT(Table1[[#This Row],[Order Date]],"yyyy")</f>
        <v>2024</v>
      </c>
      <c r="L210" t="str">
        <f>TEXT(Table1[[#This Row],[Order Date]],"mmm")</f>
        <v>Oct</v>
      </c>
      <c r="M210" t="str">
        <f>TEXT(Table1[[#This Row],[Order Date]],"ddd")</f>
        <v>Sun</v>
      </c>
      <c r="N210">
        <f>Table1[[#This Row],[Delivered Date]]-Table1[[#This Row],[Order Date]]</f>
        <v>12</v>
      </c>
      <c r="O210">
        <f>_xlfn.XLOOKUP(Table1[[#This Row],[Product Name]],Table4[Product Name],Table4[Cost Percentage])</f>
        <v>0.5</v>
      </c>
      <c r="P210">
        <f>Table1[[#This Row],[Quantity]]*Table1[[#This Row],[Unit Price]]*Table1[[#This Row],[Cost Percentage]]</f>
        <v>2792</v>
      </c>
      <c r="Q210">
        <f>Table1[[#This Row],[Quantity]]*Table1[[#This Row],[Unit Price]]</f>
        <v>5584</v>
      </c>
      <c r="R210">
        <f>Table1[[#This Row],[Revenue]]-Table1[[#This Row],[Total Cost]]</f>
        <v>2792</v>
      </c>
    </row>
    <row r="211" spans="1:18" hidden="1">
      <c r="A211" t="s">
        <v>255</v>
      </c>
      <c r="B211" t="s">
        <v>11</v>
      </c>
      <c r="C211" t="s">
        <v>26</v>
      </c>
      <c r="D211" s="1">
        <v>45422</v>
      </c>
      <c r="E211" s="1">
        <v>45425</v>
      </c>
      <c r="F211">
        <v>1</v>
      </c>
      <c r="G211">
        <v>773</v>
      </c>
      <c r="H211" t="s">
        <v>13</v>
      </c>
      <c r="I211" t="s">
        <v>550</v>
      </c>
      <c r="J211" t="s">
        <v>45</v>
      </c>
      <c r="K211" t="str">
        <f>TEXT(Table1[[#This Row],[Order Date]],"yyyy")</f>
        <v>2024</v>
      </c>
      <c r="L211" t="str">
        <f>TEXT(Table1[[#This Row],[Order Date]],"mmm")</f>
        <v>May</v>
      </c>
      <c r="M211" t="str">
        <f>TEXT(Table1[[#This Row],[Order Date]],"ddd")</f>
        <v>Fri</v>
      </c>
      <c r="N211">
        <f>Table1[[#This Row],[Delivered Date]]-Table1[[#This Row],[Order Date]]</f>
        <v>3</v>
      </c>
      <c r="O211">
        <f>_xlfn.XLOOKUP(Table1[[#This Row],[Product Name]],Table4[Product Name],Table4[Cost Percentage])</f>
        <v>0.65</v>
      </c>
      <c r="P211">
        <f>Table1[[#This Row],[Quantity]]*Table1[[#This Row],[Unit Price]]*Table1[[#This Row],[Cost Percentage]]</f>
        <v>502.45000000000005</v>
      </c>
      <c r="Q211">
        <f>Table1[[#This Row],[Quantity]]*Table1[[#This Row],[Unit Price]]</f>
        <v>773</v>
      </c>
      <c r="R211">
        <f>Table1[[#This Row],[Revenue]]-Table1[[#This Row],[Total Cost]]</f>
        <v>270.54999999999995</v>
      </c>
    </row>
    <row r="212" spans="1:18" hidden="1">
      <c r="A212" t="s">
        <v>256</v>
      </c>
      <c r="B212" t="s">
        <v>23</v>
      </c>
      <c r="C212" t="s">
        <v>37</v>
      </c>
      <c r="D212" s="1">
        <v>45485</v>
      </c>
      <c r="E212" s="1">
        <v>45490</v>
      </c>
      <c r="F212">
        <v>7</v>
      </c>
      <c r="G212">
        <v>92</v>
      </c>
      <c r="H212" t="s">
        <v>13</v>
      </c>
      <c r="I212" t="s">
        <v>32</v>
      </c>
      <c r="J212" t="s">
        <v>14</v>
      </c>
      <c r="K212" t="str">
        <f>TEXT(Table1[[#This Row],[Order Date]],"yyyy")</f>
        <v>2024</v>
      </c>
      <c r="L212" t="str">
        <f>TEXT(Table1[[#This Row],[Order Date]],"mmm")</f>
        <v>Jul</v>
      </c>
      <c r="M212" t="str">
        <f>TEXT(Table1[[#This Row],[Order Date]],"ddd")</f>
        <v>Fri</v>
      </c>
      <c r="N212">
        <f>Table1[[#This Row],[Delivered Date]]-Table1[[#This Row],[Order Date]]</f>
        <v>5</v>
      </c>
      <c r="O212">
        <f>_xlfn.XLOOKUP(Table1[[#This Row],[Product Name]],Table4[Product Name],Table4[Cost Percentage])</f>
        <v>0.5</v>
      </c>
      <c r="P212">
        <f>Table1[[#This Row],[Quantity]]*Table1[[#This Row],[Unit Price]]*Table1[[#This Row],[Cost Percentage]]</f>
        <v>322</v>
      </c>
      <c r="Q212">
        <f>Table1[[#This Row],[Quantity]]*Table1[[#This Row],[Unit Price]]</f>
        <v>644</v>
      </c>
      <c r="R212">
        <f>Table1[[#This Row],[Revenue]]-Table1[[#This Row],[Total Cost]]</f>
        <v>322</v>
      </c>
    </row>
    <row r="213" spans="1:18">
      <c r="A213" t="s">
        <v>257</v>
      </c>
      <c r="B213" t="s">
        <v>30</v>
      </c>
      <c r="C213" t="s">
        <v>75</v>
      </c>
      <c r="D213" s="1">
        <v>45383</v>
      </c>
      <c r="E213" s="1">
        <v>45394</v>
      </c>
      <c r="F213" s="33">
        <v>9</v>
      </c>
      <c r="G213">
        <v>412</v>
      </c>
      <c r="H213" t="s">
        <v>27</v>
      </c>
      <c r="I213" t="s">
        <v>32</v>
      </c>
      <c r="J213" t="s">
        <v>18</v>
      </c>
      <c r="K213" t="str">
        <f>TEXT(Table1[[#This Row],[Order Date]],"yyyy")</f>
        <v>2024</v>
      </c>
      <c r="L213" t="str">
        <f>TEXT(Table1[[#This Row],[Order Date]],"mmm")</f>
        <v>Apr</v>
      </c>
      <c r="M213" t="str">
        <f>TEXT(Table1[[#This Row],[Order Date]],"ddd")</f>
        <v>Mon</v>
      </c>
      <c r="N213">
        <f>Table1[[#This Row],[Delivered Date]]-Table1[[#This Row],[Order Date]]</f>
        <v>11</v>
      </c>
      <c r="O213">
        <f>_xlfn.XLOOKUP(Table1[[#This Row],[Product Name]],Table4[Product Name],Table4[Cost Percentage])</f>
        <v>0.75</v>
      </c>
      <c r="P213">
        <f>Table1[[#This Row],[Quantity]]*Table1[[#This Row],[Unit Price]]*Table1[[#This Row],[Cost Percentage]]</f>
        <v>2781</v>
      </c>
      <c r="Q213">
        <f>Table1[[#This Row],[Quantity]]*Table1[[#This Row],[Unit Price]]</f>
        <v>3708</v>
      </c>
      <c r="R213">
        <f>Table1[[#This Row],[Revenue]]-Table1[[#This Row],[Total Cost]]</f>
        <v>927</v>
      </c>
    </row>
    <row r="214" spans="1:18" hidden="1">
      <c r="A214" t="s">
        <v>258</v>
      </c>
      <c r="B214" t="s">
        <v>20</v>
      </c>
      <c r="C214" t="s">
        <v>39</v>
      </c>
      <c r="D214" s="1">
        <v>45308</v>
      </c>
      <c r="E214" s="1">
        <v>45318</v>
      </c>
      <c r="F214">
        <v>7</v>
      </c>
      <c r="G214">
        <v>639</v>
      </c>
      <c r="H214" t="s">
        <v>13</v>
      </c>
      <c r="I214" t="s">
        <v>548</v>
      </c>
      <c r="J214" t="s">
        <v>18</v>
      </c>
      <c r="K214" t="str">
        <f>TEXT(Table1[[#This Row],[Order Date]],"yyyy")</f>
        <v>2024</v>
      </c>
      <c r="L214" t="str">
        <f>TEXT(Table1[[#This Row],[Order Date]],"mmm")</f>
        <v>Jan</v>
      </c>
      <c r="M214" t="str">
        <f>TEXT(Table1[[#This Row],[Order Date]],"ddd")</f>
        <v>Wed</v>
      </c>
      <c r="N214">
        <f>Table1[[#This Row],[Delivered Date]]-Table1[[#This Row],[Order Date]]</f>
        <v>10</v>
      </c>
      <c r="O214">
        <f>_xlfn.XLOOKUP(Table1[[#This Row],[Product Name]],Table4[Product Name],Table4[Cost Percentage])</f>
        <v>0.65</v>
      </c>
      <c r="P214">
        <f>Table1[[#This Row],[Quantity]]*Table1[[#This Row],[Unit Price]]*Table1[[#This Row],[Cost Percentage]]</f>
        <v>2907.4500000000003</v>
      </c>
      <c r="Q214">
        <f>Table1[[#This Row],[Quantity]]*Table1[[#This Row],[Unit Price]]</f>
        <v>4473</v>
      </c>
      <c r="R214">
        <f>Table1[[#This Row],[Revenue]]-Table1[[#This Row],[Total Cost]]</f>
        <v>1565.5499999999997</v>
      </c>
    </row>
    <row r="215" spans="1:18">
      <c r="A215" t="s">
        <v>259</v>
      </c>
      <c r="B215" t="s">
        <v>20</v>
      </c>
      <c r="C215" t="s">
        <v>39</v>
      </c>
      <c r="D215" s="1">
        <v>45343</v>
      </c>
      <c r="E215" s="1">
        <v>45356</v>
      </c>
      <c r="F215" s="33">
        <v>10</v>
      </c>
      <c r="G215">
        <v>44</v>
      </c>
      <c r="H215" t="s">
        <v>27</v>
      </c>
      <c r="I215" t="s">
        <v>549</v>
      </c>
      <c r="J215" t="s">
        <v>28</v>
      </c>
      <c r="K215" t="str">
        <f>TEXT(Table1[[#This Row],[Order Date]],"yyyy")</f>
        <v>2024</v>
      </c>
      <c r="L215" t="str">
        <f>TEXT(Table1[[#This Row],[Order Date]],"mmm")</f>
        <v>Feb</v>
      </c>
      <c r="M215" t="str">
        <f>TEXT(Table1[[#This Row],[Order Date]],"ddd")</f>
        <v>Wed</v>
      </c>
      <c r="N215">
        <f>Table1[[#This Row],[Delivered Date]]-Table1[[#This Row],[Order Date]]</f>
        <v>13</v>
      </c>
      <c r="O215">
        <f>_xlfn.XLOOKUP(Table1[[#This Row],[Product Name]],Table4[Product Name],Table4[Cost Percentage])</f>
        <v>0.65</v>
      </c>
      <c r="P215">
        <f>Table1[[#This Row],[Quantity]]*Table1[[#This Row],[Unit Price]]*Table1[[#This Row],[Cost Percentage]]</f>
        <v>286</v>
      </c>
      <c r="Q215">
        <f>Table1[[#This Row],[Quantity]]*Table1[[#This Row],[Unit Price]]</f>
        <v>440</v>
      </c>
      <c r="R215">
        <f>Table1[[#This Row],[Revenue]]-Table1[[#This Row],[Total Cost]]</f>
        <v>154</v>
      </c>
    </row>
    <row r="216" spans="1:18" hidden="1">
      <c r="A216" t="s">
        <v>260</v>
      </c>
      <c r="B216" t="s">
        <v>11</v>
      </c>
      <c r="C216" t="s">
        <v>57</v>
      </c>
      <c r="D216" s="1">
        <v>45314</v>
      </c>
      <c r="E216" s="1">
        <v>45327</v>
      </c>
      <c r="F216">
        <v>7</v>
      </c>
      <c r="G216">
        <v>459</v>
      </c>
      <c r="H216" t="s">
        <v>13</v>
      </c>
      <c r="I216" t="s">
        <v>550</v>
      </c>
      <c r="J216" t="s">
        <v>18</v>
      </c>
      <c r="K216" t="str">
        <f>TEXT(Table1[[#This Row],[Order Date]],"yyyy")</f>
        <v>2024</v>
      </c>
      <c r="L216" t="str">
        <f>TEXT(Table1[[#This Row],[Order Date]],"mmm")</f>
        <v>Jan</v>
      </c>
      <c r="M216" t="str">
        <f>TEXT(Table1[[#This Row],[Order Date]],"ddd")</f>
        <v>Tue</v>
      </c>
      <c r="N216">
        <f>Table1[[#This Row],[Delivered Date]]-Table1[[#This Row],[Order Date]]</f>
        <v>13</v>
      </c>
      <c r="O216">
        <f>_xlfn.XLOOKUP(Table1[[#This Row],[Product Name]],Table4[Product Name],Table4[Cost Percentage])</f>
        <v>0.85</v>
      </c>
      <c r="P216">
        <f>Table1[[#This Row],[Quantity]]*Table1[[#This Row],[Unit Price]]*Table1[[#This Row],[Cost Percentage]]</f>
        <v>2731.0499999999997</v>
      </c>
      <c r="Q216">
        <f>Table1[[#This Row],[Quantity]]*Table1[[#This Row],[Unit Price]]</f>
        <v>3213</v>
      </c>
      <c r="R216">
        <f>Table1[[#This Row],[Revenue]]-Table1[[#This Row],[Total Cost]]</f>
        <v>481.95000000000027</v>
      </c>
    </row>
    <row r="217" spans="1:18">
      <c r="A217" t="s">
        <v>261</v>
      </c>
      <c r="B217" t="s">
        <v>16</v>
      </c>
      <c r="C217" t="s">
        <v>59</v>
      </c>
      <c r="D217" s="1">
        <v>45636</v>
      </c>
      <c r="E217" s="1">
        <v>45645</v>
      </c>
      <c r="F217" s="33">
        <v>6</v>
      </c>
      <c r="G217">
        <v>252</v>
      </c>
      <c r="H217" t="s">
        <v>27</v>
      </c>
      <c r="I217" t="s">
        <v>546</v>
      </c>
      <c r="J217" t="s">
        <v>28</v>
      </c>
      <c r="K217" t="str">
        <f>TEXT(Table1[[#This Row],[Order Date]],"yyyy")</f>
        <v>2024</v>
      </c>
      <c r="L217" t="str">
        <f>TEXT(Table1[[#This Row],[Order Date]],"mmm")</f>
        <v>Dec</v>
      </c>
      <c r="M217" t="str">
        <f>TEXT(Table1[[#This Row],[Order Date]],"ddd")</f>
        <v>Tue</v>
      </c>
      <c r="N217">
        <f>Table1[[#This Row],[Delivered Date]]-Table1[[#This Row],[Order Date]]</f>
        <v>9</v>
      </c>
      <c r="O217">
        <f>_xlfn.XLOOKUP(Table1[[#This Row],[Product Name]],Table4[Product Name],Table4[Cost Percentage])</f>
        <v>0.65</v>
      </c>
      <c r="P217">
        <f>Table1[[#This Row],[Quantity]]*Table1[[#This Row],[Unit Price]]*Table1[[#This Row],[Cost Percentage]]</f>
        <v>982.80000000000007</v>
      </c>
      <c r="Q217">
        <f>Table1[[#This Row],[Quantity]]*Table1[[#This Row],[Unit Price]]</f>
        <v>1512</v>
      </c>
      <c r="R217">
        <f>Table1[[#This Row],[Revenue]]-Table1[[#This Row],[Total Cost]]</f>
        <v>529.19999999999993</v>
      </c>
    </row>
    <row r="218" spans="1:18">
      <c r="A218" t="s">
        <v>262</v>
      </c>
      <c r="B218" t="s">
        <v>16</v>
      </c>
      <c r="C218" t="s">
        <v>63</v>
      </c>
      <c r="D218" s="1">
        <v>45503</v>
      </c>
      <c r="E218" s="1">
        <v>45510</v>
      </c>
      <c r="F218" s="33">
        <v>5</v>
      </c>
      <c r="G218">
        <v>291</v>
      </c>
      <c r="H218" t="s">
        <v>27</v>
      </c>
      <c r="I218" t="s">
        <v>550</v>
      </c>
      <c r="J218" t="s">
        <v>28</v>
      </c>
      <c r="K218" t="str">
        <f>TEXT(Table1[[#This Row],[Order Date]],"yyyy")</f>
        <v>2024</v>
      </c>
      <c r="L218" t="str">
        <f>TEXT(Table1[[#This Row],[Order Date]],"mmm")</f>
        <v>Jul</v>
      </c>
      <c r="M218" t="str">
        <f>TEXT(Table1[[#This Row],[Order Date]],"ddd")</f>
        <v>Tue</v>
      </c>
      <c r="N218">
        <f>Table1[[#This Row],[Delivered Date]]-Table1[[#This Row],[Order Date]]</f>
        <v>7</v>
      </c>
      <c r="O218">
        <f>_xlfn.XLOOKUP(Table1[[#This Row],[Product Name]],Table4[Product Name],Table4[Cost Percentage])</f>
        <v>0.5</v>
      </c>
      <c r="P218">
        <f>Table1[[#This Row],[Quantity]]*Table1[[#This Row],[Unit Price]]*Table1[[#This Row],[Cost Percentage]]</f>
        <v>727.5</v>
      </c>
      <c r="Q218">
        <f>Table1[[#This Row],[Quantity]]*Table1[[#This Row],[Unit Price]]</f>
        <v>1455</v>
      </c>
      <c r="R218">
        <f>Table1[[#This Row],[Revenue]]-Table1[[#This Row],[Total Cost]]</f>
        <v>727.5</v>
      </c>
    </row>
    <row r="219" spans="1:18">
      <c r="A219" t="s">
        <v>263</v>
      </c>
      <c r="B219" t="s">
        <v>20</v>
      </c>
      <c r="C219" t="s">
        <v>21</v>
      </c>
      <c r="D219" s="1">
        <v>45576</v>
      </c>
      <c r="E219" s="1">
        <v>45584</v>
      </c>
      <c r="F219" s="33">
        <v>8</v>
      </c>
      <c r="G219">
        <v>58</v>
      </c>
      <c r="H219" t="s">
        <v>27</v>
      </c>
      <c r="I219" t="s">
        <v>546</v>
      </c>
      <c r="J219" t="s">
        <v>45</v>
      </c>
      <c r="K219" t="str">
        <f>TEXT(Table1[[#This Row],[Order Date]],"yyyy")</f>
        <v>2024</v>
      </c>
      <c r="L219" t="str">
        <f>TEXT(Table1[[#This Row],[Order Date]],"mmm")</f>
        <v>Oct</v>
      </c>
      <c r="M219" t="str">
        <f>TEXT(Table1[[#This Row],[Order Date]],"ddd")</f>
        <v>Fri</v>
      </c>
      <c r="N219">
        <f>Table1[[#This Row],[Delivered Date]]-Table1[[#This Row],[Order Date]]</f>
        <v>8</v>
      </c>
      <c r="O219">
        <f>_xlfn.XLOOKUP(Table1[[#This Row],[Product Name]],Table4[Product Name],Table4[Cost Percentage])</f>
        <v>0.75</v>
      </c>
      <c r="P219">
        <f>Table1[[#This Row],[Quantity]]*Table1[[#This Row],[Unit Price]]*Table1[[#This Row],[Cost Percentage]]</f>
        <v>348</v>
      </c>
      <c r="Q219">
        <f>Table1[[#This Row],[Quantity]]*Table1[[#This Row],[Unit Price]]</f>
        <v>464</v>
      </c>
      <c r="R219">
        <f>Table1[[#This Row],[Revenue]]-Table1[[#This Row],[Total Cost]]</f>
        <v>116</v>
      </c>
    </row>
    <row r="220" spans="1:18">
      <c r="A220" t="s">
        <v>264</v>
      </c>
      <c r="B220" t="s">
        <v>30</v>
      </c>
      <c r="C220" t="s">
        <v>49</v>
      </c>
      <c r="D220" s="1">
        <v>45501</v>
      </c>
      <c r="E220" s="1">
        <v>45513</v>
      </c>
      <c r="F220" s="33">
        <v>3</v>
      </c>
      <c r="G220">
        <v>317</v>
      </c>
      <c r="H220" t="s">
        <v>27</v>
      </c>
      <c r="I220" t="s">
        <v>549</v>
      </c>
      <c r="J220" t="s">
        <v>28</v>
      </c>
      <c r="K220" t="str">
        <f>TEXT(Table1[[#This Row],[Order Date]],"yyyy")</f>
        <v>2024</v>
      </c>
      <c r="L220" t="str">
        <f>TEXT(Table1[[#This Row],[Order Date]],"mmm")</f>
        <v>Jul</v>
      </c>
      <c r="M220" t="str">
        <f>TEXT(Table1[[#This Row],[Order Date]],"ddd")</f>
        <v>Sun</v>
      </c>
      <c r="N220">
        <f>Table1[[#This Row],[Delivered Date]]-Table1[[#This Row],[Order Date]]</f>
        <v>12</v>
      </c>
      <c r="O220">
        <f>_xlfn.XLOOKUP(Table1[[#This Row],[Product Name]],Table4[Product Name],Table4[Cost Percentage])</f>
        <v>0.7</v>
      </c>
      <c r="P220">
        <f>Table1[[#This Row],[Quantity]]*Table1[[#This Row],[Unit Price]]*Table1[[#This Row],[Cost Percentage]]</f>
        <v>665.69999999999993</v>
      </c>
      <c r="Q220">
        <f>Table1[[#This Row],[Quantity]]*Table1[[#This Row],[Unit Price]]</f>
        <v>951</v>
      </c>
      <c r="R220">
        <f>Table1[[#This Row],[Revenue]]-Table1[[#This Row],[Total Cost]]</f>
        <v>285.30000000000007</v>
      </c>
    </row>
    <row r="221" spans="1:18">
      <c r="A221" t="s">
        <v>265</v>
      </c>
      <c r="B221" t="s">
        <v>11</v>
      </c>
      <c r="C221" t="s">
        <v>35</v>
      </c>
      <c r="D221" s="1">
        <v>45389</v>
      </c>
      <c r="E221" s="1">
        <v>45401</v>
      </c>
      <c r="F221" s="33">
        <v>1</v>
      </c>
      <c r="G221">
        <v>284</v>
      </c>
      <c r="H221" t="s">
        <v>27</v>
      </c>
      <c r="I221" t="s">
        <v>549</v>
      </c>
      <c r="J221" t="s">
        <v>14</v>
      </c>
      <c r="K221" t="str">
        <f>TEXT(Table1[[#This Row],[Order Date]],"yyyy")</f>
        <v>2024</v>
      </c>
      <c r="L221" t="str">
        <f>TEXT(Table1[[#This Row],[Order Date]],"mmm")</f>
        <v>Apr</v>
      </c>
      <c r="M221" t="str">
        <f>TEXT(Table1[[#This Row],[Order Date]],"ddd")</f>
        <v>Sun</v>
      </c>
      <c r="N221">
        <f>Table1[[#This Row],[Delivered Date]]-Table1[[#This Row],[Order Date]]</f>
        <v>12</v>
      </c>
      <c r="O221">
        <f>_xlfn.XLOOKUP(Table1[[#This Row],[Product Name]],Table4[Product Name],Table4[Cost Percentage])</f>
        <v>0.8</v>
      </c>
      <c r="P221">
        <f>Table1[[#This Row],[Quantity]]*Table1[[#This Row],[Unit Price]]*Table1[[#This Row],[Cost Percentage]]</f>
        <v>227.20000000000002</v>
      </c>
      <c r="Q221">
        <f>Table1[[#This Row],[Quantity]]*Table1[[#This Row],[Unit Price]]</f>
        <v>284</v>
      </c>
      <c r="R221">
        <f>Table1[[#This Row],[Revenue]]-Table1[[#This Row],[Total Cost]]</f>
        <v>56.799999999999983</v>
      </c>
    </row>
    <row r="222" spans="1:18" hidden="1">
      <c r="A222" t="s">
        <v>266</v>
      </c>
      <c r="B222" t="s">
        <v>11</v>
      </c>
      <c r="C222" t="s">
        <v>12</v>
      </c>
      <c r="D222" s="1">
        <v>45388</v>
      </c>
      <c r="E222" s="1">
        <v>45391</v>
      </c>
      <c r="F222">
        <v>10</v>
      </c>
      <c r="G222">
        <v>751</v>
      </c>
      <c r="H222" t="s">
        <v>13</v>
      </c>
      <c r="I222" t="s">
        <v>32</v>
      </c>
      <c r="J222" t="s">
        <v>28</v>
      </c>
      <c r="K222" t="str">
        <f>TEXT(Table1[[#This Row],[Order Date]],"yyyy")</f>
        <v>2024</v>
      </c>
      <c r="L222" t="str">
        <f>TEXT(Table1[[#This Row],[Order Date]],"mmm")</f>
        <v>Apr</v>
      </c>
      <c r="M222" t="str">
        <f>TEXT(Table1[[#This Row],[Order Date]],"ddd")</f>
        <v>Sat</v>
      </c>
      <c r="N222">
        <f>Table1[[#This Row],[Delivered Date]]-Table1[[#This Row],[Order Date]]</f>
        <v>3</v>
      </c>
      <c r="O222">
        <f>_xlfn.XLOOKUP(Table1[[#This Row],[Product Name]],Table4[Product Name],Table4[Cost Percentage])</f>
        <v>0.75</v>
      </c>
      <c r="P222">
        <f>Table1[[#This Row],[Quantity]]*Table1[[#This Row],[Unit Price]]*Table1[[#This Row],[Cost Percentage]]</f>
        <v>5632.5</v>
      </c>
      <c r="Q222">
        <f>Table1[[#This Row],[Quantity]]*Table1[[#This Row],[Unit Price]]</f>
        <v>7510</v>
      </c>
      <c r="R222">
        <f>Table1[[#This Row],[Revenue]]-Table1[[#This Row],[Total Cost]]</f>
        <v>1877.5</v>
      </c>
    </row>
    <row r="223" spans="1:18" hidden="1">
      <c r="A223" t="s">
        <v>267</v>
      </c>
      <c r="B223" t="s">
        <v>23</v>
      </c>
      <c r="C223" t="s">
        <v>99</v>
      </c>
      <c r="D223" s="1">
        <v>45462</v>
      </c>
      <c r="E223" s="1">
        <v>45476</v>
      </c>
      <c r="F223">
        <v>5</v>
      </c>
      <c r="G223">
        <v>989</v>
      </c>
      <c r="H223" t="s">
        <v>13</v>
      </c>
      <c r="I223" t="s">
        <v>550</v>
      </c>
      <c r="J223" t="s">
        <v>14</v>
      </c>
      <c r="K223" t="str">
        <f>TEXT(Table1[[#This Row],[Order Date]],"yyyy")</f>
        <v>2024</v>
      </c>
      <c r="L223" t="str">
        <f>TEXT(Table1[[#This Row],[Order Date]],"mmm")</f>
        <v>Jun</v>
      </c>
      <c r="M223" t="str">
        <f>TEXT(Table1[[#This Row],[Order Date]],"ddd")</f>
        <v>Wed</v>
      </c>
      <c r="N223">
        <f>Table1[[#This Row],[Delivered Date]]-Table1[[#This Row],[Order Date]]</f>
        <v>14</v>
      </c>
      <c r="O223">
        <f>_xlfn.XLOOKUP(Table1[[#This Row],[Product Name]],Table4[Product Name],Table4[Cost Percentage])</f>
        <v>0.6</v>
      </c>
      <c r="P223">
        <f>Table1[[#This Row],[Quantity]]*Table1[[#This Row],[Unit Price]]*Table1[[#This Row],[Cost Percentage]]</f>
        <v>2967</v>
      </c>
      <c r="Q223">
        <f>Table1[[#This Row],[Quantity]]*Table1[[#This Row],[Unit Price]]</f>
        <v>4945</v>
      </c>
      <c r="R223">
        <f>Table1[[#This Row],[Revenue]]-Table1[[#This Row],[Total Cost]]</f>
        <v>1978</v>
      </c>
    </row>
    <row r="224" spans="1:18" hidden="1">
      <c r="A224" t="s">
        <v>268</v>
      </c>
      <c r="B224" t="s">
        <v>11</v>
      </c>
      <c r="C224" t="s">
        <v>26</v>
      </c>
      <c r="D224" s="1">
        <v>45416</v>
      </c>
      <c r="E224" s="1">
        <v>45429</v>
      </c>
      <c r="F224">
        <v>10</v>
      </c>
      <c r="G224">
        <v>730</v>
      </c>
      <c r="H224" t="s">
        <v>13</v>
      </c>
      <c r="I224" t="s">
        <v>550</v>
      </c>
      <c r="J224" t="s">
        <v>14</v>
      </c>
      <c r="K224" t="str">
        <f>TEXT(Table1[[#This Row],[Order Date]],"yyyy")</f>
        <v>2024</v>
      </c>
      <c r="L224" t="str">
        <f>TEXT(Table1[[#This Row],[Order Date]],"mmm")</f>
        <v>May</v>
      </c>
      <c r="M224" t="str">
        <f>TEXT(Table1[[#This Row],[Order Date]],"ddd")</f>
        <v>Sat</v>
      </c>
      <c r="N224">
        <f>Table1[[#This Row],[Delivered Date]]-Table1[[#This Row],[Order Date]]</f>
        <v>13</v>
      </c>
      <c r="O224">
        <f>_xlfn.XLOOKUP(Table1[[#This Row],[Product Name]],Table4[Product Name],Table4[Cost Percentage])</f>
        <v>0.65</v>
      </c>
      <c r="P224">
        <f>Table1[[#This Row],[Quantity]]*Table1[[#This Row],[Unit Price]]*Table1[[#This Row],[Cost Percentage]]</f>
        <v>4745</v>
      </c>
      <c r="Q224">
        <f>Table1[[#This Row],[Quantity]]*Table1[[#This Row],[Unit Price]]</f>
        <v>7300</v>
      </c>
      <c r="R224">
        <f>Table1[[#This Row],[Revenue]]-Table1[[#This Row],[Total Cost]]</f>
        <v>2555</v>
      </c>
    </row>
    <row r="225" spans="1:18">
      <c r="A225" t="s">
        <v>269</v>
      </c>
      <c r="B225" t="s">
        <v>20</v>
      </c>
      <c r="C225" t="s">
        <v>82</v>
      </c>
      <c r="D225" s="1">
        <v>45452</v>
      </c>
      <c r="E225" s="1">
        <v>45462</v>
      </c>
      <c r="F225" s="33">
        <v>7</v>
      </c>
      <c r="G225">
        <v>56</v>
      </c>
      <c r="H225" t="s">
        <v>27</v>
      </c>
      <c r="I225" t="s">
        <v>32</v>
      </c>
      <c r="J225" t="s">
        <v>28</v>
      </c>
      <c r="K225" t="str">
        <f>TEXT(Table1[[#This Row],[Order Date]],"yyyy")</f>
        <v>2024</v>
      </c>
      <c r="L225" t="str">
        <f>TEXT(Table1[[#This Row],[Order Date]],"mmm")</f>
        <v>Jun</v>
      </c>
      <c r="M225" t="str">
        <f>TEXT(Table1[[#This Row],[Order Date]],"ddd")</f>
        <v>Sun</v>
      </c>
      <c r="N225">
        <f>Table1[[#This Row],[Delivered Date]]-Table1[[#This Row],[Order Date]]</f>
        <v>10</v>
      </c>
      <c r="O225">
        <f>_xlfn.XLOOKUP(Table1[[#This Row],[Product Name]],Table4[Product Name],Table4[Cost Percentage])</f>
        <v>0.8</v>
      </c>
      <c r="P225">
        <f>Table1[[#This Row],[Quantity]]*Table1[[#This Row],[Unit Price]]*Table1[[#This Row],[Cost Percentage]]</f>
        <v>313.60000000000002</v>
      </c>
      <c r="Q225">
        <f>Table1[[#This Row],[Quantity]]*Table1[[#This Row],[Unit Price]]</f>
        <v>392</v>
      </c>
      <c r="R225">
        <f>Table1[[#This Row],[Revenue]]-Table1[[#This Row],[Total Cost]]</f>
        <v>78.399999999999977</v>
      </c>
    </row>
    <row r="226" spans="1:18">
      <c r="A226" t="s">
        <v>270</v>
      </c>
      <c r="B226" t="s">
        <v>20</v>
      </c>
      <c r="C226" t="s">
        <v>39</v>
      </c>
      <c r="D226" s="1">
        <v>45425</v>
      </c>
      <c r="E226" s="1">
        <v>45428</v>
      </c>
      <c r="F226" s="33">
        <v>9</v>
      </c>
      <c r="G226">
        <v>967</v>
      </c>
      <c r="H226" t="s">
        <v>27</v>
      </c>
      <c r="I226" t="s">
        <v>32</v>
      </c>
      <c r="J226" t="s">
        <v>14</v>
      </c>
      <c r="K226" t="str">
        <f>TEXT(Table1[[#This Row],[Order Date]],"yyyy")</f>
        <v>2024</v>
      </c>
      <c r="L226" t="str">
        <f>TEXT(Table1[[#This Row],[Order Date]],"mmm")</f>
        <v>May</v>
      </c>
      <c r="M226" t="str">
        <f>TEXT(Table1[[#This Row],[Order Date]],"ddd")</f>
        <v>Mon</v>
      </c>
      <c r="N226">
        <f>Table1[[#This Row],[Delivered Date]]-Table1[[#This Row],[Order Date]]</f>
        <v>3</v>
      </c>
      <c r="O226">
        <f>_xlfn.XLOOKUP(Table1[[#This Row],[Product Name]],Table4[Product Name],Table4[Cost Percentage])</f>
        <v>0.65</v>
      </c>
      <c r="P226">
        <f>Table1[[#This Row],[Quantity]]*Table1[[#This Row],[Unit Price]]*Table1[[#This Row],[Cost Percentage]]</f>
        <v>5656.95</v>
      </c>
      <c r="Q226">
        <f>Table1[[#This Row],[Quantity]]*Table1[[#This Row],[Unit Price]]</f>
        <v>8703</v>
      </c>
      <c r="R226">
        <f>Table1[[#This Row],[Revenue]]-Table1[[#This Row],[Total Cost]]</f>
        <v>3046.05</v>
      </c>
    </row>
    <row r="227" spans="1:18">
      <c r="A227" t="s">
        <v>271</v>
      </c>
      <c r="B227" t="s">
        <v>23</v>
      </c>
      <c r="C227" t="s">
        <v>24</v>
      </c>
      <c r="D227" s="1">
        <v>45370</v>
      </c>
      <c r="E227" s="1">
        <v>45390</v>
      </c>
      <c r="F227" s="33">
        <v>4</v>
      </c>
      <c r="G227">
        <v>347</v>
      </c>
      <c r="H227" t="s">
        <v>27</v>
      </c>
      <c r="I227" t="s">
        <v>550</v>
      </c>
      <c r="J227" t="s">
        <v>18</v>
      </c>
      <c r="K227" t="str">
        <f>TEXT(Table1[[#This Row],[Order Date]],"yyyy")</f>
        <v>2024</v>
      </c>
      <c r="L227" t="str">
        <f>TEXT(Table1[[#This Row],[Order Date]],"mmm")</f>
        <v>Mar</v>
      </c>
      <c r="M227" t="str">
        <f>TEXT(Table1[[#This Row],[Order Date]],"ddd")</f>
        <v>Tue</v>
      </c>
      <c r="N227">
        <f>Table1[[#This Row],[Delivered Date]]-Table1[[#This Row],[Order Date]]</f>
        <v>20</v>
      </c>
      <c r="O227">
        <f>_xlfn.XLOOKUP(Table1[[#This Row],[Product Name]],Table4[Product Name],Table4[Cost Percentage])</f>
        <v>0.55000000000000004</v>
      </c>
      <c r="P227">
        <f>Table1[[#This Row],[Quantity]]*Table1[[#This Row],[Unit Price]]*Table1[[#This Row],[Cost Percentage]]</f>
        <v>763.40000000000009</v>
      </c>
      <c r="Q227">
        <f>Table1[[#This Row],[Quantity]]*Table1[[#This Row],[Unit Price]]</f>
        <v>1388</v>
      </c>
      <c r="R227">
        <f>Table1[[#This Row],[Revenue]]-Table1[[#This Row],[Total Cost]]</f>
        <v>624.59999999999991</v>
      </c>
    </row>
    <row r="228" spans="1:18">
      <c r="A228" t="s">
        <v>272</v>
      </c>
      <c r="B228" t="s">
        <v>20</v>
      </c>
      <c r="C228" t="s">
        <v>21</v>
      </c>
      <c r="D228" s="1">
        <v>45573</v>
      </c>
      <c r="E228" s="1">
        <v>45582</v>
      </c>
      <c r="F228" s="33">
        <v>6</v>
      </c>
      <c r="G228">
        <v>273</v>
      </c>
      <c r="H228" t="s">
        <v>27</v>
      </c>
      <c r="I228" t="s">
        <v>548</v>
      </c>
      <c r="J228" t="s">
        <v>45</v>
      </c>
      <c r="K228" t="str">
        <f>TEXT(Table1[[#This Row],[Order Date]],"yyyy")</f>
        <v>2024</v>
      </c>
      <c r="L228" t="str">
        <f>TEXT(Table1[[#This Row],[Order Date]],"mmm")</f>
        <v>Oct</v>
      </c>
      <c r="M228" t="str">
        <f>TEXT(Table1[[#This Row],[Order Date]],"ddd")</f>
        <v>Tue</v>
      </c>
      <c r="N228">
        <f>Table1[[#This Row],[Delivered Date]]-Table1[[#This Row],[Order Date]]</f>
        <v>9</v>
      </c>
      <c r="O228">
        <f>_xlfn.XLOOKUP(Table1[[#This Row],[Product Name]],Table4[Product Name],Table4[Cost Percentage])</f>
        <v>0.75</v>
      </c>
      <c r="P228">
        <f>Table1[[#This Row],[Quantity]]*Table1[[#This Row],[Unit Price]]*Table1[[#This Row],[Cost Percentage]]</f>
        <v>1228.5</v>
      </c>
      <c r="Q228">
        <f>Table1[[#This Row],[Quantity]]*Table1[[#This Row],[Unit Price]]</f>
        <v>1638</v>
      </c>
      <c r="R228">
        <f>Table1[[#This Row],[Revenue]]-Table1[[#This Row],[Total Cost]]</f>
        <v>409.5</v>
      </c>
    </row>
    <row r="229" spans="1:18">
      <c r="A229" t="s">
        <v>273</v>
      </c>
      <c r="B229" t="s">
        <v>20</v>
      </c>
      <c r="C229" t="s">
        <v>51</v>
      </c>
      <c r="D229" s="1">
        <v>45620</v>
      </c>
      <c r="E229" s="1">
        <v>45623</v>
      </c>
      <c r="F229" s="33">
        <v>1</v>
      </c>
      <c r="G229">
        <v>546</v>
      </c>
      <c r="H229" t="s">
        <v>27</v>
      </c>
      <c r="I229" t="s">
        <v>550</v>
      </c>
      <c r="J229" t="s">
        <v>28</v>
      </c>
      <c r="K229" t="str">
        <f>TEXT(Table1[[#This Row],[Order Date]],"yyyy")</f>
        <v>2024</v>
      </c>
      <c r="L229" t="str">
        <f>TEXT(Table1[[#This Row],[Order Date]],"mmm")</f>
        <v>Nov</v>
      </c>
      <c r="M229" t="str">
        <f>TEXT(Table1[[#This Row],[Order Date]],"ddd")</f>
        <v>Sun</v>
      </c>
      <c r="N229">
        <f>Table1[[#This Row],[Delivered Date]]-Table1[[#This Row],[Order Date]]</f>
        <v>3</v>
      </c>
      <c r="O229">
        <f>_xlfn.XLOOKUP(Table1[[#This Row],[Product Name]],Table4[Product Name],Table4[Cost Percentage])</f>
        <v>0.7</v>
      </c>
      <c r="P229">
        <f>Table1[[#This Row],[Quantity]]*Table1[[#This Row],[Unit Price]]*Table1[[#This Row],[Cost Percentage]]</f>
        <v>382.2</v>
      </c>
      <c r="Q229">
        <f>Table1[[#This Row],[Quantity]]*Table1[[#This Row],[Unit Price]]</f>
        <v>546</v>
      </c>
      <c r="R229">
        <f>Table1[[#This Row],[Revenue]]-Table1[[#This Row],[Total Cost]]</f>
        <v>163.80000000000001</v>
      </c>
    </row>
    <row r="230" spans="1:18" hidden="1">
      <c r="A230" t="s">
        <v>274</v>
      </c>
      <c r="B230" t="s">
        <v>11</v>
      </c>
      <c r="C230" t="s">
        <v>12</v>
      </c>
      <c r="D230" s="1">
        <v>45503</v>
      </c>
      <c r="E230" s="1">
        <v>45514</v>
      </c>
      <c r="F230">
        <v>3</v>
      </c>
      <c r="G230">
        <v>872</v>
      </c>
      <c r="H230" t="s">
        <v>13</v>
      </c>
      <c r="I230" t="s">
        <v>32</v>
      </c>
      <c r="J230" t="s">
        <v>28</v>
      </c>
      <c r="K230" t="str">
        <f>TEXT(Table1[[#This Row],[Order Date]],"yyyy")</f>
        <v>2024</v>
      </c>
      <c r="L230" t="str">
        <f>TEXT(Table1[[#This Row],[Order Date]],"mmm")</f>
        <v>Jul</v>
      </c>
      <c r="M230" t="str">
        <f>TEXT(Table1[[#This Row],[Order Date]],"ddd")</f>
        <v>Tue</v>
      </c>
      <c r="N230">
        <f>Table1[[#This Row],[Delivered Date]]-Table1[[#This Row],[Order Date]]</f>
        <v>11</v>
      </c>
      <c r="O230">
        <f>_xlfn.XLOOKUP(Table1[[#This Row],[Product Name]],Table4[Product Name],Table4[Cost Percentage])</f>
        <v>0.75</v>
      </c>
      <c r="P230">
        <f>Table1[[#This Row],[Quantity]]*Table1[[#This Row],[Unit Price]]*Table1[[#This Row],[Cost Percentage]]</f>
        <v>1962</v>
      </c>
      <c r="Q230">
        <f>Table1[[#This Row],[Quantity]]*Table1[[#This Row],[Unit Price]]</f>
        <v>2616</v>
      </c>
      <c r="R230">
        <f>Table1[[#This Row],[Revenue]]-Table1[[#This Row],[Total Cost]]</f>
        <v>654</v>
      </c>
    </row>
    <row r="231" spans="1:18">
      <c r="A231" t="s">
        <v>275</v>
      </c>
      <c r="B231" t="s">
        <v>20</v>
      </c>
      <c r="C231" t="s">
        <v>39</v>
      </c>
      <c r="D231" s="1">
        <v>45403</v>
      </c>
      <c r="E231" s="1">
        <v>45410</v>
      </c>
      <c r="F231" s="33">
        <v>9</v>
      </c>
      <c r="G231">
        <v>476</v>
      </c>
      <c r="H231" t="s">
        <v>27</v>
      </c>
      <c r="I231" t="s">
        <v>546</v>
      </c>
      <c r="J231" t="s">
        <v>45</v>
      </c>
      <c r="K231" t="str">
        <f>TEXT(Table1[[#This Row],[Order Date]],"yyyy")</f>
        <v>2024</v>
      </c>
      <c r="L231" t="str">
        <f>TEXT(Table1[[#This Row],[Order Date]],"mmm")</f>
        <v>Apr</v>
      </c>
      <c r="M231" t="str">
        <f>TEXT(Table1[[#This Row],[Order Date]],"ddd")</f>
        <v>Sun</v>
      </c>
      <c r="N231">
        <f>Table1[[#This Row],[Delivered Date]]-Table1[[#This Row],[Order Date]]</f>
        <v>7</v>
      </c>
      <c r="O231">
        <f>_xlfn.XLOOKUP(Table1[[#This Row],[Product Name]],Table4[Product Name],Table4[Cost Percentage])</f>
        <v>0.65</v>
      </c>
      <c r="P231">
        <f>Table1[[#This Row],[Quantity]]*Table1[[#This Row],[Unit Price]]*Table1[[#This Row],[Cost Percentage]]</f>
        <v>2784.6</v>
      </c>
      <c r="Q231">
        <f>Table1[[#This Row],[Quantity]]*Table1[[#This Row],[Unit Price]]</f>
        <v>4284</v>
      </c>
      <c r="R231">
        <f>Table1[[#This Row],[Revenue]]-Table1[[#This Row],[Total Cost]]</f>
        <v>1499.4</v>
      </c>
    </row>
    <row r="232" spans="1:18">
      <c r="A232" t="s">
        <v>276</v>
      </c>
      <c r="B232" t="s">
        <v>16</v>
      </c>
      <c r="C232" t="s">
        <v>43</v>
      </c>
      <c r="D232" s="1">
        <v>45629</v>
      </c>
      <c r="E232" s="1">
        <v>45638</v>
      </c>
      <c r="F232" s="33">
        <v>8</v>
      </c>
      <c r="G232">
        <v>26</v>
      </c>
      <c r="H232" t="s">
        <v>27</v>
      </c>
      <c r="I232" t="s">
        <v>550</v>
      </c>
      <c r="J232" t="s">
        <v>28</v>
      </c>
      <c r="K232" t="str">
        <f>TEXT(Table1[[#This Row],[Order Date]],"yyyy")</f>
        <v>2024</v>
      </c>
      <c r="L232" t="str">
        <f>TEXT(Table1[[#This Row],[Order Date]],"mmm")</f>
        <v>Dec</v>
      </c>
      <c r="M232" t="str">
        <f>TEXT(Table1[[#This Row],[Order Date]],"ddd")</f>
        <v>Tue</v>
      </c>
      <c r="N232">
        <f>Table1[[#This Row],[Delivered Date]]-Table1[[#This Row],[Order Date]]</f>
        <v>9</v>
      </c>
      <c r="O232">
        <f>_xlfn.XLOOKUP(Table1[[#This Row],[Product Name]],Table4[Product Name],Table4[Cost Percentage])</f>
        <v>0.6</v>
      </c>
      <c r="P232">
        <f>Table1[[#This Row],[Quantity]]*Table1[[#This Row],[Unit Price]]*Table1[[#This Row],[Cost Percentage]]</f>
        <v>124.8</v>
      </c>
      <c r="Q232">
        <f>Table1[[#This Row],[Quantity]]*Table1[[#This Row],[Unit Price]]</f>
        <v>208</v>
      </c>
      <c r="R232">
        <f>Table1[[#This Row],[Revenue]]-Table1[[#This Row],[Total Cost]]</f>
        <v>83.2</v>
      </c>
    </row>
    <row r="233" spans="1:18" hidden="1">
      <c r="A233" t="s">
        <v>277</v>
      </c>
      <c r="B233" t="s">
        <v>11</v>
      </c>
      <c r="C233" t="s">
        <v>35</v>
      </c>
      <c r="D233" s="1">
        <v>45649</v>
      </c>
      <c r="E233" s="1">
        <v>45662</v>
      </c>
      <c r="F233">
        <v>7</v>
      </c>
      <c r="G233">
        <v>835</v>
      </c>
      <c r="H233" t="s">
        <v>13</v>
      </c>
      <c r="I233" t="s">
        <v>550</v>
      </c>
      <c r="J233" t="s">
        <v>45</v>
      </c>
      <c r="K233" t="str">
        <f>TEXT(Table1[[#This Row],[Order Date]],"yyyy")</f>
        <v>2024</v>
      </c>
      <c r="L233" t="str">
        <f>TEXT(Table1[[#This Row],[Order Date]],"mmm")</f>
        <v>Dec</v>
      </c>
      <c r="M233" t="str">
        <f>TEXT(Table1[[#This Row],[Order Date]],"ddd")</f>
        <v>Mon</v>
      </c>
      <c r="N233">
        <f>Table1[[#This Row],[Delivered Date]]-Table1[[#This Row],[Order Date]]</f>
        <v>13</v>
      </c>
      <c r="O233">
        <f>_xlfn.XLOOKUP(Table1[[#This Row],[Product Name]],Table4[Product Name],Table4[Cost Percentage])</f>
        <v>0.8</v>
      </c>
      <c r="P233">
        <f>Table1[[#This Row],[Quantity]]*Table1[[#This Row],[Unit Price]]*Table1[[#This Row],[Cost Percentage]]</f>
        <v>4676</v>
      </c>
      <c r="Q233">
        <f>Table1[[#This Row],[Quantity]]*Table1[[#This Row],[Unit Price]]</f>
        <v>5845</v>
      </c>
      <c r="R233">
        <f>Table1[[#This Row],[Revenue]]-Table1[[#This Row],[Total Cost]]</f>
        <v>1169</v>
      </c>
    </row>
    <row r="234" spans="1:18">
      <c r="A234" t="s">
        <v>278</v>
      </c>
      <c r="B234" t="s">
        <v>30</v>
      </c>
      <c r="C234" t="s">
        <v>49</v>
      </c>
      <c r="D234" s="1">
        <v>45332</v>
      </c>
      <c r="E234" s="1">
        <v>45345</v>
      </c>
      <c r="F234" s="33">
        <v>6</v>
      </c>
      <c r="G234">
        <v>992</v>
      </c>
      <c r="H234" t="s">
        <v>27</v>
      </c>
      <c r="I234" t="s">
        <v>549</v>
      </c>
      <c r="J234" t="s">
        <v>14</v>
      </c>
      <c r="K234" t="str">
        <f>TEXT(Table1[[#This Row],[Order Date]],"yyyy")</f>
        <v>2024</v>
      </c>
      <c r="L234" t="str">
        <f>TEXT(Table1[[#This Row],[Order Date]],"mmm")</f>
        <v>Feb</v>
      </c>
      <c r="M234" t="str">
        <f>TEXT(Table1[[#This Row],[Order Date]],"ddd")</f>
        <v>Sat</v>
      </c>
      <c r="N234">
        <f>Table1[[#This Row],[Delivered Date]]-Table1[[#This Row],[Order Date]]</f>
        <v>13</v>
      </c>
      <c r="O234">
        <f>_xlfn.XLOOKUP(Table1[[#This Row],[Product Name]],Table4[Product Name],Table4[Cost Percentage])</f>
        <v>0.7</v>
      </c>
      <c r="P234">
        <f>Table1[[#This Row],[Quantity]]*Table1[[#This Row],[Unit Price]]*Table1[[#This Row],[Cost Percentage]]</f>
        <v>4166.3999999999996</v>
      </c>
      <c r="Q234">
        <f>Table1[[#This Row],[Quantity]]*Table1[[#This Row],[Unit Price]]</f>
        <v>5952</v>
      </c>
      <c r="R234">
        <f>Table1[[#This Row],[Revenue]]-Table1[[#This Row],[Total Cost]]</f>
        <v>1785.6000000000004</v>
      </c>
    </row>
    <row r="235" spans="1:18" hidden="1">
      <c r="A235" t="s">
        <v>279</v>
      </c>
      <c r="B235" t="s">
        <v>20</v>
      </c>
      <c r="C235" t="s">
        <v>53</v>
      </c>
      <c r="D235" s="1">
        <v>45445</v>
      </c>
      <c r="E235" s="1">
        <v>45454</v>
      </c>
      <c r="F235">
        <v>2</v>
      </c>
      <c r="G235">
        <v>679</v>
      </c>
      <c r="H235" t="s">
        <v>13</v>
      </c>
      <c r="I235" t="s">
        <v>548</v>
      </c>
      <c r="J235" t="s">
        <v>14</v>
      </c>
      <c r="K235" t="str">
        <f>TEXT(Table1[[#This Row],[Order Date]],"yyyy")</f>
        <v>2024</v>
      </c>
      <c r="L235" t="str">
        <f>TEXT(Table1[[#This Row],[Order Date]],"mmm")</f>
        <v>Jun</v>
      </c>
      <c r="M235" t="str">
        <f>TEXT(Table1[[#This Row],[Order Date]],"ddd")</f>
        <v>Sun</v>
      </c>
      <c r="N235">
        <f>Table1[[#This Row],[Delivered Date]]-Table1[[#This Row],[Order Date]]</f>
        <v>9</v>
      </c>
      <c r="O235">
        <f>_xlfn.XLOOKUP(Table1[[#This Row],[Product Name]],Table4[Product Name],Table4[Cost Percentage])</f>
        <v>0.7</v>
      </c>
      <c r="P235">
        <f>Table1[[#This Row],[Quantity]]*Table1[[#This Row],[Unit Price]]*Table1[[#This Row],[Cost Percentage]]</f>
        <v>950.59999999999991</v>
      </c>
      <c r="Q235">
        <f>Table1[[#This Row],[Quantity]]*Table1[[#This Row],[Unit Price]]</f>
        <v>1358</v>
      </c>
      <c r="R235">
        <f>Table1[[#This Row],[Revenue]]-Table1[[#This Row],[Total Cost]]</f>
        <v>407.40000000000009</v>
      </c>
    </row>
    <row r="236" spans="1:18">
      <c r="A236" t="s">
        <v>280</v>
      </c>
      <c r="B236" t="s">
        <v>23</v>
      </c>
      <c r="C236" t="s">
        <v>37</v>
      </c>
      <c r="D236" s="1">
        <v>45485</v>
      </c>
      <c r="E236" s="1">
        <v>45498</v>
      </c>
      <c r="F236" s="33">
        <v>9</v>
      </c>
      <c r="G236">
        <v>497</v>
      </c>
      <c r="H236" t="s">
        <v>27</v>
      </c>
      <c r="I236" t="s">
        <v>550</v>
      </c>
      <c r="J236" t="s">
        <v>45</v>
      </c>
      <c r="K236" t="str">
        <f>TEXT(Table1[[#This Row],[Order Date]],"yyyy")</f>
        <v>2024</v>
      </c>
      <c r="L236" t="str">
        <f>TEXT(Table1[[#This Row],[Order Date]],"mmm")</f>
        <v>Jul</v>
      </c>
      <c r="M236" t="str">
        <f>TEXT(Table1[[#This Row],[Order Date]],"ddd")</f>
        <v>Fri</v>
      </c>
      <c r="N236">
        <f>Table1[[#This Row],[Delivered Date]]-Table1[[#This Row],[Order Date]]</f>
        <v>13</v>
      </c>
      <c r="O236">
        <f>_xlfn.XLOOKUP(Table1[[#This Row],[Product Name]],Table4[Product Name],Table4[Cost Percentage])</f>
        <v>0.5</v>
      </c>
      <c r="P236">
        <f>Table1[[#This Row],[Quantity]]*Table1[[#This Row],[Unit Price]]*Table1[[#This Row],[Cost Percentage]]</f>
        <v>2236.5</v>
      </c>
      <c r="Q236">
        <f>Table1[[#This Row],[Quantity]]*Table1[[#This Row],[Unit Price]]</f>
        <v>4473</v>
      </c>
      <c r="R236">
        <f>Table1[[#This Row],[Revenue]]-Table1[[#This Row],[Total Cost]]</f>
        <v>2236.5</v>
      </c>
    </row>
    <row r="237" spans="1:18">
      <c r="A237" t="s">
        <v>281</v>
      </c>
      <c r="B237" t="s">
        <v>20</v>
      </c>
      <c r="C237" t="s">
        <v>39</v>
      </c>
      <c r="D237" s="1">
        <v>45547</v>
      </c>
      <c r="E237" s="1">
        <v>45555</v>
      </c>
      <c r="F237" s="33">
        <v>7</v>
      </c>
      <c r="G237">
        <v>670</v>
      </c>
      <c r="H237" t="s">
        <v>27</v>
      </c>
      <c r="I237" t="s">
        <v>548</v>
      </c>
      <c r="J237" t="s">
        <v>45</v>
      </c>
      <c r="K237" t="str">
        <f>TEXT(Table1[[#This Row],[Order Date]],"yyyy")</f>
        <v>2024</v>
      </c>
      <c r="L237" t="str">
        <f>TEXT(Table1[[#This Row],[Order Date]],"mmm")</f>
        <v>Sep</v>
      </c>
      <c r="M237" t="str">
        <f>TEXT(Table1[[#This Row],[Order Date]],"ddd")</f>
        <v>Thu</v>
      </c>
      <c r="N237">
        <f>Table1[[#This Row],[Delivered Date]]-Table1[[#This Row],[Order Date]]</f>
        <v>8</v>
      </c>
      <c r="O237">
        <f>_xlfn.XLOOKUP(Table1[[#This Row],[Product Name]],Table4[Product Name],Table4[Cost Percentage])</f>
        <v>0.65</v>
      </c>
      <c r="P237">
        <f>Table1[[#This Row],[Quantity]]*Table1[[#This Row],[Unit Price]]*Table1[[#This Row],[Cost Percentage]]</f>
        <v>3048.5</v>
      </c>
      <c r="Q237">
        <f>Table1[[#This Row],[Quantity]]*Table1[[#This Row],[Unit Price]]</f>
        <v>4690</v>
      </c>
      <c r="R237">
        <f>Table1[[#This Row],[Revenue]]-Table1[[#This Row],[Total Cost]]</f>
        <v>1641.5</v>
      </c>
    </row>
    <row r="238" spans="1:18">
      <c r="A238" t="s">
        <v>282</v>
      </c>
      <c r="B238" t="s">
        <v>30</v>
      </c>
      <c r="C238" t="s">
        <v>75</v>
      </c>
      <c r="D238" s="1">
        <v>45330</v>
      </c>
      <c r="E238" s="1">
        <v>45343</v>
      </c>
      <c r="F238" s="33">
        <v>5</v>
      </c>
      <c r="G238">
        <v>930</v>
      </c>
      <c r="H238" t="s">
        <v>27</v>
      </c>
      <c r="I238" t="s">
        <v>32</v>
      </c>
      <c r="J238" t="s">
        <v>18</v>
      </c>
      <c r="K238" t="str">
        <f>TEXT(Table1[[#This Row],[Order Date]],"yyyy")</f>
        <v>2024</v>
      </c>
      <c r="L238" t="str">
        <f>TEXT(Table1[[#This Row],[Order Date]],"mmm")</f>
        <v>Feb</v>
      </c>
      <c r="M238" t="str">
        <f>TEXT(Table1[[#This Row],[Order Date]],"ddd")</f>
        <v>Thu</v>
      </c>
      <c r="N238">
        <f>Table1[[#This Row],[Delivered Date]]-Table1[[#This Row],[Order Date]]</f>
        <v>13</v>
      </c>
      <c r="O238">
        <f>_xlfn.XLOOKUP(Table1[[#This Row],[Product Name]],Table4[Product Name],Table4[Cost Percentage])</f>
        <v>0.75</v>
      </c>
      <c r="P238">
        <f>Table1[[#This Row],[Quantity]]*Table1[[#This Row],[Unit Price]]*Table1[[#This Row],[Cost Percentage]]</f>
        <v>3487.5</v>
      </c>
      <c r="Q238">
        <f>Table1[[#This Row],[Quantity]]*Table1[[#This Row],[Unit Price]]</f>
        <v>4650</v>
      </c>
      <c r="R238">
        <f>Table1[[#This Row],[Revenue]]-Table1[[#This Row],[Total Cost]]</f>
        <v>1162.5</v>
      </c>
    </row>
    <row r="239" spans="1:18" hidden="1">
      <c r="A239" t="s">
        <v>283</v>
      </c>
      <c r="B239" t="s">
        <v>11</v>
      </c>
      <c r="C239" t="s">
        <v>57</v>
      </c>
      <c r="D239" s="1">
        <v>45453</v>
      </c>
      <c r="E239" s="1">
        <v>45462</v>
      </c>
      <c r="F239">
        <v>1</v>
      </c>
      <c r="G239">
        <v>994</v>
      </c>
      <c r="H239" t="s">
        <v>13</v>
      </c>
      <c r="I239" t="s">
        <v>550</v>
      </c>
      <c r="J239" t="s">
        <v>14</v>
      </c>
      <c r="K239" t="str">
        <f>TEXT(Table1[[#This Row],[Order Date]],"yyyy")</f>
        <v>2024</v>
      </c>
      <c r="L239" t="str">
        <f>TEXT(Table1[[#This Row],[Order Date]],"mmm")</f>
        <v>Jun</v>
      </c>
      <c r="M239" t="str">
        <f>TEXT(Table1[[#This Row],[Order Date]],"ddd")</f>
        <v>Mon</v>
      </c>
      <c r="N239">
        <f>Table1[[#This Row],[Delivered Date]]-Table1[[#This Row],[Order Date]]</f>
        <v>9</v>
      </c>
      <c r="O239">
        <f>_xlfn.XLOOKUP(Table1[[#This Row],[Product Name]],Table4[Product Name],Table4[Cost Percentage])</f>
        <v>0.85</v>
      </c>
      <c r="P239">
        <f>Table1[[#This Row],[Quantity]]*Table1[[#This Row],[Unit Price]]*Table1[[#This Row],[Cost Percentage]]</f>
        <v>844.9</v>
      </c>
      <c r="Q239">
        <f>Table1[[#This Row],[Quantity]]*Table1[[#This Row],[Unit Price]]</f>
        <v>994</v>
      </c>
      <c r="R239">
        <f>Table1[[#This Row],[Revenue]]-Table1[[#This Row],[Total Cost]]</f>
        <v>149.10000000000002</v>
      </c>
    </row>
    <row r="240" spans="1:18">
      <c r="A240" t="s">
        <v>284</v>
      </c>
      <c r="B240" t="s">
        <v>16</v>
      </c>
      <c r="C240" t="s">
        <v>55</v>
      </c>
      <c r="D240" s="1">
        <v>45488</v>
      </c>
      <c r="E240" s="1">
        <v>45501</v>
      </c>
      <c r="F240" s="33">
        <v>3</v>
      </c>
      <c r="G240">
        <v>819</v>
      </c>
      <c r="H240" t="s">
        <v>27</v>
      </c>
      <c r="I240" t="s">
        <v>32</v>
      </c>
      <c r="J240" t="s">
        <v>14</v>
      </c>
      <c r="K240" t="str">
        <f>TEXT(Table1[[#This Row],[Order Date]],"yyyy")</f>
        <v>2024</v>
      </c>
      <c r="L240" t="str">
        <f>TEXT(Table1[[#This Row],[Order Date]],"mmm")</f>
        <v>Jul</v>
      </c>
      <c r="M240" t="str">
        <f>TEXT(Table1[[#This Row],[Order Date]],"ddd")</f>
        <v>Mon</v>
      </c>
      <c r="N240">
        <f>Table1[[#This Row],[Delivered Date]]-Table1[[#This Row],[Order Date]]</f>
        <v>13</v>
      </c>
      <c r="O240">
        <f>_xlfn.XLOOKUP(Table1[[#This Row],[Product Name]],Table4[Product Name],Table4[Cost Percentage])</f>
        <v>0.55000000000000004</v>
      </c>
      <c r="P240">
        <f>Table1[[#This Row],[Quantity]]*Table1[[#This Row],[Unit Price]]*Table1[[#This Row],[Cost Percentage]]</f>
        <v>1351.3500000000001</v>
      </c>
      <c r="Q240">
        <f>Table1[[#This Row],[Quantity]]*Table1[[#This Row],[Unit Price]]</f>
        <v>2457</v>
      </c>
      <c r="R240">
        <f>Table1[[#This Row],[Revenue]]-Table1[[#This Row],[Total Cost]]</f>
        <v>1105.6499999999999</v>
      </c>
    </row>
    <row r="241" spans="1:18">
      <c r="A241" t="s">
        <v>285</v>
      </c>
      <c r="B241" t="s">
        <v>16</v>
      </c>
      <c r="C241" t="s">
        <v>59</v>
      </c>
      <c r="D241" s="1">
        <v>45596</v>
      </c>
      <c r="E241" s="1">
        <v>45610</v>
      </c>
      <c r="F241" s="33">
        <v>7</v>
      </c>
      <c r="G241">
        <v>802</v>
      </c>
      <c r="H241" t="s">
        <v>27</v>
      </c>
      <c r="I241" t="s">
        <v>546</v>
      </c>
      <c r="J241" t="s">
        <v>18</v>
      </c>
      <c r="K241" t="str">
        <f>TEXT(Table1[[#This Row],[Order Date]],"yyyy")</f>
        <v>2024</v>
      </c>
      <c r="L241" t="str">
        <f>TEXT(Table1[[#This Row],[Order Date]],"mmm")</f>
        <v>Oct</v>
      </c>
      <c r="M241" t="str">
        <f>TEXT(Table1[[#This Row],[Order Date]],"ddd")</f>
        <v>Thu</v>
      </c>
      <c r="N241">
        <f>Table1[[#This Row],[Delivered Date]]-Table1[[#This Row],[Order Date]]</f>
        <v>14</v>
      </c>
      <c r="O241">
        <f>_xlfn.XLOOKUP(Table1[[#This Row],[Product Name]],Table4[Product Name],Table4[Cost Percentage])</f>
        <v>0.65</v>
      </c>
      <c r="P241">
        <f>Table1[[#This Row],[Quantity]]*Table1[[#This Row],[Unit Price]]*Table1[[#This Row],[Cost Percentage]]</f>
        <v>3649.1</v>
      </c>
      <c r="Q241">
        <f>Table1[[#This Row],[Quantity]]*Table1[[#This Row],[Unit Price]]</f>
        <v>5614</v>
      </c>
      <c r="R241">
        <f>Table1[[#This Row],[Revenue]]-Table1[[#This Row],[Total Cost]]</f>
        <v>1964.9</v>
      </c>
    </row>
    <row r="242" spans="1:18">
      <c r="A242" t="s">
        <v>286</v>
      </c>
      <c r="B242" t="s">
        <v>20</v>
      </c>
      <c r="C242" t="s">
        <v>39</v>
      </c>
      <c r="D242" s="1">
        <v>45334</v>
      </c>
      <c r="E242" s="1">
        <v>45345</v>
      </c>
      <c r="F242" s="33">
        <v>5</v>
      </c>
      <c r="G242">
        <v>167</v>
      </c>
      <c r="H242" t="s">
        <v>27</v>
      </c>
      <c r="I242" t="s">
        <v>549</v>
      </c>
      <c r="J242" t="s">
        <v>28</v>
      </c>
      <c r="K242" t="str">
        <f>TEXT(Table1[[#This Row],[Order Date]],"yyyy")</f>
        <v>2024</v>
      </c>
      <c r="L242" t="str">
        <f>TEXT(Table1[[#This Row],[Order Date]],"mmm")</f>
        <v>Feb</v>
      </c>
      <c r="M242" t="str">
        <f>TEXT(Table1[[#This Row],[Order Date]],"ddd")</f>
        <v>Mon</v>
      </c>
      <c r="N242">
        <f>Table1[[#This Row],[Delivered Date]]-Table1[[#This Row],[Order Date]]</f>
        <v>11</v>
      </c>
      <c r="O242">
        <f>_xlfn.XLOOKUP(Table1[[#This Row],[Product Name]],Table4[Product Name],Table4[Cost Percentage])</f>
        <v>0.65</v>
      </c>
      <c r="P242">
        <f>Table1[[#This Row],[Quantity]]*Table1[[#This Row],[Unit Price]]*Table1[[#This Row],[Cost Percentage]]</f>
        <v>542.75</v>
      </c>
      <c r="Q242">
        <f>Table1[[#This Row],[Quantity]]*Table1[[#This Row],[Unit Price]]</f>
        <v>835</v>
      </c>
      <c r="R242">
        <f>Table1[[#This Row],[Revenue]]-Table1[[#This Row],[Total Cost]]</f>
        <v>292.25</v>
      </c>
    </row>
    <row r="243" spans="1:18" hidden="1">
      <c r="A243" t="s">
        <v>287</v>
      </c>
      <c r="B243" t="s">
        <v>16</v>
      </c>
      <c r="C243" t="s">
        <v>17</v>
      </c>
      <c r="D243" s="1">
        <v>45597</v>
      </c>
      <c r="E243" s="1">
        <v>45602</v>
      </c>
      <c r="F243">
        <v>10</v>
      </c>
      <c r="G243">
        <v>813</v>
      </c>
      <c r="H243" t="s">
        <v>13</v>
      </c>
      <c r="I243" t="s">
        <v>546</v>
      </c>
      <c r="J243" t="s">
        <v>14</v>
      </c>
      <c r="K243" t="str">
        <f>TEXT(Table1[[#This Row],[Order Date]],"yyyy")</f>
        <v>2024</v>
      </c>
      <c r="L243" t="str">
        <f>TEXT(Table1[[#This Row],[Order Date]],"mmm")</f>
        <v>Nov</v>
      </c>
      <c r="M243" t="str">
        <f>TEXT(Table1[[#This Row],[Order Date]],"ddd")</f>
        <v>Fri</v>
      </c>
      <c r="N243">
        <f>Table1[[#This Row],[Delivered Date]]-Table1[[#This Row],[Order Date]]</f>
        <v>5</v>
      </c>
      <c r="O243">
        <f>_xlfn.XLOOKUP(Table1[[#This Row],[Product Name]],Table4[Product Name],Table4[Cost Percentage])</f>
        <v>0.5</v>
      </c>
      <c r="P243">
        <f>Table1[[#This Row],[Quantity]]*Table1[[#This Row],[Unit Price]]*Table1[[#This Row],[Cost Percentage]]</f>
        <v>4065</v>
      </c>
      <c r="Q243">
        <f>Table1[[#This Row],[Quantity]]*Table1[[#This Row],[Unit Price]]</f>
        <v>8130</v>
      </c>
      <c r="R243">
        <f>Table1[[#This Row],[Revenue]]-Table1[[#This Row],[Total Cost]]</f>
        <v>4065</v>
      </c>
    </row>
    <row r="244" spans="1:18">
      <c r="A244" t="s">
        <v>288</v>
      </c>
      <c r="B244" t="s">
        <v>30</v>
      </c>
      <c r="C244" t="s">
        <v>49</v>
      </c>
      <c r="D244" s="1">
        <v>45490</v>
      </c>
      <c r="E244" s="1">
        <v>45496</v>
      </c>
      <c r="F244" s="33">
        <v>2</v>
      </c>
      <c r="G244">
        <v>752</v>
      </c>
      <c r="H244" t="s">
        <v>27</v>
      </c>
      <c r="I244" t="s">
        <v>32</v>
      </c>
      <c r="J244" t="s">
        <v>18</v>
      </c>
      <c r="K244" t="str">
        <f>TEXT(Table1[[#This Row],[Order Date]],"yyyy")</f>
        <v>2024</v>
      </c>
      <c r="L244" t="str">
        <f>TEXT(Table1[[#This Row],[Order Date]],"mmm")</f>
        <v>Jul</v>
      </c>
      <c r="M244" t="str">
        <f>TEXT(Table1[[#This Row],[Order Date]],"ddd")</f>
        <v>Wed</v>
      </c>
      <c r="N244">
        <f>Table1[[#This Row],[Delivered Date]]-Table1[[#This Row],[Order Date]]</f>
        <v>6</v>
      </c>
      <c r="O244">
        <f>_xlfn.XLOOKUP(Table1[[#This Row],[Product Name]],Table4[Product Name],Table4[Cost Percentage])</f>
        <v>0.7</v>
      </c>
      <c r="P244">
        <f>Table1[[#This Row],[Quantity]]*Table1[[#This Row],[Unit Price]]*Table1[[#This Row],[Cost Percentage]]</f>
        <v>1052.8</v>
      </c>
      <c r="Q244">
        <f>Table1[[#This Row],[Quantity]]*Table1[[#This Row],[Unit Price]]</f>
        <v>1504</v>
      </c>
      <c r="R244">
        <f>Table1[[#This Row],[Revenue]]-Table1[[#This Row],[Total Cost]]</f>
        <v>451.20000000000005</v>
      </c>
    </row>
    <row r="245" spans="1:18">
      <c r="A245" t="s">
        <v>289</v>
      </c>
      <c r="B245" t="s">
        <v>30</v>
      </c>
      <c r="C245" t="s">
        <v>49</v>
      </c>
      <c r="D245" s="1">
        <v>45331</v>
      </c>
      <c r="E245" s="1">
        <v>45335</v>
      </c>
      <c r="F245" s="33">
        <v>6</v>
      </c>
      <c r="G245">
        <v>267</v>
      </c>
      <c r="H245" t="s">
        <v>27</v>
      </c>
      <c r="I245" t="s">
        <v>547</v>
      </c>
      <c r="J245" t="s">
        <v>28</v>
      </c>
      <c r="K245" t="str">
        <f>TEXT(Table1[[#This Row],[Order Date]],"yyyy")</f>
        <v>2024</v>
      </c>
      <c r="L245" t="str">
        <f>TEXT(Table1[[#This Row],[Order Date]],"mmm")</f>
        <v>Feb</v>
      </c>
      <c r="M245" t="str">
        <f>TEXT(Table1[[#This Row],[Order Date]],"ddd")</f>
        <v>Fri</v>
      </c>
      <c r="N245">
        <f>Table1[[#This Row],[Delivered Date]]-Table1[[#This Row],[Order Date]]</f>
        <v>4</v>
      </c>
      <c r="O245">
        <f>_xlfn.XLOOKUP(Table1[[#This Row],[Product Name]],Table4[Product Name],Table4[Cost Percentage])</f>
        <v>0.7</v>
      </c>
      <c r="P245">
        <f>Table1[[#This Row],[Quantity]]*Table1[[#This Row],[Unit Price]]*Table1[[#This Row],[Cost Percentage]]</f>
        <v>1121.3999999999999</v>
      </c>
      <c r="Q245">
        <f>Table1[[#This Row],[Quantity]]*Table1[[#This Row],[Unit Price]]</f>
        <v>1602</v>
      </c>
      <c r="R245">
        <f>Table1[[#This Row],[Revenue]]-Table1[[#This Row],[Total Cost]]</f>
        <v>480.60000000000014</v>
      </c>
    </row>
    <row r="246" spans="1:18">
      <c r="A246" t="s">
        <v>290</v>
      </c>
      <c r="B246" t="s">
        <v>30</v>
      </c>
      <c r="C246" t="s">
        <v>31</v>
      </c>
      <c r="D246" s="1">
        <v>45486</v>
      </c>
      <c r="E246" s="1">
        <v>45492</v>
      </c>
      <c r="F246" s="33">
        <v>6</v>
      </c>
      <c r="G246">
        <v>460</v>
      </c>
      <c r="H246" t="s">
        <v>27</v>
      </c>
      <c r="I246" t="s">
        <v>546</v>
      </c>
      <c r="J246" t="s">
        <v>14</v>
      </c>
      <c r="K246" t="str">
        <f>TEXT(Table1[[#This Row],[Order Date]],"yyyy")</f>
        <v>2024</v>
      </c>
      <c r="L246" t="str">
        <f>TEXT(Table1[[#This Row],[Order Date]],"mmm")</f>
        <v>Jul</v>
      </c>
      <c r="M246" t="str">
        <f>TEXT(Table1[[#This Row],[Order Date]],"ddd")</f>
        <v>Sat</v>
      </c>
      <c r="N246">
        <f>Table1[[#This Row],[Delivered Date]]-Table1[[#This Row],[Order Date]]</f>
        <v>6</v>
      </c>
      <c r="O246">
        <f>_xlfn.XLOOKUP(Table1[[#This Row],[Product Name]],Table4[Product Name],Table4[Cost Percentage])</f>
        <v>0.75</v>
      </c>
      <c r="P246">
        <f>Table1[[#This Row],[Quantity]]*Table1[[#This Row],[Unit Price]]*Table1[[#This Row],[Cost Percentage]]</f>
        <v>2070</v>
      </c>
      <c r="Q246">
        <f>Table1[[#This Row],[Quantity]]*Table1[[#This Row],[Unit Price]]</f>
        <v>2760</v>
      </c>
      <c r="R246">
        <f>Table1[[#This Row],[Revenue]]-Table1[[#This Row],[Total Cost]]</f>
        <v>690</v>
      </c>
    </row>
    <row r="247" spans="1:18">
      <c r="A247" t="s">
        <v>291</v>
      </c>
      <c r="B247" t="s">
        <v>30</v>
      </c>
      <c r="C247" t="s">
        <v>41</v>
      </c>
      <c r="D247" s="1">
        <v>45495</v>
      </c>
      <c r="E247" s="1">
        <v>45498</v>
      </c>
      <c r="F247" s="33">
        <v>6</v>
      </c>
      <c r="G247">
        <v>308</v>
      </c>
      <c r="H247" t="s">
        <v>27</v>
      </c>
      <c r="I247" t="s">
        <v>551</v>
      </c>
      <c r="J247" t="s">
        <v>28</v>
      </c>
      <c r="K247" t="str">
        <f>TEXT(Table1[[#This Row],[Order Date]],"yyyy")</f>
        <v>2024</v>
      </c>
      <c r="L247" t="str">
        <f>TEXT(Table1[[#This Row],[Order Date]],"mmm")</f>
        <v>Jul</v>
      </c>
      <c r="M247" t="str">
        <f>TEXT(Table1[[#This Row],[Order Date]],"ddd")</f>
        <v>Mon</v>
      </c>
      <c r="N247">
        <f>Table1[[#This Row],[Delivered Date]]-Table1[[#This Row],[Order Date]]</f>
        <v>3</v>
      </c>
      <c r="O247">
        <f>_xlfn.XLOOKUP(Table1[[#This Row],[Product Name]],Table4[Product Name],Table4[Cost Percentage])</f>
        <v>0.65</v>
      </c>
      <c r="P247">
        <f>Table1[[#This Row],[Quantity]]*Table1[[#This Row],[Unit Price]]*Table1[[#This Row],[Cost Percentage]]</f>
        <v>1201.2</v>
      </c>
      <c r="Q247">
        <f>Table1[[#This Row],[Quantity]]*Table1[[#This Row],[Unit Price]]</f>
        <v>1848</v>
      </c>
      <c r="R247">
        <f>Table1[[#This Row],[Revenue]]-Table1[[#This Row],[Total Cost]]</f>
        <v>646.79999999999995</v>
      </c>
    </row>
    <row r="248" spans="1:18" hidden="1">
      <c r="A248" t="s">
        <v>292</v>
      </c>
      <c r="B248" t="s">
        <v>11</v>
      </c>
      <c r="C248" t="s">
        <v>35</v>
      </c>
      <c r="D248" s="1">
        <v>45394</v>
      </c>
      <c r="E248" s="1">
        <v>45403</v>
      </c>
      <c r="F248">
        <v>10</v>
      </c>
      <c r="G248">
        <v>568</v>
      </c>
      <c r="H248" t="s">
        <v>13</v>
      </c>
      <c r="I248" t="s">
        <v>547</v>
      </c>
      <c r="J248" t="s">
        <v>45</v>
      </c>
      <c r="K248" t="str">
        <f>TEXT(Table1[[#This Row],[Order Date]],"yyyy")</f>
        <v>2024</v>
      </c>
      <c r="L248" t="str">
        <f>TEXT(Table1[[#This Row],[Order Date]],"mmm")</f>
        <v>Apr</v>
      </c>
      <c r="M248" t="str">
        <f>TEXT(Table1[[#This Row],[Order Date]],"ddd")</f>
        <v>Fri</v>
      </c>
      <c r="N248">
        <f>Table1[[#This Row],[Delivered Date]]-Table1[[#This Row],[Order Date]]</f>
        <v>9</v>
      </c>
      <c r="O248">
        <f>_xlfn.XLOOKUP(Table1[[#This Row],[Product Name]],Table4[Product Name],Table4[Cost Percentage])</f>
        <v>0.8</v>
      </c>
      <c r="P248">
        <f>Table1[[#This Row],[Quantity]]*Table1[[#This Row],[Unit Price]]*Table1[[#This Row],[Cost Percentage]]</f>
        <v>4544</v>
      </c>
      <c r="Q248">
        <f>Table1[[#This Row],[Quantity]]*Table1[[#This Row],[Unit Price]]</f>
        <v>5680</v>
      </c>
      <c r="R248">
        <f>Table1[[#This Row],[Revenue]]-Table1[[#This Row],[Total Cost]]</f>
        <v>1136</v>
      </c>
    </row>
    <row r="249" spans="1:18">
      <c r="A249" t="s">
        <v>293</v>
      </c>
      <c r="B249" t="s">
        <v>23</v>
      </c>
      <c r="C249" t="s">
        <v>99</v>
      </c>
      <c r="D249" s="1">
        <v>45616</v>
      </c>
      <c r="E249" s="1">
        <v>45638</v>
      </c>
      <c r="F249" s="33">
        <v>5</v>
      </c>
      <c r="G249">
        <v>257</v>
      </c>
      <c r="H249" t="s">
        <v>27</v>
      </c>
      <c r="I249" t="s">
        <v>546</v>
      </c>
      <c r="J249" t="s">
        <v>45</v>
      </c>
      <c r="K249" t="str">
        <f>TEXT(Table1[[#This Row],[Order Date]],"yyyy")</f>
        <v>2024</v>
      </c>
      <c r="L249" t="str">
        <f>TEXT(Table1[[#This Row],[Order Date]],"mmm")</f>
        <v>Nov</v>
      </c>
      <c r="M249" t="str">
        <f>TEXT(Table1[[#This Row],[Order Date]],"ddd")</f>
        <v>Wed</v>
      </c>
      <c r="N249">
        <f>Table1[[#This Row],[Delivered Date]]-Table1[[#This Row],[Order Date]]</f>
        <v>22</v>
      </c>
      <c r="O249">
        <f>_xlfn.XLOOKUP(Table1[[#This Row],[Product Name]],Table4[Product Name],Table4[Cost Percentage])</f>
        <v>0.6</v>
      </c>
      <c r="P249">
        <f>Table1[[#This Row],[Quantity]]*Table1[[#This Row],[Unit Price]]*Table1[[#This Row],[Cost Percentage]]</f>
        <v>771</v>
      </c>
      <c r="Q249">
        <f>Table1[[#This Row],[Quantity]]*Table1[[#This Row],[Unit Price]]</f>
        <v>1285</v>
      </c>
      <c r="R249">
        <f>Table1[[#This Row],[Revenue]]-Table1[[#This Row],[Total Cost]]</f>
        <v>514</v>
      </c>
    </row>
    <row r="250" spans="1:18">
      <c r="A250" t="s">
        <v>294</v>
      </c>
      <c r="B250" t="s">
        <v>16</v>
      </c>
      <c r="C250" t="s">
        <v>59</v>
      </c>
      <c r="D250" s="1">
        <v>45646</v>
      </c>
      <c r="E250" s="1">
        <v>45654</v>
      </c>
      <c r="F250" s="33">
        <v>7</v>
      </c>
      <c r="G250">
        <v>566</v>
      </c>
      <c r="H250" t="s">
        <v>27</v>
      </c>
      <c r="I250" t="s">
        <v>547</v>
      </c>
      <c r="J250" t="s">
        <v>14</v>
      </c>
      <c r="K250" t="str">
        <f>TEXT(Table1[[#This Row],[Order Date]],"yyyy")</f>
        <v>2024</v>
      </c>
      <c r="L250" t="str">
        <f>TEXT(Table1[[#This Row],[Order Date]],"mmm")</f>
        <v>Dec</v>
      </c>
      <c r="M250" t="str">
        <f>TEXT(Table1[[#This Row],[Order Date]],"ddd")</f>
        <v>Fri</v>
      </c>
      <c r="N250">
        <f>Table1[[#This Row],[Delivered Date]]-Table1[[#This Row],[Order Date]]</f>
        <v>8</v>
      </c>
      <c r="O250">
        <f>_xlfn.XLOOKUP(Table1[[#This Row],[Product Name]],Table4[Product Name],Table4[Cost Percentage])</f>
        <v>0.65</v>
      </c>
      <c r="P250">
        <f>Table1[[#This Row],[Quantity]]*Table1[[#This Row],[Unit Price]]*Table1[[#This Row],[Cost Percentage]]</f>
        <v>2575.3000000000002</v>
      </c>
      <c r="Q250">
        <f>Table1[[#This Row],[Quantity]]*Table1[[#This Row],[Unit Price]]</f>
        <v>3962</v>
      </c>
      <c r="R250">
        <f>Table1[[#This Row],[Revenue]]-Table1[[#This Row],[Total Cost]]</f>
        <v>1386.6999999999998</v>
      </c>
    </row>
    <row r="251" spans="1:18">
      <c r="A251" t="s">
        <v>295</v>
      </c>
      <c r="B251" t="s">
        <v>16</v>
      </c>
      <c r="C251" t="s">
        <v>59</v>
      </c>
      <c r="D251" s="1">
        <v>45618</v>
      </c>
      <c r="E251" s="1">
        <v>45631</v>
      </c>
      <c r="F251" s="33">
        <v>2</v>
      </c>
      <c r="G251">
        <v>121</v>
      </c>
      <c r="H251" t="s">
        <v>27</v>
      </c>
      <c r="I251" t="s">
        <v>548</v>
      </c>
      <c r="J251" t="s">
        <v>45</v>
      </c>
      <c r="K251" t="str">
        <f>TEXT(Table1[[#This Row],[Order Date]],"yyyy")</f>
        <v>2024</v>
      </c>
      <c r="L251" t="str">
        <f>TEXT(Table1[[#This Row],[Order Date]],"mmm")</f>
        <v>Nov</v>
      </c>
      <c r="M251" t="str">
        <f>TEXT(Table1[[#This Row],[Order Date]],"ddd")</f>
        <v>Fri</v>
      </c>
      <c r="N251">
        <f>Table1[[#This Row],[Delivered Date]]-Table1[[#This Row],[Order Date]]</f>
        <v>13</v>
      </c>
      <c r="O251">
        <f>_xlfn.XLOOKUP(Table1[[#This Row],[Product Name]],Table4[Product Name],Table4[Cost Percentage])</f>
        <v>0.65</v>
      </c>
      <c r="P251">
        <f>Table1[[#This Row],[Quantity]]*Table1[[#This Row],[Unit Price]]*Table1[[#This Row],[Cost Percentage]]</f>
        <v>157.30000000000001</v>
      </c>
      <c r="Q251">
        <f>Table1[[#This Row],[Quantity]]*Table1[[#This Row],[Unit Price]]</f>
        <v>242</v>
      </c>
      <c r="R251">
        <f>Table1[[#This Row],[Revenue]]-Table1[[#This Row],[Total Cost]]</f>
        <v>84.699999999999989</v>
      </c>
    </row>
    <row r="252" spans="1:18">
      <c r="A252" t="s">
        <v>296</v>
      </c>
      <c r="B252" t="s">
        <v>23</v>
      </c>
      <c r="C252" t="s">
        <v>114</v>
      </c>
      <c r="D252" s="1">
        <v>45297</v>
      </c>
      <c r="E252" s="1">
        <v>45305</v>
      </c>
      <c r="F252" s="33">
        <v>2</v>
      </c>
      <c r="G252">
        <v>274</v>
      </c>
      <c r="H252" t="s">
        <v>27</v>
      </c>
      <c r="I252" t="s">
        <v>547</v>
      </c>
      <c r="J252" t="s">
        <v>18</v>
      </c>
      <c r="K252" t="str">
        <f>TEXT(Table1[[#This Row],[Order Date]],"yyyy")</f>
        <v>2024</v>
      </c>
      <c r="L252" t="str">
        <f>TEXT(Table1[[#This Row],[Order Date]],"mmm")</f>
        <v>Jan</v>
      </c>
      <c r="M252" t="str">
        <f>TEXT(Table1[[#This Row],[Order Date]],"ddd")</f>
        <v>Sat</v>
      </c>
      <c r="N252">
        <f>Table1[[#This Row],[Delivered Date]]-Table1[[#This Row],[Order Date]]</f>
        <v>8</v>
      </c>
      <c r="O252">
        <f>_xlfn.XLOOKUP(Table1[[#This Row],[Product Name]],Table4[Product Name],Table4[Cost Percentage])</f>
        <v>0.6</v>
      </c>
      <c r="P252">
        <f>Table1[[#This Row],[Quantity]]*Table1[[#This Row],[Unit Price]]*Table1[[#This Row],[Cost Percentage]]</f>
        <v>328.8</v>
      </c>
      <c r="Q252">
        <f>Table1[[#This Row],[Quantity]]*Table1[[#This Row],[Unit Price]]</f>
        <v>548</v>
      </c>
      <c r="R252">
        <f>Table1[[#This Row],[Revenue]]-Table1[[#This Row],[Total Cost]]</f>
        <v>219.2</v>
      </c>
    </row>
    <row r="253" spans="1:18" hidden="1">
      <c r="A253" t="s">
        <v>297</v>
      </c>
      <c r="B253" t="s">
        <v>11</v>
      </c>
      <c r="C253" t="s">
        <v>26</v>
      </c>
      <c r="D253" s="1">
        <v>45648</v>
      </c>
      <c r="E253" s="1">
        <v>45656</v>
      </c>
      <c r="F253">
        <v>8</v>
      </c>
      <c r="G253">
        <v>336</v>
      </c>
      <c r="H253" t="s">
        <v>13</v>
      </c>
      <c r="I253" t="s">
        <v>547</v>
      </c>
      <c r="J253" t="s">
        <v>18</v>
      </c>
      <c r="K253" t="str">
        <f>TEXT(Table1[[#This Row],[Order Date]],"yyyy")</f>
        <v>2024</v>
      </c>
      <c r="L253" t="str">
        <f>TEXT(Table1[[#This Row],[Order Date]],"mmm")</f>
        <v>Dec</v>
      </c>
      <c r="M253" t="str">
        <f>TEXT(Table1[[#This Row],[Order Date]],"ddd")</f>
        <v>Sun</v>
      </c>
      <c r="N253">
        <f>Table1[[#This Row],[Delivered Date]]-Table1[[#This Row],[Order Date]]</f>
        <v>8</v>
      </c>
      <c r="O253">
        <f>_xlfn.XLOOKUP(Table1[[#This Row],[Product Name]],Table4[Product Name],Table4[Cost Percentage])</f>
        <v>0.65</v>
      </c>
      <c r="P253">
        <f>Table1[[#This Row],[Quantity]]*Table1[[#This Row],[Unit Price]]*Table1[[#This Row],[Cost Percentage]]</f>
        <v>1747.2</v>
      </c>
      <c r="Q253">
        <f>Table1[[#This Row],[Quantity]]*Table1[[#This Row],[Unit Price]]</f>
        <v>2688</v>
      </c>
      <c r="R253">
        <f>Table1[[#This Row],[Revenue]]-Table1[[#This Row],[Total Cost]]</f>
        <v>940.8</v>
      </c>
    </row>
    <row r="254" spans="1:18">
      <c r="A254" t="s">
        <v>298</v>
      </c>
      <c r="B254" t="s">
        <v>11</v>
      </c>
      <c r="C254" t="s">
        <v>12</v>
      </c>
      <c r="D254" s="1">
        <v>45467</v>
      </c>
      <c r="E254" s="1">
        <v>45472</v>
      </c>
      <c r="F254" s="33">
        <v>2</v>
      </c>
      <c r="G254">
        <v>703</v>
      </c>
      <c r="H254" t="s">
        <v>27</v>
      </c>
      <c r="I254" t="s">
        <v>548</v>
      </c>
      <c r="J254" t="s">
        <v>28</v>
      </c>
      <c r="K254" t="str">
        <f>TEXT(Table1[[#This Row],[Order Date]],"yyyy")</f>
        <v>2024</v>
      </c>
      <c r="L254" t="str">
        <f>TEXT(Table1[[#This Row],[Order Date]],"mmm")</f>
        <v>Jun</v>
      </c>
      <c r="M254" t="str">
        <f>TEXT(Table1[[#This Row],[Order Date]],"ddd")</f>
        <v>Mon</v>
      </c>
      <c r="N254">
        <f>Table1[[#This Row],[Delivered Date]]-Table1[[#This Row],[Order Date]]</f>
        <v>5</v>
      </c>
      <c r="O254">
        <f>_xlfn.XLOOKUP(Table1[[#This Row],[Product Name]],Table4[Product Name],Table4[Cost Percentage])</f>
        <v>0.75</v>
      </c>
      <c r="P254">
        <f>Table1[[#This Row],[Quantity]]*Table1[[#This Row],[Unit Price]]*Table1[[#This Row],[Cost Percentage]]</f>
        <v>1054.5</v>
      </c>
      <c r="Q254">
        <f>Table1[[#This Row],[Quantity]]*Table1[[#This Row],[Unit Price]]</f>
        <v>1406</v>
      </c>
      <c r="R254">
        <f>Table1[[#This Row],[Revenue]]-Table1[[#This Row],[Total Cost]]</f>
        <v>351.5</v>
      </c>
    </row>
    <row r="255" spans="1:18" hidden="1">
      <c r="A255" t="s">
        <v>299</v>
      </c>
      <c r="B255" t="s">
        <v>11</v>
      </c>
      <c r="C255" t="s">
        <v>35</v>
      </c>
      <c r="D255" s="1">
        <v>45393</v>
      </c>
      <c r="E255" s="1">
        <v>45403</v>
      </c>
      <c r="F255">
        <v>8</v>
      </c>
      <c r="G255">
        <v>616</v>
      </c>
      <c r="H255" t="s">
        <v>13</v>
      </c>
      <c r="I255" t="s">
        <v>549</v>
      </c>
      <c r="J255" t="s">
        <v>28</v>
      </c>
      <c r="K255" t="str">
        <f>TEXT(Table1[[#This Row],[Order Date]],"yyyy")</f>
        <v>2024</v>
      </c>
      <c r="L255" t="str">
        <f>TEXT(Table1[[#This Row],[Order Date]],"mmm")</f>
        <v>Apr</v>
      </c>
      <c r="M255" t="str">
        <f>TEXT(Table1[[#This Row],[Order Date]],"ddd")</f>
        <v>Thu</v>
      </c>
      <c r="N255">
        <f>Table1[[#This Row],[Delivered Date]]-Table1[[#This Row],[Order Date]]</f>
        <v>10</v>
      </c>
      <c r="O255">
        <f>_xlfn.XLOOKUP(Table1[[#This Row],[Product Name]],Table4[Product Name],Table4[Cost Percentage])</f>
        <v>0.8</v>
      </c>
      <c r="P255">
        <f>Table1[[#This Row],[Quantity]]*Table1[[#This Row],[Unit Price]]*Table1[[#This Row],[Cost Percentage]]</f>
        <v>3942.4</v>
      </c>
      <c r="Q255">
        <f>Table1[[#This Row],[Quantity]]*Table1[[#This Row],[Unit Price]]</f>
        <v>4928</v>
      </c>
      <c r="R255">
        <f>Table1[[#This Row],[Revenue]]-Table1[[#This Row],[Total Cost]]</f>
        <v>985.59999999999991</v>
      </c>
    </row>
    <row r="256" spans="1:18" hidden="1">
      <c r="A256" t="s">
        <v>300</v>
      </c>
      <c r="B256" t="s">
        <v>20</v>
      </c>
      <c r="C256" t="s">
        <v>53</v>
      </c>
      <c r="D256" s="1">
        <v>45434</v>
      </c>
      <c r="E256" s="1">
        <v>45448</v>
      </c>
      <c r="F256">
        <v>2</v>
      </c>
      <c r="G256">
        <v>601</v>
      </c>
      <c r="H256" t="s">
        <v>13</v>
      </c>
      <c r="I256" t="s">
        <v>547</v>
      </c>
      <c r="J256" t="s">
        <v>18</v>
      </c>
      <c r="K256" t="str">
        <f>TEXT(Table1[[#This Row],[Order Date]],"yyyy")</f>
        <v>2024</v>
      </c>
      <c r="L256" t="str">
        <f>TEXT(Table1[[#This Row],[Order Date]],"mmm")</f>
        <v>May</v>
      </c>
      <c r="M256" t="str">
        <f>TEXT(Table1[[#This Row],[Order Date]],"ddd")</f>
        <v>Wed</v>
      </c>
      <c r="N256">
        <f>Table1[[#This Row],[Delivered Date]]-Table1[[#This Row],[Order Date]]</f>
        <v>14</v>
      </c>
      <c r="O256">
        <f>_xlfn.XLOOKUP(Table1[[#This Row],[Product Name]],Table4[Product Name],Table4[Cost Percentage])</f>
        <v>0.7</v>
      </c>
      <c r="P256">
        <f>Table1[[#This Row],[Quantity]]*Table1[[#This Row],[Unit Price]]*Table1[[#This Row],[Cost Percentage]]</f>
        <v>841.4</v>
      </c>
      <c r="Q256">
        <f>Table1[[#This Row],[Quantity]]*Table1[[#This Row],[Unit Price]]</f>
        <v>1202</v>
      </c>
      <c r="R256">
        <f>Table1[[#This Row],[Revenue]]-Table1[[#This Row],[Total Cost]]</f>
        <v>360.6</v>
      </c>
    </row>
    <row r="257" spans="1:18">
      <c r="A257" t="s">
        <v>301</v>
      </c>
      <c r="B257" t="s">
        <v>30</v>
      </c>
      <c r="C257" t="s">
        <v>78</v>
      </c>
      <c r="D257" s="1">
        <v>45392</v>
      </c>
      <c r="E257" s="1">
        <v>45402</v>
      </c>
      <c r="F257" s="33">
        <v>8</v>
      </c>
      <c r="G257">
        <v>126</v>
      </c>
      <c r="H257" t="s">
        <v>27</v>
      </c>
      <c r="I257" t="s">
        <v>546</v>
      </c>
      <c r="J257" t="s">
        <v>14</v>
      </c>
      <c r="K257" t="str">
        <f>TEXT(Table1[[#This Row],[Order Date]],"yyyy")</f>
        <v>2024</v>
      </c>
      <c r="L257" t="str">
        <f>TEXT(Table1[[#This Row],[Order Date]],"mmm")</f>
        <v>Apr</v>
      </c>
      <c r="M257" t="str">
        <f>TEXT(Table1[[#This Row],[Order Date]],"ddd")</f>
        <v>Wed</v>
      </c>
      <c r="N257">
        <f>Table1[[#This Row],[Delivered Date]]-Table1[[#This Row],[Order Date]]</f>
        <v>10</v>
      </c>
      <c r="O257">
        <f>_xlfn.XLOOKUP(Table1[[#This Row],[Product Name]],Table4[Product Name],Table4[Cost Percentage])</f>
        <v>0.65</v>
      </c>
      <c r="P257">
        <f>Table1[[#This Row],[Quantity]]*Table1[[#This Row],[Unit Price]]*Table1[[#This Row],[Cost Percentage]]</f>
        <v>655.20000000000005</v>
      </c>
      <c r="Q257">
        <f>Table1[[#This Row],[Quantity]]*Table1[[#This Row],[Unit Price]]</f>
        <v>1008</v>
      </c>
      <c r="R257">
        <f>Table1[[#This Row],[Revenue]]-Table1[[#This Row],[Total Cost]]</f>
        <v>352.79999999999995</v>
      </c>
    </row>
    <row r="258" spans="1:18">
      <c r="A258" t="s">
        <v>302</v>
      </c>
      <c r="B258" t="s">
        <v>30</v>
      </c>
      <c r="C258" t="s">
        <v>49</v>
      </c>
      <c r="D258" s="1">
        <v>45608</v>
      </c>
      <c r="E258" s="1">
        <v>45620</v>
      </c>
      <c r="F258" s="33">
        <v>3</v>
      </c>
      <c r="G258">
        <v>843</v>
      </c>
      <c r="H258" t="s">
        <v>27</v>
      </c>
      <c r="I258" t="s">
        <v>551</v>
      </c>
      <c r="J258" t="s">
        <v>18</v>
      </c>
      <c r="K258" t="str">
        <f>TEXT(Table1[[#This Row],[Order Date]],"yyyy")</f>
        <v>2024</v>
      </c>
      <c r="L258" t="str">
        <f>TEXT(Table1[[#This Row],[Order Date]],"mmm")</f>
        <v>Nov</v>
      </c>
      <c r="M258" t="str">
        <f>TEXT(Table1[[#This Row],[Order Date]],"ddd")</f>
        <v>Tue</v>
      </c>
      <c r="N258">
        <f>Table1[[#This Row],[Delivered Date]]-Table1[[#This Row],[Order Date]]</f>
        <v>12</v>
      </c>
      <c r="O258">
        <f>_xlfn.XLOOKUP(Table1[[#This Row],[Product Name]],Table4[Product Name],Table4[Cost Percentage])</f>
        <v>0.7</v>
      </c>
      <c r="P258">
        <f>Table1[[#This Row],[Quantity]]*Table1[[#This Row],[Unit Price]]*Table1[[#This Row],[Cost Percentage]]</f>
        <v>1770.3</v>
      </c>
      <c r="Q258">
        <f>Table1[[#This Row],[Quantity]]*Table1[[#This Row],[Unit Price]]</f>
        <v>2529</v>
      </c>
      <c r="R258">
        <f>Table1[[#This Row],[Revenue]]-Table1[[#This Row],[Total Cost]]</f>
        <v>758.7</v>
      </c>
    </row>
    <row r="259" spans="1:18">
      <c r="A259" t="s">
        <v>303</v>
      </c>
      <c r="B259" t="s">
        <v>11</v>
      </c>
      <c r="C259" t="s">
        <v>57</v>
      </c>
      <c r="D259" s="1">
        <v>45483</v>
      </c>
      <c r="E259" s="1">
        <v>45487</v>
      </c>
      <c r="F259" s="33">
        <v>3</v>
      </c>
      <c r="G259">
        <v>533</v>
      </c>
      <c r="H259" t="s">
        <v>27</v>
      </c>
      <c r="I259" t="s">
        <v>549</v>
      </c>
      <c r="J259" t="s">
        <v>18</v>
      </c>
      <c r="K259" t="str">
        <f>TEXT(Table1[[#This Row],[Order Date]],"yyyy")</f>
        <v>2024</v>
      </c>
      <c r="L259" t="str">
        <f>TEXT(Table1[[#This Row],[Order Date]],"mmm")</f>
        <v>Jul</v>
      </c>
      <c r="M259" t="str">
        <f>TEXT(Table1[[#This Row],[Order Date]],"ddd")</f>
        <v>Wed</v>
      </c>
      <c r="N259">
        <f>Table1[[#This Row],[Delivered Date]]-Table1[[#This Row],[Order Date]]</f>
        <v>4</v>
      </c>
      <c r="O259">
        <f>_xlfn.XLOOKUP(Table1[[#This Row],[Product Name]],Table4[Product Name],Table4[Cost Percentage])</f>
        <v>0.85</v>
      </c>
      <c r="P259">
        <f>Table1[[#This Row],[Quantity]]*Table1[[#This Row],[Unit Price]]*Table1[[#This Row],[Cost Percentage]]</f>
        <v>1359.1499999999999</v>
      </c>
      <c r="Q259">
        <f>Table1[[#This Row],[Quantity]]*Table1[[#This Row],[Unit Price]]</f>
        <v>1599</v>
      </c>
      <c r="R259">
        <f>Table1[[#This Row],[Revenue]]-Table1[[#This Row],[Total Cost]]</f>
        <v>239.85000000000014</v>
      </c>
    </row>
    <row r="260" spans="1:18">
      <c r="A260" t="s">
        <v>304</v>
      </c>
      <c r="B260" t="s">
        <v>20</v>
      </c>
      <c r="C260" t="s">
        <v>51</v>
      </c>
      <c r="D260" s="1">
        <v>45488</v>
      </c>
      <c r="E260" s="1">
        <v>45500</v>
      </c>
      <c r="F260" s="33">
        <v>7</v>
      </c>
      <c r="G260">
        <v>200</v>
      </c>
      <c r="H260" t="s">
        <v>27</v>
      </c>
      <c r="I260" t="s">
        <v>549</v>
      </c>
      <c r="J260" t="s">
        <v>45</v>
      </c>
      <c r="K260" t="str">
        <f>TEXT(Table1[[#This Row],[Order Date]],"yyyy")</f>
        <v>2024</v>
      </c>
      <c r="L260" t="str">
        <f>TEXT(Table1[[#This Row],[Order Date]],"mmm")</f>
        <v>Jul</v>
      </c>
      <c r="M260" t="str">
        <f>TEXT(Table1[[#This Row],[Order Date]],"ddd")</f>
        <v>Mon</v>
      </c>
      <c r="N260">
        <f>Table1[[#This Row],[Delivered Date]]-Table1[[#This Row],[Order Date]]</f>
        <v>12</v>
      </c>
      <c r="O260">
        <f>_xlfn.XLOOKUP(Table1[[#This Row],[Product Name]],Table4[Product Name],Table4[Cost Percentage])</f>
        <v>0.7</v>
      </c>
      <c r="P260">
        <f>Table1[[#This Row],[Quantity]]*Table1[[#This Row],[Unit Price]]*Table1[[#This Row],[Cost Percentage]]</f>
        <v>979.99999999999989</v>
      </c>
      <c r="Q260">
        <f>Table1[[#This Row],[Quantity]]*Table1[[#This Row],[Unit Price]]</f>
        <v>1400</v>
      </c>
      <c r="R260">
        <f>Table1[[#This Row],[Revenue]]-Table1[[#This Row],[Total Cost]]</f>
        <v>420.00000000000011</v>
      </c>
    </row>
    <row r="261" spans="1:18" hidden="1">
      <c r="A261" t="s">
        <v>305</v>
      </c>
      <c r="B261" t="s">
        <v>23</v>
      </c>
      <c r="C261" t="s">
        <v>69</v>
      </c>
      <c r="D261" s="1">
        <v>45319</v>
      </c>
      <c r="E261" s="1">
        <v>45329</v>
      </c>
      <c r="F261">
        <v>6</v>
      </c>
      <c r="G261">
        <v>984</v>
      </c>
      <c r="H261" t="s">
        <v>13</v>
      </c>
      <c r="I261" t="s">
        <v>547</v>
      </c>
      <c r="J261" t="s">
        <v>45</v>
      </c>
      <c r="K261" t="str">
        <f>TEXT(Table1[[#This Row],[Order Date]],"yyyy")</f>
        <v>2024</v>
      </c>
      <c r="L261" t="str">
        <f>TEXT(Table1[[#This Row],[Order Date]],"mmm")</f>
        <v>Jan</v>
      </c>
      <c r="M261" t="str">
        <f>TEXT(Table1[[#This Row],[Order Date]],"ddd")</f>
        <v>Sun</v>
      </c>
      <c r="N261">
        <f>Table1[[#This Row],[Delivered Date]]-Table1[[#This Row],[Order Date]]</f>
        <v>10</v>
      </c>
      <c r="O261">
        <f>_xlfn.XLOOKUP(Table1[[#This Row],[Product Name]],Table4[Product Name],Table4[Cost Percentage])</f>
        <v>0.55000000000000004</v>
      </c>
      <c r="P261">
        <f>Table1[[#This Row],[Quantity]]*Table1[[#This Row],[Unit Price]]*Table1[[#This Row],[Cost Percentage]]</f>
        <v>3247.2000000000003</v>
      </c>
      <c r="Q261">
        <f>Table1[[#This Row],[Quantity]]*Table1[[#This Row],[Unit Price]]</f>
        <v>5904</v>
      </c>
      <c r="R261">
        <f>Table1[[#This Row],[Revenue]]-Table1[[#This Row],[Total Cost]]</f>
        <v>2656.7999999999997</v>
      </c>
    </row>
    <row r="262" spans="1:18">
      <c r="A262" t="s">
        <v>306</v>
      </c>
      <c r="B262" t="s">
        <v>20</v>
      </c>
      <c r="C262" t="s">
        <v>21</v>
      </c>
      <c r="D262" s="1">
        <v>45579</v>
      </c>
      <c r="E262" s="1">
        <v>45593</v>
      </c>
      <c r="F262" s="33">
        <v>9</v>
      </c>
      <c r="G262">
        <v>678</v>
      </c>
      <c r="H262" t="s">
        <v>27</v>
      </c>
      <c r="I262" t="s">
        <v>549</v>
      </c>
      <c r="J262" t="s">
        <v>45</v>
      </c>
      <c r="K262" t="str">
        <f>TEXT(Table1[[#This Row],[Order Date]],"yyyy")</f>
        <v>2024</v>
      </c>
      <c r="L262" t="str">
        <f>TEXT(Table1[[#This Row],[Order Date]],"mmm")</f>
        <v>Oct</v>
      </c>
      <c r="M262" t="str">
        <f>TEXT(Table1[[#This Row],[Order Date]],"ddd")</f>
        <v>Mon</v>
      </c>
      <c r="N262">
        <f>Table1[[#This Row],[Delivered Date]]-Table1[[#This Row],[Order Date]]</f>
        <v>14</v>
      </c>
      <c r="O262">
        <f>_xlfn.XLOOKUP(Table1[[#This Row],[Product Name]],Table4[Product Name],Table4[Cost Percentage])</f>
        <v>0.75</v>
      </c>
      <c r="P262">
        <f>Table1[[#This Row],[Quantity]]*Table1[[#This Row],[Unit Price]]*Table1[[#This Row],[Cost Percentage]]</f>
        <v>4576.5</v>
      </c>
      <c r="Q262">
        <f>Table1[[#This Row],[Quantity]]*Table1[[#This Row],[Unit Price]]</f>
        <v>6102</v>
      </c>
      <c r="R262">
        <f>Table1[[#This Row],[Revenue]]-Table1[[#This Row],[Total Cost]]</f>
        <v>1525.5</v>
      </c>
    </row>
    <row r="263" spans="1:18">
      <c r="A263" t="s">
        <v>307</v>
      </c>
      <c r="B263" t="s">
        <v>23</v>
      </c>
      <c r="C263" t="s">
        <v>37</v>
      </c>
      <c r="D263" s="1">
        <v>45655</v>
      </c>
      <c r="E263" s="1">
        <v>45659</v>
      </c>
      <c r="F263" s="33">
        <v>8</v>
      </c>
      <c r="G263">
        <v>510</v>
      </c>
      <c r="H263" t="s">
        <v>27</v>
      </c>
      <c r="I263" t="s">
        <v>547</v>
      </c>
      <c r="J263" t="s">
        <v>14</v>
      </c>
      <c r="K263" t="str">
        <f>TEXT(Table1[[#This Row],[Order Date]],"yyyy")</f>
        <v>2024</v>
      </c>
      <c r="L263" t="str">
        <f>TEXT(Table1[[#This Row],[Order Date]],"mmm")</f>
        <v>Dec</v>
      </c>
      <c r="M263" t="str">
        <f>TEXT(Table1[[#This Row],[Order Date]],"ddd")</f>
        <v>Sun</v>
      </c>
      <c r="N263">
        <f>Table1[[#This Row],[Delivered Date]]-Table1[[#This Row],[Order Date]]</f>
        <v>4</v>
      </c>
      <c r="O263">
        <f>_xlfn.XLOOKUP(Table1[[#This Row],[Product Name]],Table4[Product Name],Table4[Cost Percentage])</f>
        <v>0.5</v>
      </c>
      <c r="P263">
        <f>Table1[[#This Row],[Quantity]]*Table1[[#This Row],[Unit Price]]*Table1[[#This Row],[Cost Percentage]]</f>
        <v>2040</v>
      </c>
      <c r="Q263">
        <f>Table1[[#This Row],[Quantity]]*Table1[[#This Row],[Unit Price]]</f>
        <v>4080</v>
      </c>
      <c r="R263">
        <f>Table1[[#This Row],[Revenue]]-Table1[[#This Row],[Total Cost]]</f>
        <v>2040</v>
      </c>
    </row>
    <row r="264" spans="1:18">
      <c r="A264" t="s">
        <v>308</v>
      </c>
      <c r="B264" t="s">
        <v>20</v>
      </c>
      <c r="C264" t="s">
        <v>21</v>
      </c>
      <c r="D264" s="1">
        <v>45581</v>
      </c>
      <c r="E264" s="1">
        <v>45594</v>
      </c>
      <c r="F264" s="33">
        <v>8</v>
      </c>
      <c r="G264">
        <v>572</v>
      </c>
      <c r="H264" t="s">
        <v>27</v>
      </c>
      <c r="I264" t="s">
        <v>551</v>
      </c>
      <c r="J264" t="s">
        <v>45</v>
      </c>
      <c r="K264" t="str">
        <f>TEXT(Table1[[#This Row],[Order Date]],"yyyy")</f>
        <v>2024</v>
      </c>
      <c r="L264" t="str">
        <f>TEXT(Table1[[#This Row],[Order Date]],"mmm")</f>
        <v>Oct</v>
      </c>
      <c r="M264" t="str">
        <f>TEXT(Table1[[#This Row],[Order Date]],"ddd")</f>
        <v>Wed</v>
      </c>
      <c r="N264">
        <f>Table1[[#This Row],[Delivered Date]]-Table1[[#This Row],[Order Date]]</f>
        <v>13</v>
      </c>
      <c r="O264">
        <f>_xlfn.XLOOKUP(Table1[[#This Row],[Product Name]],Table4[Product Name],Table4[Cost Percentage])</f>
        <v>0.75</v>
      </c>
      <c r="P264">
        <f>Table1[[#This Row],[Quantity]]*Table1[[#This Row],[Unit Price]]*Table1[[#This Row],[Cost Percentage]]</f>
        <v>3432</v>
      </c>
      <c r="Q264">
        <f>Table1[[#This Row],[Quantity]]*Table1[[#This Row],[Unit Price]]</f>
        <v>4576</v>
      </c>
      <c r="R264">
        <f>Table1[[#This Row],[Revenue]]-Table1[[#This Row],[Total Cost]]</f>
        <v>1144</v>
      </c>
    </row>
    <row r="265" spans="1:18">
      <c r="A265" t="s">
        <v>309</v>
      </c>
      <c r="B265" t="s">
        <v>11</v>
      </c>
      <c r="C265" t="s">
        <v>95</v>
      </c>
      <c r="D265" s="1">
        <v>45570</v>
      </c>
      <c r="E265" s="1">
        <v>45574</v>
      </c>
      <c r="F265" s="33">
        <v>6</v>
      </c>
      <c r="G265">
        <v>565</v>
      </c>
      <c r="H265" t="s">
        <v>27</v>
      </c>
      <c r="I265" t="s">
        <v>548</v>
      </c>
      <c r="J265" t="s">
        <v>45</v>
      </c>
      <c r="K265" t="str">
        <f>TEXT(Table1[[#This Row],[Order Date]],"yyyy")</f>
        <v>2024</v>
      </c>
      <c r="L265" t="str">
        <f>TEXT(Table1[[#This Row],[Order Date]],"mmm")</f>
        <v>Oct</v>
      </c>
      <c r="M265" t="str">
        <f>TEXT(Table1[[#This Row],[Order Date]],"ddd")</f>
        <v>Sat</v>
      </c>
      <c r="N265">
        <f>Table1[[#This Row],[Delivered Date]]-Table1[[#This Row],[Order Date]]</f>
        <v>4</v>
      </c>
      <c r="O265">
        <f>_xlfn.XLOOKUP(Table1[[#This Row],[Product Name]],Table4[Product Name],Table4[Cost Percentage])</f>
        <v>0.7</v>
      </c>
      <c r="P265">
        <f>Table1[[#This Row],[Quantity]]*Table1[[#This Row],[Unit Price]]*Table1[[#This Row],[Cost Percentage]]</f>
        <v>2373</v>
      </c>
      <c r="Q265">
        <f>Table1[[#This Row],[Quantity]]*Table1[[#This Row],[Unit Price]]</f>
        <v>3390</v>
      </c>
      <c r="R265">
        <f>Table1[[#This Row],[Revenue]]-Table1[[#This Row],[Total Cost]]</f>
        <v>1017</v>
      </c>
    </row>
    <row r="266" spans="1:18">
      <c r="A266" t="s">
        <v>310</v>
      </c>
      <c r="B266" t="s">
        <v>11</v>
      </c>
      <c r="C266" t="s">
        <v>57</v>
      </c>
      <c r="D266" s="1">
        <v>45399</v>
      </c>
      <c r="E266" s="1">
        <v>45406</v>
      </c>
      <c r="F266" s="33">
        <v>10</v>
      </c>
      <c r="G266">
        <v>715</v>
      </c>
      <c r="H266" t="s">
        <v>27</v>
      </c>
      <c r="I266" t="s">
        <v>546</v>
      </c>
      <c r="J266" t="s">
        <v>28</v>
      </c>
      <c r="K266" t="str">
        <f>TEXT(Table1[[#This Row],[Order Date]],"yyyy")</f>
        <v>2024</v>
      </c>
      <c r="L266" t="str">
        <f>TEXT(Table1[[#This Row],[Order Date]],"mmm")</f>
        <v>Apr</v>
      </c>
      <c r="M266" t="str">
        <f>TEXT(Table1[[#This Row],[Order Date]],"ddd")</f>
        <v>Wed</v>
      </c>
      <c r="N266">
        <f>Table1[[#This Row],[Delivered Date]]-Table1[[#This Row],[Order Date]]</f>
        <v>7</v>
      </c>
      <c r="O266">
        <f>_xlfn.XLOOKUP(Table1[[#This Row],[Product Name]],Table4[Product Name],Table4[Cost Percentage])</f>
        <v>0.85</v>
      </c>
      <c r="P266">
        <f>Table1[[#This Row],[Quantity]]*Table1[[#This Row],[Unit Price]]*Table1[[#This Row],[Cost Percentage]]</f>
        <v>6077.5</v>
      </c>
      <c r="Q266">
        <f>Table1[[#This Row],[Quantity]]*Table1[[#This Row],[Unit Price]]</f>
        <v>7150</v>
      </c>
      <c r="R266">
        <f>Table1[[#This Row],[Revenue]]-Table1[[#This Row],[Total Cost]]</f>
        <v>1072.5</v>
      </c>
    </row>
    <row r="267" spans="1:18" hidden="1">
      <c r="A267" t="s">
        <v>311</v>
      </c>
      <c r="B267" t="s">
        <v>23</v>
      </c>
      <c r="C267" t="s">
        <v>99</v>
      </c>
      <c r="D267" s="1">
        <v>45607</v>
      </c>
      <c r="E267" s="1">
        <v>45620</v>
      </c>
      <c r="F267">
        <v>3</v>
      </c>
      <c r="G267">
        <v>813</v>
      </c>
      <c r="H267" t="s">
        <v>13</v>
      </c>
      <c r="I267" t="s">
        <v>547</v>
      </c>
      <c r="J267" t="s">
        <v>14</v>
      </c>
      <c r="K267" t="str">
        <f>TEXT(Table1[[#This Row],[Order Date]],"yyyy")</f>
        <v>2024</v>
      </c>
      <c r="L267" t="str">
        <f>TEXT(Table1[[#This Row],[Order Date]],"mmm")</f>
        <v>Nov</v>
      </c>
      <c r="M267" t="str">
        <f>TEXT(Table1[[#This Row],[Order Date]],"ddd")</f>
        <v>Mon</v>
      </c>
      <c r="N267">
        <f>Table1[[#This Row],[Delivered Date]]-Table1[[#This Row],[Order Date]]</f>
        <v>13</v>
      </c>
      <c r="O267">
        <f>_xlfn.XLOOKUP(Table1[[#This Row],[Product Name]],Table4[Product Name],Table4[Cost Percentage])</f>
        <v>0.6</v>
      </c>
      <c r="P267">
        <f>Table1[[#This Row],[Quantity]]*Table1[[#This Row],[Unit Price]]*Table1[[#This Row],[Cost Percentage]]</f>
        <v>1463.3999999999999</v>
      </c>
      <c r="Q267">
        <f>Table1[[#This Row],[Quantity]]*Table1[[#This Row],[Unit Price]]</f>
        <v>2439</v>
      </c>
      <c r="R267">
        <f>Table1[[#This Row],[Revenue]]-Table1[[#This Row],[Total Cost]]</f>
        <v>975.60000000000014</v>
      </c>
    </row>
    <row r="268" spans="1:18">
      <c r="A268" t="s">
        <v>312</v>
      </c>
      <c r="B268" t="s">
        <v>30</v>
      </c>
      <c r="C268" t="s">
        <v>78</v>
      </c>
      <c r="D268" s="1">
        <v>45585</v>
      </c>
      <c r="E268" s="1">
        <v>45596</v>
      </c>
      <c r="F268" s="33">
        <v>5</v>
      </c>
      <c r="G268">
        <v>985</v>
      </c>
      <c r="H268" t="s">
        <v>27</v>
      </c>
      <c r="I268" t="s">
        <v>548</v>
      </c>
      <c r="J268" t="s">
        <v>45</v>
      </c>
      <c r="K268" t="str">
        <f>TEXT(Table1[[#This Row],[Order Date]],"yyyy")</f>
        <v>2024</v>
      </c>
      <c r="L268" t="str">
        <f>TEXT(Table1[[#This Row],[Order Date]],"mmm")</f>
        <v>Oct</v>
      </c>
      <c r="M268" t="str">
        <f>TEXT(Table1[[#This Row],[Order Date]],"ddd")</f>
        <v>Sun</v>
      </c>
      <c r="N268">
        <f>Table1[[#This Row],[Delivered Date]]-Table1[[#This Row],[Order Date]]</f>
        <v>11</v>
      </c>
      <c r="O268">
        <f>_xlfn.XLOOKUP(Table1[[#This Row],[Product Name]],Table4[Product Name],Table4[Cost Percentage])</f>
        <v>0.65</v>
      </c>
      <c r="P268">
        <f>Table1[[#This Row],[Quantity]]*Table1[[#This Row],[Unit Price]]*Table1[[#This Row],[Cost Percentage]]</f>
        <v>3201.25</v>
      </c>
      <c r="Q268">
        <f>Table1[[#This Row],[Quantity]]*Table1[[#This Row],[Unit Price]]</f>
        <v>4925</v>
      </c>
      <c r="R268">
        <f>Table1[[#This Row],[Revenue]]-Table1[[#This Row],[Total Cost]]</f>
        <v>1723.75</v>
      </c>
    </row>
    <row r="269" spans="1:18">
      <c r="A269" t="s">
        <v>313</v>
      </c>
      <c r="B269" t="s">
        <v>11</v>
      </c>
      <c r="C269" t="s">
        <v>57</v>
      </c>
      <c r="D269" s="1">
        <v>45502</v>
      </c>
      <c r="E269" s="1">
        <v>45508</v>
      </c>
      <c r="F269" s="33">
        <v>1</v>
      </c>
      <c r="G269">
        <v>293</v>
      </c>
      <c r="H269" t="s">
        <v>27</v>
      </c>
      <c r="I269" t="s">
        <v>548</v>
      </c>
      <c r="J269" t="s">
        <v>18</v>
      </c>
      <c r="K269" t="str">
        <f>TEXT(Table1[[#This Row],[Order Date]],"yyyy")</f>
        <v>2024</v>
      </c>
      <c r="L269" t="str">
        <f>TEXT(Table1[[#This Row],[Order Date]],"mmm")</f>
        <v>Jul</v>
      </c>
      <c r="M269" t="str">
        <f>TEXT(Table1[[#This Row],[Order Date]],"ddd")</f>
        <v>Mon</v>
      </c>
      <c r="N269">
        <f>Table1[[#This Row],[Delivered Date]]-Table1[[#This Row],[Order Date]]</f>
        <v>6</v>
      </c>
      <c r="O269">
        <f>_xlfn.XLOOKUP(Table1[[#This Row],[Product Name]],Table4[Product Name],Table4[Cost Percentage])</f>
        <v>0.85</v>
      </c>
      <c r="P269">
        <f>Table1[[#This Row],[Quantity]]*Table1[[#This Row],[Unit Price]]*Table1[[#This Row],[Cost Percentage]]</f>
        <v>249.04999999999998</v>
      </c>
      <c r="Q269">
        <f>Table1[[#This Row],[Quantity]]*Table1[[#This Row],[Unit Price]]</f>
        <v>293</v>
      </c>
      <c r="R269">
        <f>Table1[[#This Row],[Revenue]]-Table1[[#This Row],[Total Cost]]</f>
        <v>43.950000000000017</v>
      </c>
    </row>
    <row r="270" spans="1:18">
      <c r="A270" t="s">
        <v>314</v>
      </c>
      <c r="B270" t="s">
        <v>23</v>
      </c>
      <c r="C270" t="s">
        <v>24</v>
      </c>
      <c r="D270" s="1">
        <v>45589</v>
      </c>
      <c r="E270" s="1">
        <v>45595</v>
      </c>
      <c r="F270" s="33">
        <v>1</v>
      </c>
      <c r="G270">
        <v>899</v>
      </c>
      <c r="H270" t="s">
        <v>27</v>
      </c>
      <c r="I270" t="s">
        <v>548</v>
      </c>
      <c r="J270" t="s">
        <v>45</v>
      </c>
      <c r="K270" t="str">
        <f>TEXT(Table1[[#This Row],[Order Date]],"yyyy")</f>
        <v>2024</v>
      </c>
      <c r="L270" t="str">
        <f>TEXT(Table1[[#This Row],[Order Date]],"mmm")</f>
        <v>Oct</v>
      </c>
      <c r="M270" t="str">
        <f>TEXT(Table1[[#This Row],[Order Date]],"ddd")</f>
        <v>Thu</v>
      </c>
      <c r="N270">
        <f>Table1[[#This Row],[Delivered Date]]-Table1[[#This Row],[Order Date]]</f>
        <v>6</v>
      </c>
      <c r="O270">
        <f>_xlfn.XLOOKUP(Table1[[#This Row],[Product Name]],Table4[Product Name],Table4[Cost Percentage])</f>
        <v>0.55000000000000004</v>
      </c>
      <c r="P270">
        <f>Table1[[#This Row],[Quantity]]*Table1[[#This Row],[Unit Price]]*Table1[[#This Row],[Cost Percentage]]</f>
        <v>494.45000000000005</v>
      </c>
      <c r="Q270">
        <f>Table1[[#This Row],[Quantity]]*Table1[[#This Row],[Unit Price]]</f>
        <v>899</v>
      </c>
      <c r="R270">
        <f>Table1[[#This Row],[Revenue]]-Table1[[#This Row],[Total Cost]]</f>
        <v>404.54999999999995</v>
      </c>
    </row>
    <row r="271" spans="1:18" hidden="1">
      <c r="A271" t="s">
        <v>315</v>
      </c>
      <c r="B271" t="s">
        <v>23</v>
      </c>
      <c r="C271" t="s">
        <v>24</v>
      </c>
      <c r="D271" s="1">
        <v>45324</v>
      </c>
      <c r="E271" s="1">
        <v>45333</v>
      </c>
      <c r="F271">
        <v>9</v>
      </c>
      <c r="G271">
        <v>417</v>
      </c>
      <c r="H271" t="s">
        <v>13</v>
      </c>
      <c r="I271" t="s">
        <v>547</v>
      </c>
      <c r="J271" t="s">
        <v>45</v>
      </c>
      <c r="K271" t="str">
        <f>TEXT(Table1[[#This Row],[Order Date]],"yyyy")</f>
        <v>2024</v>
      </c>
      <c r="L271" t="str">
        <f>TEXT(Table1[[#This Row],[Order Date]],"mmm")</f>
        <v>Feb</v>
      </c>
      <c r="M271" t="str">
        <f>TEXT(Table1[[#This Row],[Order Date]],"ddd")</f>
        <v>Fri</v>
      </c>
      <c r="N271">
        <f>Table1[[#This Row],[Delivered Date]]-Table1[[#This Row],[Order Date]]</f>
        <v>9</v>
      </c>
      <c r="O271">
        <f>_xlfn.XLOOKUP(Table1[[#This Row],[Product Name]],Table4[Product Name],Table4[Cost Percentage])</f>
        <v>0.55000000000000004</v>
      </c>
      <c r="P271">
        <f>Table1[[#This Row],[Quantity]]*Table1[[#This Row],[Unit Price]]*Table1[[#This Row],[Cost Percentage]]</f>
        <v>2064.15</v>
      </c>
      <c r="Q271">
        <f>Table1[[#This Row],[Quantity]]*Table1[[#This Row],[Unit Price]]</f>
        <v>3753</v>
      </c>
      <c r="R271">
        <f>Table1[[#This Row],[Revenue]]-Table1[[#This Row],[Total Cost]]</f>
        <v>1688.85</v>
      </c>
    </row>
    <row r="272" spans="1:18" hidden="1">
      <c r="A272" t="s">
        <v>316</v>
      </c>
      <c r="B272" t="s">
        <v>23</v>
      </c>
      <c r="C272" t="s">
        <v>24</v>
      </c>
      <c r="D272" s="1">
        <v>45457</v>
      </c>
      <c r="E272" s="1">
        <v>45461</v>
      </c>
      <c r="F272">
        <v>5</v>
      </c>
      <c r="G272">
        <v>355</v>
      </c>
      <c r="H272" t="s">
        <v>13</v>
      </c>
      <c r="I272" t="s">
        <v>551</v>
      </c>
      <c r="J272" t="s">
        <v>45</v>
      </c>
      <c r="K272" t="str">
        <f>TEXT(Table1[[#This Row],[Order Date]],"yyyy")</f>
        <v>2024</v>
      </c>
      <c r="L272" t="str">
        <f>TEXT(Table1[[#This Row],[Order Date]],"mmm")</f>
        <v>Jun</v>
      </c>
      <c r="M272" t="str">
        <f>TEXT(Table1[[#This Row],[Order Date]],"ddd")</f>
        <v>Fri</v>
      </c>
      <c r="N272">
        <f>Table1[[#This Row],[Delivered Date]]-Table1[[#This Row],[Order Date]]</f>
        <v>4</v>
      </c>
      <c r="O272">
        <f>_xlfn.XLOOKUP(Table1[[#This Row],[Product Name]],Table4[Product Name],Table4[Cost Percentage])</f>
        <v>0.55000000000000004</v>
      </c>
      <c r="P272">
        <f>Table1[[#This Row],[Quantity]]*Table1[[#This Row],[Unit Price]]*Table1[[#This Row],[Cost Percentage]]</f>
        <v>976.25000000000011</v>
      </c>
      <c r="Q272">
        <f>Table1[[#This Row],[Quantity]]*Table1[[#This Row],[Unit Price]]</f>
        <v>1775</v>
      </c>
      <c r="R272">
        <f>Table1[[#This Row],[Revenue]]-Table1[[#This Row],[Total Cost]]</f>
        <v>798.74999999999989</v>
      </c>
    </row>
    <row r="273" spans="1:18" hidden="1">
      <c r="A273" t="s">
        <v>317</v>
      </c>
      <c r="B273" t="s">
        <v>16</v>
      </c>
      <c r="C273" t="s">
        <v>43</v>
      </c>
      <c r="D273" s="1">
        <v>45467</v>
      </c>
      <c r="E273" s="1">
        <v>45471</v>
      </c>
      <c r="F273">
        <v>1</v>
      </c>
      <c r="G273">
        <v>57</v>
      </c>
      <c r="H273" t="s">
        <v>13</v>
      </c>
      <c r="I273" t="s">
        <v>547</v>
      </c>
      <c r="J273" t="s">
        <v>28</v>
      </c>
      <c r="K273" t="str">
        <f>TEXT(Table1[[#This Row],[Order Date]],"yyyy")</f>
        <v>2024</v>
      </c>
      <c r="L273" t="str">
        <f>TEXT(Table1[[#This Row],[Order Date]],"mmm")</f>
        <v>Jun</v>
      </c>
      <c r="M273" t="str">
        <f>TEXT(Table1[[#This Row],[Order Date]],"ddd")</f>
        <v>Mon</v>
      </c>
      <c r="N273">
        <f>Table1[[#This Row],[Delivered Date]]-Table1[[#This Row],[Order Date]]</f>
        <v>4</v>
      </c>
      <c r="O273">
        <f>_xlfn.XLOOKUP(Table1[[#This Row],[Product Name]],Table4[Product Name],Table4[Cost Percentage])</f>
        <v>0.6</v>
      </c>
      <c r="P273">
        <f>Table1[[#This Row],[Quantity]]*Table1[[#This Row],[Unit Price]]*Table1[[#This Row],[Cost Percentage]]</f>
        <v>34.199999999999996</v>
      </c>
      <c r="Q273">
        <f>Table1[[#This Row],[Quantity]]*Table1[[#This Row],[Unit Price]]</f>
        <v>57</v>
      </c>
      <c r="R273">
        <f>Table1[[#This Row],[Revenue]]-Table1[[#This Row],[Total Cost]]</f>
        <v>22.800000000000004</v>
      </c>
    </row>
    <row r="274" spans="1:18">
      <c r="A274" t="s">
        <v>318</v>
      </c>
      <c r="B274" t="s">
        <v>11</v>
      </c>
      <c r="C274" t="s">
        <v>57</v>
      </c>
      <c r="D274" s="1">
        <v>45517</v>
      </c>
      <c r="E274" s="1">
        <v>45529</v>
      </c>
      <c r="F274" s="33">
        <v>8</v>
      </c>
      <c r="G274">
        <v>10</v>
      </c>
      <c r="H274" t="s">
        <v>27</v>
      </c>
      <c r="I274" t="s">
        <v>549</v>
      </c>
      <c r="J274" t="s">
        <v>18</v>
      </c>
      <c r="K274" t="str">
        <f>TEXT(Table1[[#This Row],[Order Date]],"yyyy")</f>
        <v>2024</v>
      </c>
      <c r="L274" t="str">
        <f>TEXT(Table1[[#This Row],[Order Date]],"mmm")</f>
        <v>Aug</v>
      </c>
      <c r="M274" t="str">
        <f>TEXT(Table1[[#This Row],[Order Date]],"ddd")</f>
        <v>Tue</v>
      </c>
      <c r="N274">
        <f>Table1[[#This Row],[Delivered Date]]-Table1[[#This Row],[Order Date]]</f>
        <v>12</v>
      </c>
      <c r="O274">
        <f>_xlfn.XLOOKUP(Table1[[#This Row],[Product Name]],Table4[Product Name],Table4[Cost Percentage])</f>
        <v>0.85</v>
      </c>
      <c r="P274">
        <f>Table1[[#This Row],[Quantity]]*Table1[[#This Row],[Unit Price]]*Table1[[#This Row],[Cost Percentage]]</f>
        <v>68</v>
      </c>
      <c r="Q274">
        <f>Table1[[#This Row],[Quantity]]*Table1[[#This Row],[Unit Price]]</f>
        <v>80</v>
      </c>
      <c r="R274">
        <f>Table1[[#This Row],[Revenue]]-Table1[[#This Row],[Total Cost]]</f>
        <v>12</v>
      </c>
    </row>
    <row r="275" spans="1:18">
      <c r="A275" t="s">
        <v>319</v>
      </c>
      <c r="B275" t="s">
        <v>11</v>
      </c>
      <c r="C275" t="s">
        <v>95</v>
      </c>
      <c r="D275" s="1">
        <v>45632</v>
      </c>
      <c r="E275" s="1">
        <v>45639</v>
      </c>
      <c r="F275" s="33">
        <v>3</v>
      </c>
      <c r="G275">
        <v>63</v>
      </c>
      <c r="H275" t="s">
        <v>27</v>
      </c>
      <c r="I275" t="s">
        <v>549</v>
      </c>
      <c r="J275" t="s">
        <v>18</v>
      </c>
      <c r="K275" t="str">
        <f>TEXT(Table1[[#This Row],[Order Date]],"yyyy")</f>
        <v>2024</v>
      </c>
      <c r="L275" t="str">
        <f>TEXT(Table1[[#This Row],[Order Date]],"mmm")</f>
        <v>Dec</v>
      </c>
      <c r="M275" t="str">
        <f>TEXT(Table1[[#This Row],[Order Date]],"ddd")</f>
        <v>Fri</v>
      </c>
      <c r="N275">
        <f>Table1[[#This Row],[Delivered Date]]-Table1[[#This Row],[Order Date]]</f>
        <v>7</v>
      </c>
      <c r="O275">
        <f>_xlfn.XLOOKUP(Table1[[#This Row],[Product Name]],Table4[Product Name],Table4[Cost Percentage])</f>
        <v>0.7</v>
      </c>
      <c r="P275">
        <f>Table1[[#This Row],[Quantity]]*Table1[[#This Row],[Unit Price]]*Table1[[#This Row],[Cost Percentage]]</f>
        <v>132.29999999999998</v>
      </c>
      <c r="Q275">
        <f>Table1[[#This Row],[Quantity]]*Table1[[#This Row],[Unit Price]]</f>
        <v>189</v>
      </c>
      <c r="R275">
        <f>Table1[[#This Row],[Revenue]]-Table1[[#This Row],[Total Cost]]</f>
        <v>56.700000000000017</v>
      </c>
    </row>
    <row r="276" spans="1:18" hidden="1">
      <c r="A276" t="s">
        <v>320</v>
      </c>
      <c r="B276" t="s">
        <v>20</v>
      </c>
      <c r="C276" t="s">
        <v>21</v>
      </c>
      <c r="D276" s="1">
        <v>45627</v>
      </c>
      <c r="E276" s="1">
        <v>45636</v>
      </c>
      <c r="F276">
        <v>2</v>
      </c>
      <c r="G276">
        <v>730</v>
      </c>
      <c r="H276" t="s">
        <v>13</v>
      </c>
      <c r="I276" t="s">
        <v>547</v>
      </c>
      <c r="J276" t="s">
        <v>18</v>
      </c>
      <c r="K276" t="str">
        <f>TEXT(Table1[[#This Row],[Order Date]],"yyyy")</f>
        <v>2024</v>
      </c>
      <c r="L276" t="str">
        <f>TEXT(Table1[[#This Row],[Order Date]],"mmm")</f>
        <v>Dec</v>
      </c>
      <c r="M276" t="str">
        <f>TEXT(Table1[[#This Row],[Order Date]],"ddd")</f>
        <v>Sun</v>
      </c>
      <c r="N276">
        <f>Table1[[#This Row],[Delivered Date]]-Table1[[#This Row],[Order Date]]</f>
        <v>9</v>
      </c>
      <c r="O276">
        <f>_xlfn.XLOOKUP(Table1[[#This Row],[Product Name]],Table4[Product Name],Table4[Cost Percentage])</f>
        <v>0.75</v>
      </c>
      <c r="P276">
        <f>Table1[[#This Row],[Quantity]]*Table1[[#This Row],[Unit Price]]*Table1[[#This Row],[Cost Percentage]]</f>
        <v>1095</v>
      </c>
      <c r="Q276">
        <f>Table1[[#This Row],[Quantity]]*Table1[[#This Row],[Unit Price]]</f>
        <v>1460</v>
      </c>
      <c r="R276">
        <f>Table1[[#This Row],[Revenue]]-Table1[[#This Row],[Total Cost]]</f>
        <v>365</v>
      </c>
    </row>
    <row r="277" spans="1:18" hidden="1">
      <c r="A277" t="s">
        <v>321</v>
      </c>
      <c r="B277" t="s">
        <v>23</v>
      </c>
      <c r="C277" t="s">
        <v>114</v>
      </c>
      <c r="D277" s="1">
        <v>45359</v>
      </c>
      <c r="E277" s="1">
        <v>45366</v>
      </c>
      <c r="F277">
        <v>10</v>
      </c>
      <c r="G277">
        <v>241</v>
      </c>
      <c r="H277" t="s">
        <v>13</v>
      </c>
      <c r="I277" t="s">
        <v>551</v>
      </c>
      <c r="J277" t="s">
        <v>18</v>
      </c>
      <c r="K277" t="str">
        <f>TEXT(Table1[[#This Row],[Order Date]],"yyyy")</f>
        <v>2024</v>
      </c>
      <c r="L277" t="str">
        <f>TEXT(Table1[[#This Row],[Order Date]],"mmm")</f>
        <v>Mar</v>
      </c>
      <c r="M277" t="str">
        <f>TEXT(Table1[[#This Row],[Order Date]],"ddd")</f>
        <v>Fri</v>
      </c>
      <c r="N277">
        <f>Table1[[#This Row],[Delivered Date]]-Table1[[#This Row],[Order Date]]</f>
        <v>7</v>
      </c>
      <c r="O277">
        <f>_xlfn.XLOOKUP(Table1[[#This Row],[Product Name]],Table4[Product Name],Table4[Cost Percentage])</f>
        <v>0.6</v>
      </c>
      <c r="P277">
        <f>Table1[[#This Row],[Quantity]]*Table1[[#This Row],[Unit Price]]*Table1[[#This Row],[Cost Percentage]]</f>
        <v>1446</v>
      </c>
      <c r="Q277">
        <f>Table1[[#This Row],[Quantity]]*Table1[[#This Row],[Unit Price]]</f>
        <v>2410</v>
      </c>
      <c r="R277">
        <f>Table1[[#This Row],[Revenue]]-Table1[[#This Row],[Total Cost]]</f>
        <v>964</v>
      </c>
    </row>
    <row r="278" spans="1:18" hidden="1">
      <c r="A278" t="s">
        <v>322</v>
      </c>
      <c r="B278" t="s">
        <v>11</v>
      </c>
      <c r="C278" t="s">
        <v>95</v>
      </c>
      <c r="D278" s="1">
        <v>45353</v>
      </c>
      <c r="E278" s="1">
        <v>45366</v>
      </c>
      <c r="F278">
        <v>7</v>
      </c>
      <c r="G278">
        <v>720</v>
      </c>
      <c r="H278" t="s">
        <v>13</v>
      </c>
      <c r="I278" t="s">
        <v>547</v>
      </c>
      <c r="J278" t="s">
        <v>18</v>
      </c>
      <c r="K278" t="str">
        <f>TEXT(Table1[[#This Row],[Order Date]],"yyyy")</f>
        <v>2024</v>
      </c>
      <c r="L278" t="str">
        <f>TEXT(Table1[[#This Row],[Order Date]],"mmm")</f>
        <v>Mar</v>
      </c>
      <c r="M278" t="str">
        <f>TEXT(Table1[[#This Row],[Order Date]],"ddd")</f>
        <v>Sat</v>
      </c>
      <c r="N278">
        <f>Table1[[#This Row],[Delivered Date]]-Table1[[#This Row],[Order Date]]</f>
        <v>13</v>
      </c>
      <c r="O278">
        <f>_xlfn.XLOOKUP(Table1[[#This Row],[Product Name]],Table4[Product Name],Table4[Cost Percentage])</f>
        <v>0.7</v>
      </c>
      <c r="P278">
        <f>Table1[[#This Row],[Quantity]]*Table1[[#This Row],[Unit Price]]*Table1[[#This Row],[Cost Percentage]]</f>
        <v>3528</v>
      </c>
      <c r="Q278">
        <f>Table1[[#This Row],[Quantity]]*Table1[[#This Row],[Unit Price]]</f>
        <v>5040</v>
      </c>
      <c r="R278">
        <f>Table1[[#This Row],[Revenue]]-Table1[[#This Row],[Total Cost]]</f>
        <v>1512</v>
      </c>
    </row>
    <row r="279" spans="1:18" hidden="1">
      <c r="A279" t="s">
        <v>323</v>
      </c>
      <c r="B279" t="s">
        <v>20</v>
      </c>
      <c r="C279" t="s">
        <v>21</v>
      </c>
      <c r="D279" s="1">
        <v>45360</v>
      </c>
      <c r="E279" s="1">
        <v>45371</v>
      </c>
      <c r="F279">
        <v>3</v>
      </c>
      <c r="G279">
        <v>80</v>
      </c>
      <c r="H279" t="s">
        <v>13</v>
      </c>
      <c r="I279" t="s">
        <v>551</v>
      </c>
      <c r="J279" t="s">
        <v>45</v>
      </c>
      <c r="K279" t="str">
        <f>TEXT(Table1[[#This Row],[Order Date]],"yyyy")</f>
        <v>2024</v>
      </c>
      <c r="L279" t="str">
        <f>TEXT(Table1[[#This Row],[Order Date]],"mmm")</f>
        <v>Mar</v>
      </c>
      <c r="M279" t="str">
        <f>TEXT(Table1[[#This Row],[Order Date]],"ddd")</f>
        <v>Sat</v>
      </c>
      <c r="N279">
        <f>Table1[[#This Row],[Delivered Date]]-Table1[[#This Row],[Order Date]]</f>
        <v>11</v>
      </c>
      <c r="O279">
        <f>_xlfn.XLOOKUP(Table1[[#This Row],[Product Name]],Table4[Product Name],Table4[Cost Percentage])</f>
        <v>0.75</v>
      </c>
      <c r="P279">
        <f>Table1[[#This Row],[Quantity]]*Table1[[#This Row],[Unit Price]]*Table1[[#This Row],[Cost Percentage]]</f>
        <v>180</v>
      </c>
      <c r="Q279">
        <f>Table1[[#This Row],[Quantity]]*Table1[[#This Row],[Unit Price]]</f>
        <v>240</v>
      </c>
      <c r="R279">
        <f>Table1[[#This Row],[Revenue]]-Table1[[#This Row],[Total Cost]]</f>
        <v>60</v>
      </c>
    </row>
    <row r="280" spans="1:18" hidden="1">
      <c r="A280" t="s">
        <v>324</v>
      </c>
      <c r="B280" t="s">
        <v>16</v>
      </c>
      <c r="C280" t="s">
        <v>43</v>
      </c>
      <c r="D280" s="1">
        <v>45403</v>
      </c>
      <c r="E280" s="1">
        <v>45409</v>
      </c>
      <c r="F280">
        <v>2</v>
      </c>
      <c r="G280">
        <v>928</v>
      </c>
      <c r="H280" t="s">
        <v>13</v>
      </c>
      <c r="I280" t="s">
        <v>547</v>
      </c>
      <c r="J280" t="s">
        <v>14</v>
      </c>
      <c r="K280" t="str">
        <f>TEXT(Table1[[#This Row],[Order Date]],"yyyy")</f>
        <v>2024</v>
      </c>
      <c r="L280" t="str">
        <f>TEXT(Table1[[#This Row],[Order Date]],"mmm")</f>
        <v>Apr</v>
      </c>
      <c r="M280" t="str">
        <f>TEXT(Table1[[#This Row],[Order Date]],"ddd")</f>
        <v>Sun</v>
      </c>
      <c r="N280">
        <f>Table1[[#This Row],[Delivered Date]]-Table1[[#This Row],[Order Date]]</f>
        <v>6</v>
      </c>
      <c r="O280">
        <f>_xlfn.XLOOKUP(Table1[[#This Row],[Product Name]],Table4[Product Name],Table4[Cost Percentage])</f>
        <v>0.6</v>
      </c>
      <c r="P280">
        <f>Table1[[#This Row],[Quantity]]*Table1[[#This Row],[Unit Price]]*Table1[[#This Row],[Cost Percentage]]</f>
        <v>1113.5999999999999</v>
      </c>
      <c r="Q280">
        <f>Table1[[#This Row],[Quantity]]*Table1[[#This Row],[Unit Price]]</f>
        <v>1856</v>
      </c>
      <c r="R280">
        <f>Table1[[#This Row],[Revenue]]-Table1[[#This Row],[Total Cost]]</f>
        <v>742.40000000000009</v>
      </c>
    </row>
    <row r="281" spans="1:18" hidden="1">
      <c r="A281" t="s">
        <v>325</v>
      </c>
      <c r="B281" t="s">
        <v>16</v>
      </c>
      <c r="C281" t="s">
        <v>43</v>
      </c>
      <c r="D281" s="1">
        <v>45471</v>
      </c>
      <c r="E281" s="1">
        <v>45484</v>
      </c>
      <c r="F281">
        <v>7</v>
      </c>
      <c r="G281">
        <v>332</v>
      </c>
      <c r="H281" t="s">
        <v>13</v>
      </c>
      <c r="I281" t="s">
        <v>548</v>
      </c>
      <c r="J281" t="s">
        <v>45</v>
      </c>
      <c r="K281" t="str">
        <f>TEXT(Table1[[#This Row],[Order Date]],"yyyy")</f>
        <v>2024</v>
      </c>
      <c r="L281" t="str">
        <f>TEXT(Table1[[#This Row],[Order Date]],"mmm")</f>
        <v>Jun</v>
      </c>
      <c r="M281" t="str">
        <f>TEXT(Table1[[#This Row],[Order Date]],"ddd")</f>
        <v>Fri</v>
      </c>
      <c r="N281">
        <f>Table1[[#This Row],[Delivered Date]]-Table1[[#This Row],[Order Date]]</f>
        <v>13</v>
      </c>
      <c r="O281">
        <f>_xlfn.XLOOKUP(Table1[[#This Row],[Product Name]],Table4[Product Name],Table4[Cost Percentage])</f>
        <v>0.6</v>
      </c>
      <c r="P281">
        <f>Table1[[#This Row],[Quantity]]*Table1[[#This Row],[Unit Price]]*Table1[[#This Row],[Cost Percentage]]</f>
        <v>1394.3999999999999</v>
      </c>
      <c r="Q281">
        <f>Table1[[#This Row],[Quantity]]*Table1[[#This Row],[Unit Price]]</f>
        <v>2324</v>
      </c>
      <c r="R281">
        <f>Table1[[#This Row],[Revenue]]-Table1[[#This Row],[Total Cost]]</f>
        <v>929.60000000000014</v>
      </c>
    </row>
    <row r="282" spans="1:18">
      <c r="A282" t="s">
        <v>326</v>
      </c>
      <c r="B282" t="s">
        <v>11</v>
      </c>
      <c r="C282" t="s">
        <v>95</v>
      </c>
      <c r="D282" s="1">
        <v>45397</v>
      </c>
      <c r="E282" s="1">
        <v>45400</v>
      </c>
      <c r="F282" s="33">
        <v>9</v>
      </c>
      <c r="G282">
        <v>631</v>
      </c>
      <c r="H282" t="s">
        <v>27</v>
      </c>
      <c r="I282" t="s">
        <v>551</v>
      </c>
      <c r="J282" t="s">
        <v>18</v>
      </c>
      <c r="K282" t="str">
        <f>TEXT(Table1[[#This Row],[Order Date]],"yyyy")</f>
        <v>2024</v>
      </c>
      <c r="L282" t="str">
        <f>TEXT(Table1[[#This Row],[Order Date]],"mmm")</f>
        <v>Apr</v>
      </c>
      <c r="M282" t="str">
        <f>TEXT(Table1[[#This Row],[Order Date]],"ddd")</f>
        <v>Mon</v>
      </c>
      <c r="N282">
        <f>Table1[[#This Row],[Delivered Date]]-Table1[[#This Row],[Order Date]]</f>
        <v>3</v>
      </c>
      <c r="O282">
        <f>_xlfn.XLOOKUP(Table1[[#This Row],[Product Name]],Table4[Product Name],Table4[Cost Percentage])</f>
        <v>0.7</v>
      </c>
      <c r="P282">
        <f>Table1[[#This Row],[Quantity]]*Table1[[#This Row],[Unit Price]]*Table1[[#This Row],[Cost Percentage]]</f>
        <v>3975.2999999999997</v>
      </c>
      <c r="Q282">
        <f>Table1[[#This Row],[Quantity]]*Table1[[#This Row],[Unit Price]]</f>
        <v>5679</v>
      </c>
      <c r="R282">
        <f>Table1[[#This Row],[Revenue]]-Table1[[#This Row],[Total Cost]]</f>
        <v>1703.7000000000003</v>
      </c>
    </row>
    <row r="283" spans="1:18">
      <c r="A283" t="s">
        <v>327</v>
      </c>
      <c r="B283" t="s">
        <v>23</v>
      </c>
      <c r="C283" t="s">
        <v>114</v>
      </c>
      <c r="D283" s="1">
        <v>45415</v>
      </c>
      <c r="E283" s="1">
        <v>45419</v>
      </c>
      <c r="F283" s="33">
        <v>8</v>
      </c>
      <c r="G283">
        <v>663</v>
      </c>
      <c r="H283" t="s">
        <v>27</v>
      </c>
      <c r="I283" t="s">
        <v>551</v>
      </c>
      <c r="J283" t="s">
        <v>28</v>
      </c>
      <c r="K283" t="str">
        <f>TEXT(Table1[[#This Row],[Order Date]],"yyyy")</f>
        <v>2024</v>
      </c>
      <c r="L283" t="str">
        <f>TEXT(Table1[[#This Row],[Order Date]],"mmm")</f>
        <v>May</v>
      </c>
      <c r="M283" t="str">
        <f>TEXT(Table1[[#This Row],[Order Date]],"ddd")</f>
        <v>Fri</v>
      </c>
      <c r="N283">
        <f>Table1[[#This Row],[Delivered Date]]-Table1[[#This Row],[Order Date]]</f>
        <v>4</v>
      </c>
      <c r="O283">
        <f>_xlfn.XLOOKUP(Table1[[#This Row],[Product Name]],Table4[Product Name],Table4[Cost Percentage])</f>
        <v>0.6</v>
      </c>
      <c r="P283">
        <f>Table1[[#This Row],[Quantity]]*Table1[[#This Row],[Unit Price]]*Table1[[#This Row],[Cost Percentage]]</f>
        <v>3182.4</v>
      </c>
      <c r="Q283">
        <f>Table1[[#This Row],[Quantity]]*Table1[[#This Row],[Unit Price]]</f>
        <v>5304</v>
      </c>
      <c r="R283">
        <f>Table1[[#This Row],[Revenue]]-Table1[[#This Row],[Total Cost]]</f>
        <v>2121.6</v>
      </c>
    </row>
    <row r="284" spans="1:18" hidden="1">
      <c r="A284" t="s">
        <v>328</v>
      </c>
      <c r="B284" t="s">
        <v>30</v>
      </c>
      <c r="C284" t="s">
        <v>31</v>
      </c>
      <c r="D284" s="1">
        <v>45641</v>
      </c>
      <c r="E284" s="1">
        <v>45646</v>
      </c>
      <c r="F284">
        <v>3</v>
      </c>
      <c r="G284">
        <v>791</v>
      </c>
      <c r="H284" t="s">
        <v>13</v>
      </c>
      <c r="I284" t="s">
        <v>549</v>
      </c>
      <c r="J284" t="s">
        <v>14</v>
      </c>
      <c r="K284" t="str">
        <f>TEXT(Table1[[#This Row],[Order Date]],"yyyy")</f>
        <v>2024</v>
      </c>
      <c r="L284" t="str">
        <f>TEXT(Table1[[#This Row],[Order Date]],"mmm")</f>
        <v>Dec</v>
      </c>
      <c r="M284" t="str">
        <f>TEXT(Table1[[#This Row],[Order Date]],"ddd")</f>
        <v>Sun</v>
      </c>
      <c r="N284">
        <f>Table1[[#This Row],[Delivered Date]]-Table1[[#This Row],[Order Date]]</f>
        <v>5</v>
      </c>
      <c r="O284">
        <f>_xlfn.XLOOKUP(Table1[[#This Row],[Product Name]],Table4[Product Name],Table4[Cost Percentage])</f>
        <v>0.75</v>
      </c>
      <c r="P284">
        <f>Table1[[#This Row],[Quantity]]*Table1[[#This Row],[Unit Price]]*Table1[[#This Row],[Cost Percentage]]</f>
        <v>1779.75</v>
      </c>
      <c r="Q284">
        <f>Table1[[#This Row],[Quantity]]*Table1[[#This Row],[Unit Price]]</f>
        <v>2373</v>
      </c>
      <c r="R284">
        <f>Table1[[#This Row],[Revenue]]-Table1[[#This Row],[Total Cost]]</f>
        <v>593.25</v>
      </c>
    </row>
    <row r="285" spans="1:18">
      <c r="A285" t="s">
        <v>329</v>
      </c>
      <c r="B285" t="s">
        <v>16</v>
      </c>
      <c r="C285" t="s">
        <v>55</v>
      </c>
      <c r="D285" s="1">
        <v>45613</v>
      </c>
      <c r="E285" s="1">
        <v>45616</v>
      </c>
      <c r="F285" s="33">
        <v>9</v>
      </c>
      <c r="G285">
        <v>795</v>
      </c>
      <c r="H285" t="s">
        <v>27</v>
      </c>
      <c r="I285" t="s">
        <v>549</v>
      </c>
      <c r="J285" t="s">
        <v>45</v>
      </c>
      <c r="K285" t="str">
        <f>TEXT(Table1[[#This Row],[Order Date]],"yyyy")</f>
        <v>2024</v>
      </c>
      <c r="L285" t="str">
        <f>TEXT(Table1[[#This Row],[Order Date]],"mmm")</f>
        <v>Nov</v>
      </c>
      <c r="M285" t="str">
        <f>TEXT(Table1[[#This Row],[Order Date]],"ddd")</f>
        <v>Sun</v>
      </c>
      <c r="N285">
        <f>Table1[[#This Row],[Delivered Date]]-Table1[[#This Row],[Order Date]]</f>
        <v>3</v>
      </c>
      <c r="O285">
        <f>_xlfn.XLOOKUP(Table1[[#This Row],[Product Name]],Table4[Product Name],Table4[Cost Percentage])</f>
        <v>0.55000000000000004</v>
      </c>
      <c r="P285">
        <f>Table1[[#This Row],[Quantity]]*Table1[[#This Row],[Unit Price]]*Table1[[#This Row],[Cost Percentage]]</f>
        <v>3935.2500000000005</v>
      </c>
      <c r="Q285">
        <f>Table1[[#This Row],[Quantity]]*Table1[[#This Row],[Unit Price]]</f>
        <v>7155</v>
      </c>
      <c r="R285">
        <f>Table1[[#This Row],[Revenue]]-Table1[[#This Row],[Total Cost]]</f>
        <v>3219.7499999999995</v>
      </c>
    </row>
    <row r="286" spans="1:18">
      <c r="A286" t="s">
        <v>330</v>
      </c>
      <c r="B286" t="s">
        <v>11</v>
      </c>
      <c r="C286" t="s">
        <v>95</v>
      </c>
      <c r="D286" s="1">
        <v>45332</v>
      </c>
      <c r="E286" s="1">
        <v>45346</v>
      </c>
      <c r="F286" s="33">
        <v>9</v>
      </c>
      <c r="G286">
        <v>953</v>
      </c>
      <c r="H286" t="s">
        <v>27</v>
      </c>
      <c r="I286" t="s">
        <v>547</v>
      </c>
      <c r="J286" t="s">
        <v>28</v>
      </c>
      <c r="K286" t="str">
        <f>TEXT(Table1[[#This Row],[Order Date]],"yyyy")</f>
        <v>2024</v>
      </c>
      <c r="L286" t="str">
        <f>TEXT(Table1[[#This Row],[Order Date]],"mmm")</f>
        <v>Feb</v>
      </c>
      <c r="M286" t="str">
        <f>TEXT(Table1[[#This Row],[Order Date]],"ddd")</f>
        <v>Sat</v>
      </c>
      <c r="N286">
        <f>Table1[[#This Row],[Delivered Date]]-Table1[[#This Row],[Order Date]]</f>
        <v>14</v>
      </c>
      <c r="O286">
        <f>_xlfn.XLOOKUP(Table1[[#This Row],[Product Name]],Table4[Product Name],Table4[Cost Percentage])</f>
        <v>0.7</v>
      </c>
      <c r="P286">
        <f>Table1[[#This Row],[Quantity]]*Table1[[#This Row],[Unit Price]]*Table1[[#This Row],[Cost Percentage]]</f>
        <v>6003.9</v>
      </c>
      <c r="Q286">
        <f>Table1[[#This Row],[Quantity]]*Table1[[#This Row],[Unit Price]]</f>
        <v>8577</v>
      </c>
      <c r="R286">
        <f>Table1[[#This Row],[Revenue]]-Table1[[#This Row],[Total Cost]]</f>
        <v>2573.1000000000004</v>
      </c>
    </row>
    <row r="287" spans="1:18">
      <c r="A287" t="s">
        <v>331</v>
      </c>
      <c r="B287" t="s">
        <v>30</v>
      </c>
      <c r="C287" t="s">
        <v>49</v>
      </c>
      <c r="D287" s="1">
        <v>45592</v>
      </c>
      <c r="E287" s="1">
        <v>45606</v>
      </c>
      <c r="F287" s="33">
        <v>2</v>
      </c>
      <c r="G287">
        <v>327</v>
      </c>
      <c r="H287" t="s">
        <v>27</v>
      </c>
      <c r="I287" t="s">
        <v>551</v>
      </c>
      <c r="J287" t="s">
        <v>28</v>
      </c>
      <c r="K287" t="str">
        <f>TEXT(Table1[[#This Row],[Order Date]],"yyyy")</f>
        <v>2024</v>
      </c>
      <c r="L287" t="str">
        <f>TEXT(Table1[[#This Row],[Order Date]],"mmm")</f>
        <v>Oct</v>
      </c>
      <c r="M287" t="str">
        <f>TEXT(Table1[[#This Row],[Order Date]],"ddd")</f>
        <v>Sun</v>
      </c>
      <c r="N287">
        <f>Table1[[#This Row],[Delivered Date]]-Table1[[#This Row],[Order Date]]</f>
        <v>14</v>
      </c>
      <c r="O287">
        <f>_xlfn.XLOOKUP(Table1[[#This Row],[Product Name]],Table4[Product Name],Table4[Cost Percentage])</f>
        <v>0.7</v>
      </c>
      <c r="P287">
        <f>Table1[[#This Row],[Quantity]]*Table1[[#This Row],[Unit Price]]*Table1[[#This Row],[Cost Percentage]]</f>
        <v>457.79999999999995</v>
      </c>
      <c r="Q287">
        <f>Table1[[#This Row],[Quantity]]*Table1[[#This Row],[Unit Price]]</f>
        <v>654</v>
      </c>
      <c r="R287">
        <f>Table1[[#This Row],[Revenue]]-Table1[[#This Row],[Total Cost]]</f>
        <v>196.20000000000005</v>
      </c>
    </row>
    <row r="288" spans="1:18" hidden="1">
      <c r="A288" t="s">
        <v>332</v>
      </c>
      <c r="B288" t="s">
        <v>16</v>
      </c>
      <c r="C288" t="s">
        <v>59</v>
      </c>
      <c r="D288" s="1">
        <v>45320</v>
      </c>
      <c r="E288" s="1">
        <v>45324</v>
      </c>
      <c r="F288">
        <v>5</v>
      </c>
      <c r="G288">
        <v>692</v>
      </c>
      <c r="H288" t="s">
        <v>13</v>
      </c>
      <c r="I288" t="s">
        <v>551</v>
      </c>
      <c r="J288" t="s">
        <v>18</v>
      </c>
      <c r="K288" t="str">
        <f>TEXT(Table1[[#This Row],[Order Date]],"yyyy")</f>
        <v>2024</v>
      </c>
      <c r="L288" t="str">
        <f>TEXT(Table1[[#This Row],[Order Date]],"mmm")</f>
        <v>Jan</v>
      </c>
      <c r="M288" t="str">
        <f>TEXT(Table1[[#This Row],[Order Date]],"ddd")</f>
        <v>Mon</v>
      </c>
      <c r="N288">
        <f>Table1[[#This Row],[Delivered Date]]-Table1[[#This Row],[Order Date]]</f>
        <v>4</v>
      </c>
      <c r="O288">
        <f>_xlfn.XLOOKUP(Table1[[#This Row],[Product Name]],Table4[Product Name],Table4[Cost Percentage])</f>
        <v>0.65</v>
      </c>
      <c r="P288">
        <f>Table1[[#This Row],[Quantity]]*Table1[[#This Row],[Unit Price]]*Table1[[#This Row],[Cost Percentage]]</f>
        <v>2249</v>
      </c>
      <c r="Q288">
        <f>Table1[[#This Row],[Quantity]]*Table1[[#This Row],[Unit Price]]</f>
        <v>3460</v>
      </c>
      <c r="R288">
        <f>Table1[[#This Row],[Revenue]]-Table1[[#This Row],[Total Cost]]</f>
        <v>1211</v>
      </c>
    </row>
    <row r="289" spans="1:18">
      <c r="A289" t="s">
        <v>333</v>
      </c>
      <c r="B289" t="s">
        <v>11</v>
      </c>
      <c r="C289" t="s">
        <v>57</v>
      </c>
      <c r="D289" s="1">
        <v>45651</v>
      </c>
      <c r="E289" s="1">
        <v>45658</v>
      </c>
      <c r="F289" s="33">
        <v>1</v>
      </c>
      <c r="G289">
        <v>177</v>
      </c>
      <c r="H289" t="s">
        <v>27</v>
      </c>
      <c r="I289" t="s">
        <v>549</v>
      </c>
      <c r="J289" t="s">
        <v>18</v>
      </c>
      <c r="K289" t="str">
        <f>TEXT(Table1[[#This Row],[Order Date]],"yyyy")</f>
        <v>2024</v>
      </c>
      <c r="L289" t="str">
        <f>TEXT(Table1[[#This Row],[Order Date]],"mmm")</f>
        <v>Dec</v>
      </c>
      <c r="M289" t="str">
        <f>TEXT(Table1[[#This Row],[Order Date]],"ddd")</f>
        <v>Wed</v>
      </c>
      <c r="N289">
        <f>Table1[[#This Row],[Delivered Date]]-Table1[[#This Row],[Order Date]]</f>
        <v>7</v>
      </c>
      <c r="O289">
        <f>_xlfn.XLOOKUP(Table1[[#This Row],[Product Name]],Table4[Product Name],Table4[Cost Percentage])</f>
        <v>0.85</v>
      </c>
      <c r="P289">
        <f>Table1[[#This Row],[Quantity]]*Table1[[#This Row],[Unit Price]]*Table1[[#This Row],[Cost Percentage]]</f>
        <v>150.44999999999999</v>
      </c>
      <c r="Q289">
        <f>Table1[[#This Row],[Quantity]]*Table1[[#This Row],[Unit Price]]</f>
        <v>177</v>
      </c>
      <c r="R289">
        <f>Table1[[#This Row],[Revenue]]-Table1[[#This Row],[Total Cost]]</f>
        <v>26.550000000000011</v>
      </c>
    </row>
    <row r="290" spans="1:18">
      <c r="A290" t="s">
        <v>334</v>
      </c>
      <c r="B290" t="s">
        <v>16</v>
      </c>
      <c r="C290" t="s">
        <v>55</v>
      </c>
      <c r="D290" s="1">
        <v>45377</v>
      </c>
      <c r="E290" s="1">
        <v>45390</v>
      </c>
      <c r="F290" s="33">
        <v>6</v>
      </c>
      <c r="G290">
        <v>139</v>
      </c>
      <c r="H290" t="s">
        <v>27</v>
      </c>
      <c r="I290" t="s">
        <v>551</v>
      </c>
      <c r="J290" t="s">
        <v>45</v>
      </c>
      <c r="K290" t="str">
        <f>TEXT(Table1[[#This Row],[Order Date]],"yyyy")</f>
        <v>2024</v>
      </c>
      <c r="L290" t="str">
        <f>TEXT(Table1[[#This Row],[Order Date]],"mmm")</f>
        <v>Mar</v>
      </c>
      <c r="M290" t="str">
        <f>TEXT(Table1[[#This Row],[Order Date]],"ddd")</f>
        <v>Tue</v>
      </c>
      <c r="N290">
        <f>Table1[[#This Row],[Delivered Date]]-Table1[[#This Row],[Order Date]]</f>
        <v>13</v>
      </c>
      <c r="O290">
        <f>_xlfn.XLOOKUP(Table1[[#This Row],[Product Name]],Table4[Product Name],Table4[Cost Percentage])</f>
        <v>0.55000000000000004</v>
      </c>
      <c r="P290">
        <f>Table1[[#This Row],[Quantity]]*Table1[[#This Row],[Unit Price]]*Table1[[#This Row],[Cost Percentage]]</f>
        <v>458.70000000000005</v>
      </c>
      <c r="Q290">
        <f>Table1[[#This Row],[Quantity]]*Table1[[#This Row],[Unit Price]]</f>
        <v>834</v>
      </c>
      <c r="R290">
        <f>Table1[[#This Row],[Revenue]]-Table1[[#This Row],[Total Cost]]</f>
        <v>375.29999999999995</v>
      </c>
    </row>
    <row r="291" spans="1:18">
      <c r="A291" t="s">
        <v>335</v>
      </c>
      <c r="B291" t="s">
        <v>16</v>
      </c>
      <c r="C291" t="s">
        <v>63</v>
      </c>
      <c r="D291" s="1">
        <v>45480</v>
      </c>
      <c r="E291" s="1">
        <v>45490</v>
      </c>
      <c r="F291" s="33">
        <v>3</v>
      </c>
      <c r="G291">
        <v>271</v>
      </c>
      <c r="H291" t="s">
        <v>27</v>
      </c>
      <c r="I291" t="s">
        <v>548</v>
      </c>
      <c r="J291" t="s">
        <v>14</v>
      </c>
      <c r="K291" t="str">
        <f>TEXT(Table1[[#This Row],[Order Date]],"yyyy")</f>
        <v>2024</v>
      </c>
      <c r="L291" t="str">
        <f>TEXT(Table1[[#This Row],[Order Date]],"mmm")</f>
        <v>Jul</v>
      </c>
      <c r="M291" t="str">
        <f>TEXT(Table1[[#This Row],[Order Date]],"ddd")</f>
        <v>Sun</v>
      </c>
      <c r="N291">
        <f>Table1[[#This Row],[Delivered Date]]-Table1[[#This Row],[Order Date]]</f>
        <v>10</v>
      </c>
      <c r="O291">
        <f>_xlfn.XLOOKUP(Table1[[#This Row],[Product Name]],Table4[Product Name],Table4[Cost Percentage])</f>
        <v>0.5</v>
      </c>
      <c r="P291">
        <f>Table1[[#This Row],[Quantity]]*Table1[[#This Row],[Unit Price]]*Table1[[#This Row],[Cost Percentage]]</f>
        <v>406.5</v>
      </c>
      <c r="Q291">
        <f>Table1[[#This Row],[Quantity]]*Table1[[#This Row],[Unit Price]]</f>
        <v>813</v>
      </c>
      <c r="R291">
        <f>Table1[[#This Row],[Revenue]]-Table1[[#This Row],[Total Cost]]</f>
        <v>406.5</v>
      </c>
    </row>
    <row r="292" spans="1:18" hidden="1">
      <c r="A292" t="s">
        <v>336</v>
      </c>
      <c r="B292" t="s">
        <v>11</v>
      </c>
      <c r="C292" t="s">
        <v>57</v>
      </c>
      <c r="D292" s="1">
        <v>45552</v>
      </c>
      <c r="E292" s="1">
        <v>45555</v>
      </c>
      <c r="F292">
        <v>1</v>
      </c>
      <c r="G292">
        <v>55</v>
      </c>
      <c r="H292" t="s">
        <v>13</v>
      </c>
      <c r="I292" t="s">
        <v>548</v>
      </c>
      <c r="J292" t="s">
        <v>45</v>
      </c>
      <c r="K292" t="str">
        <f>TEXT(Table1[[#This Row],[Order Date]],"yyyy")</f>
        <v>2024</v>
      </c>
      <c r="L292" t="str">
        <f>TEXT(Table1[[#This Row],[Order Date]],"mmm")</f>
        <v>Sep</v>
      </c>
      <c r="M292" t="str">
        <f>TEXT(Table1[[#This Row],[Order Date]],"ddd")</f>
        <v>Tue</v>
      </c>
      <c r="N292">
        <f>Table1[[#This Row],[Delivered Date]]-Table1[[#This Row],[Order Date]]</f>
        <v>3</v>
      </c>
      <c r="O292">
        <f>_xlfn.XLOOKUP(Table1[[#This Row],[Product Name]],Table4[Product Name],Table4[Cost Percentage])</f>
        <v>0.85</v>
      </c>
      <c r="P292">
        <f>Table1[[#This Row],[Quantity]]*Table1[[#This Row],[Unit Price]]*Table1[[#This Row],[Cost Percentage]]</f>
        <v>46.75</v>
      </c>
      <c r="Q292">
        <f>Table1[[#This Row],[Quantity]]*Table1[[#This Row],[Unit Price]]</f>
        <v>55</v>
      </c>
      <c r="R292">
        <f>Table1[[#This Row],[Revenue]]-Table1[[#This Row],[Total Cost]]</f>
        <v>8.25</v>
      </c>
    </row>
    <row r="293" spans="1:18" hidden="1">
      <c r="A293" t="s">
        <v>337</v>
      </c>
      <c r="B293" t="s">
        <v>11</v>
      </c>
      <c r="C293" t="s">
        <v>26</v>
      </c>
      <c r="D293" s="1">
        <v>45478</v>
      </c>
      <c r="E293" s="1">
        <v>45491</v>
      </c>
      <c r="F293">
        <v>7</v>
      </c>
      <c r="G293">
        <v>952</v>
      </c>
      <c r="H293" t="s">
        <v>13</v>
      </c>
      <c r="I293" t="s">
        <v>547</v>
      </c>
      <c r="J293" t="s">
        <v>14</v>
      </c>
      <c r="K293" t="str">
        <f>TEXT(Table1[[#This Row],[Order Date]],"yyyy")</f>
        <v>2024</v>
      </c>
      <c r="L293" t="str">
        <f>TEXT(Table1[[#This Row],[Order Date]],"mmm")</f>
        <v>Jul</v>
      </c>
      <c r="M293" t="str">
        <f>TEXT(Table1[[#This Row],[Order Date]],"ddd")</f>
        <v>Fri</v>
      </c>
      <c r="N293">
        <f>Table1[[#This Row],[Delivered Date]]-Table1[[#This Row],[Order Date]]</f>
        <v>13</v>
      </c>
      <c r="O293">
        <f>_xlfn.XLOOKUP(Table1[[#This Row],[Product Name]],Table4[Product Name],Table4[Cost Percentage])</f>
        <v>0.65</v>
      </c>
      <c r="P293">
        <f>Table1[[#This Row],[Quantity]]*Table1[[#This Row],[Unit Price]]*Table1[[#This Row],[Cost Percentage]]</f>
        <v>4331.6000000000004</v>
      </c>
      <c r="Q293">
        <f>Table1[[#This Row],[Quantity]]*Table1[[#This Row],[Unit Price]]</f>
        <v>6664</v>
      </c>
      <c r="R293">
        <f>Table1[[#This Row],[Revenue]]-Table1[[#This Row],[Total Cost]]</f>
        <v>2332.3999999999996</v>
      </c>
    </row>
    <row r="294" spans="1:18" hidden="1">
      <c r="A294" t="s">
        <v>338</v>
      </c>
      <c r="B294" t="s">
        <v>11</v>
      </c>
      <c r="C294" t="s">
        <v>35</v>
      </c>
      <c r="D294" s="1">
        <v>45482</v>
      </c>
      <c r="E294" s="1">
        <v>45488</v>
      </c>
      <c r="F294">
        <v>2</v>
      </c>
      <c r="G294">
        <v>524</v>
      </c>
      <c r="H294" t="s">
        <v>13</v>
      </c>
      <c r="I294" t="s">
        <v>551</v>
      </c>
      <c r="J294" t="s">
        <v>18</v>
      </c>
      <c r="K294" t="str">
        <f>TEXT(Table1[[#This Row],[Order Date]],"yyyy")</f>
        <v>2024</v>
      </c>
      <c r="L294" t="str">
        <f>TEXT(Table1[[#This Row],[Order Date]],"mmm")</f>
        <v>Jul</v>
      </c>
      <c r="M294" t="str">
        <f>TEXT(Table1[[#This Row],[Order Date]],"ddd")</f>
        <v>Tue</v>
      </c>
      <c r="N294">
        <f>Table1[[#This Row],[Delivered Date]]-Table1[[#This Row],[Order Date]]</f>
        <v>6</v>
      </c>
      <c r="O294">
        <f>_xlfn.XLOOKUP(Table1[[#This Row],[Product Name]],Table4[Product Name],Table4[Cost Percentage])</f>
        <v>0.8</v>
      </c>
      <c r="P294">
        <f>Table1[[#This Row],[Quantity]]*Table1[[#This Row],[Unit Price]]*Table1[[#This Row],[Cost Percentage]]</f>
        <v>838.40000000000009</v>
      </c>
      <c r="Q294">
        <f>Table1[[#This Row],[Quantity]]*Table1[[#This Row],[Unit Price]]</f>
        <v>1048</v>
      </c>
      <c r="R294">
        <f>Table1[[#This Row],[Revenue]]-Table1[[#This Row],[Total Cost]]</f>
        <v>209.59999999999991</v>
      </c>
    </row>
    <row r="295" spans="1:18" hidden="1">
      <c r="A295" t="s">
        <v>339</v>
      </c>
      <c r="B295" t="s">
        <v>20</v>
      </c>
      <c r="C295" t="s">
        <v>51</v>
      </c>
      <c r="D295" s="1">
        <v>45417</v>
      </c>
      <c r="E295" s="1">
        <v>45421</v>
      </c>
      <c r="F295">
        <v>3</v>
      </c>
      <c r="G295">
        <v>16</v>
      </c>
      <c r="H295" t="s">
        <v>13</v>
      </c>
      <c r="I295" t="s">
        <v>549</v>
      </c>
      <c r="J295" t="s">
        <v>28</v>
      </c>
      <c r="K295" t="str">
        <f>TEXT(Table1[[#This Row],[Order Date]],"yyyy")</f>
        <v>2024</v>
      </c>
      <c r="L295" t="str">
        <f>TEXT(Table1[[#This Row],[Order Date]],"mmm")</f>
        <v>May</v>
      </c>
      <c r="M295" t="str">
        <f>TEXT(Table1[[#This Row],[Order Date]],"ddd")</f>
        <v>Sun</v>
      </c>
      <c r="N295">
        <f>Table1[[#This Row],[Delivered Date]]-Table1[[#This Row],[Order Date]]</f>
        <v>4</v>
      </c>
      <c r="O295">
        <f>_xlfn.XLOOKUP(Table1[[#This Row],[Product Name]],Table4[Product Name],Table4[Cost Percentage])</f>
        <v>0.7</v>
      </c>
      <c r="P295">
        <f>Table1[[#This Row],[Quantity]]*Table1[[#This Row],[Unit Price]]*Table1[[#This Row],[Cost Percentage]]</f>
        <v>33.599999999999994</v>
      </c>
      <c r="Q295">
        <f>Table1[[#This Row],[Quantity]]*Table1[[#This Row],[Unit Price]]</f>
        <v>48</v>
      </c>
      <c r="R295">
        <f>Table1[[#This Row],[Revenue]]-Table1[[#This Row],[Total Cost]]</f>
        <v>14.400000000000006</v>
      </c>
    </row>
    <row r="296" spans="1:18">
      <c r="A296" t="s">
        <v>340</v>
      </c>
      <c r="B296" t="s">
        <v>16</v>
      </c>
      <c r="C296" t="s">
        <v>55</v>
      </c>
      <c r="D296" s="1">
        <v>45617</v>
      </c>
      <c r="E296" s="1">
        <v>45621</v>
      </c>
      <c r="F296" s="33">
        <v>1</v>
      </c>
      <c r="G296">
        <v>983</v>
      </c>
      <c r="H296" t="s">
        <v>27</v>
      </c>
      <c r="I296" t="s">
        <v>546</v>
      </c>
      <c r="J296" t="s">
        <v>18</v>
      </c>
      <c r="K296" t="str">
        <f>TEXT(Table1[[#This Row],[Order Date]],"yyyy")</f>
        <v>2024</v>
      </c>
      <c r="L296" t="str">
        <f>TEXT(Table1[[#This Row],[Order Date]],"mmm")</f>
        <v>Nov</v>
      </c>
      <c r="M296" t="str">
        <f>TEXT(Table1[[#This Row],[Order Date]],"ddd")</f>
        <v>Thu</v>
      </c>
      <c r="N296">
        <f>Table1[[#This Row],[Delivered Date]]-Table1[[#This Row],[Order Date]]</f>
        <v>4</v>
      </c>
      <c r="O296">
        <f>_xlfn.XLOOKUP(Table1[[#This Row],[Product Name]],Table4[Product Name],Table4[Cost Percentage])</f>
        <v>0.55000000000000004</v>
      </c>
      <c r="P296">
        <f>Table1[[#This Row],[Quantity]]*Table1[[#This Row],[Unit Price]]*Table1[[#This Row],[Cost Percentage]]</f>
        <v>540.65000000000009</v>
      </c>
      <c r="Q296">
        <f>Table1[[#This Row],[Quantity]]*Table1[[#This Row],[Unit Price]]</f>
        <v>983</v>
      </c>
      <c r="R296">
        <f>Table1[[#This Row],[Revenue]]-Table1[[#This Row],[Total Cost]]</f>
        <v>442.34999999999991</v>
      </c>
    </row>
    <row r="297" spans="1:18">
      <c r="A297" t="s">
        <v>341</v>
      </c>
      <c r="B297" t="s">
        <v>11</v>
      </c>
      <c r="C297" t="s">
        <v>57</v>
      </c>
      <c r="D297" s="1">
        <v>45646</v>
      </c>
      <c r="E297" s="1">
        <v>45657</v>
      </c>
      <c r="F297" s="33">
        <v>5</v>
      </c>
      <c r="G297">
        <v>105</v>
      </c>
      <c r="H297" t="s">
        <v>27</v>
      </c>
      <c r="I297" t="s">
        <v>547</v>
      </c>
      <c r="J297" t="s">
        <v>28</v>
      </c>
      <c r="K297" t="str">
        <f>TEXT(Table1[[#This Row],[Order Date]],"yyyy")</f>
        <v>2024</v>
      </c>
      <c r="L297" t="str">
        <f>TEXT(Table1[[#This Row],[Order Date]],"mmm")</f>
        <v>Dec</v>
      </c>
      <c r="M297" t="str">
        <f>TEXT(Table1[[#This Row],[Order Date]],"ddd")</f>
        <v>Fri</v>
      </c>
      <c r="N297">
        <f>Table1[[#This Row],[Delivered Date]]-Table1[[#This Row],[Order Date]]</f>
        <v>11</v>
      </c>
      <c r="O297">
        <f>_xlfn.XLOOKUP(Table1[[#This Row],[Product Name]],Table4[Product Name],Table4[Cost Percentage])</f>
        <v>0.85</v>
      </c>
      <c r="P297">
        <f>Table1[[#This Row],[Quantity]]*Table1[[#This Row],[Unit Price]]*Table1[[#This Row],[Cost Percentage]]</f>
        <v>446.25</v>
      </c>
      <c r="Q297">
        <f>Table1[[#This Row],[Quantity]]*Table1[[#This Row],[Unit Price]]</f>
        <v>525</v>
      </c>
      <c r="R297">
        <f>Table1[[#This Row],[Revenue]]-Table1[[#This Row],[Total Cost]]</f>
        <v>78.75</v>
      </c>
    </row>
    <row r="298" spans="1:18" hidden="1">
      <c r="A298" t="s">
        <v>342</v>
      </c>
      <c r="B298" t="s">
        <v>23</v>
      </c>
      <c r="C298" t="s">
        <v>24</v>
      </c>
      <c r="D298" s="1">
        <v>45526</v>
      </c>
      <c r="E298" s="1">
        <v>45540</v>
      </c>
      <c r="F298">
        <v>2</v>
      </c>
      <c r="G298">
        <v>604</v>
      </c>
      <c r="H298" t="s">
        <v>13</v>
      </c>
      <c r="I298" t="s">
        <v>547</v>
      </c>
      <c r="J298" t="s">
        <v>14</v>
      </c>
      <c r="K298" t="str">
        <f>TEXT(Table1[[#This Row],[Order Date]],"yyyy")</f>
        <v>2024</v>
      </c>
      <c r="L298" t="str">
        <f>TEXT(Table1[[#This Row],[Order Date]],"mmm")</f>
        <v>Aug</v>
      </c>
      <c r="M298" t="str">
        <f>TEXT(Table1[[#This Row],[Order Date]],"ddd")</f>
        <v>Thu</v>
      </c>
      <c r="N298">
        <f>Table1[[#This Row],[Delivered Date]]-Table1[[#This Row],[Order Date]]</f>
        <v>14</v>
      </c>
      <c r="O298">
        <f>_xlfn.XLOOKUP(Table1[[#This Row],[Product Name]],Table4[Product Name],Table4[Cost Percentage])</f>
        <v>0.55000000000000004</v>
      </c>
      <c r="P298">
        <f>Table1[[#This Row],[Quantity]]*Table1[[#This Row],[Unit Price]]*Table1[[#This Row],[Cost Percentage]]</f>
        <v>664.40000000000009</v>
      </c>
      <c r="Q298">
        <f>Table1[[#This Row],[Quantity]]*Table1[[#This Row],[Unit Price]]</f>
        <v>1208</v>
      </c>
      <c r="R298">
        <f>Table1[[#This Row],[Revenue]]-Table1[[#This Row],[Total Cost]]</f>
        <v>543.59999999999991</v>
      </c>
    </row>
    <row r="299" spans="1:18" hidden="1">
      <c r="A299" t="s">
        <v>343</v>
      </c>
      <c r="B299" t="s">
        <v>23</v>
      </c>
      <c r="C299" t="s">
        <v>114</v>
      </c>
      <c r="D299" s="1">
        <v>45595</v>
      </c>
      <c r="E299" s="1">
        <v>45605</v>
      </c>
      <c r="F299">
        <v>10</v>
      </c>
      <c r="G299">
        <v>73</v>
      </c>
      <c r="H299" t="s">
        <v>13</v>
      </c>
      <c r="I299" t="s">
        <v>549</v>
      </c>
      <c r="J299" t="s">
        <v>18</v>
      </c>
      <c r="K299" t="str">
        <f>TEXT(Table1[[#This Row],[Order Date]],"yyyy")</f>
        <v>2024</v>
      </c>
      <c r="L299" t="str">
        <f>TEXT(Table1[[#This Row],[Order Date]],"mmm")</f>
        <v>Oct</v>
      </c>
      <c r="M299" t="str">
        <f>TEXT(Table1[[#This Row],[Order Date]],"ddd")</f>
        <v>Wed</v>
      </c>
      <c r="N299">
        <f>Table1[[#This Row],[Delivered Date]]-Table1[[#This Row],[Order Date]]</f>
        <v>10</v>
      </c>
      <c r="O299">
        <f>_xlfn.XLOOKUP(Table1[[#This Row],[Product Name]],Table4[Product Name],Table4[Cost Percentage])</f>
        <v>0.6</v>
      </c>
      <c r="P299">
        <f>Table1[[#This Row],[Quantity]]*Table1[[#This Row],[Unit Price]]*Table1[[#This Row],[Cost Percentage]]</f>
        <v>438</v>
      </c>
      <c r="Q299">
        <f>Table1[[#This Row],[Quantity]]*Table1[[#This Row],[Unit Price]]</f>
        <v>730</v>
      </c>
      <c r="R299">
        <f>Table1[[#This Row],[Revenue]]-Table1[[#This Row],[Total Cost]]</f>
        <v>292</v>
      </c>
    </row>
    <row r="300" spans="1:18">
      <c r="A300" t="s">
        <v>344</v>
      </c>
      <c r="B300" t="s">
        <v>23</v>
      </c>
      <c r="C300" t="s">
        <v>24</v>
      </c>
      <c r="D300" s="1">
        <v>45411</v>
      </c>
      <c r="E300" s="1">
        <v>45426</v>
      </c>
      <c r="F300" s="33">
        <v>2</v>
      </c>
      <c r="G300">
        <v>976</v>
      </c>
      <c r="H300" t="s">
        <v>27</v>
      </c>
      <c r="I300" t="s">
        <v>547</v>
      </c>
      <c r="J300" t="s">
        <v>45</v>
      </c>
      <c r="K300" t="str">
        <f>TEXT(Table1[[#This Row],[Order Date]],"yyyy")</f>
        <v>2024</v>
      </c>
      <c r="L300" t="str">
        <f>TEXT(Table1[[#This Row],[Order Date]],"mmm")</f>
        <v>Apr</v>
      </c>
      <c r="M300" t="str">
        <f>TEXT(Table1[[#This Row],[Order Date]],"ddd")</f>
        <v>Mon</v>
      </c>
      <c r="N300">
        <f>Table1[[#This Row],[Delivered Date]]-Table1[[#This Row],[Order Date]]</f>
        <v>15</v>
      </c>
      <c r="O300">
        <f>_xlfn.XLOOKUP(Table1[[#This Row],[Product Name]],Table4[Product Name],Table4[Cost Percentage])</f>
        <v>0.55000000000000004</v>
      </c>
      <c r="P300">
        <f>Table1[[#This Row],[Quantity]]*Table1[[#This Row],[Unit Price]]*Table1[[#This Row],[Cost Percentage]]</f>
        <v>1073.6000000000001</v>
      </c>
      <c r="Q300">
        <f>Table1[[#This Row],[Quantity]]*Table1[[#This Row],[Unit Price]]</f>
        <v>1952</v>
      </c>
      <c r="R300">
        <f>Table1[[#This Row],[Revenue]]-Table1[[#This Row],[Total Cost]]</f>
        <v>878.39999999999986</v>
      </c>
    </row>
    <row r="301" spans="1:18" hidden="1">
      <c r="A301" t="s">
        <v>345</v>
      </c>
      <c r="B301" t="s">
        <v>11</v>
      </c>
      <c r="C301" t="s">
        <v>12</v>
      </c>
      <c r="D301" s="1">
        <v>45372</v>
      </c>
      <c r="E301" s="1">
        <v>45375</v>
      </c>
      <c r="F301">
        <v>5</v>
      </c>
      <c r="G301">
        <v>856</v>
      </c>
      <c r="H301" t="s">
        <v>13</v>
      </c>
      <c r="I301" t="s">
        <v>551</v>
      </c>
      <c r="J301" t="s">
        <v>18</v>
      </c>
      <c r="K301" t="str">
        <f>TEXT(Table1[[#This Row],[Order Date]],"yyyy")</f>
        <v>2024</v>
      </c>
      <c r="L301" t="str">
        <f>TEXT(Table1[[#This Row],[Order Date]],"mmm")</f>
        <v>Mar</v>
      </c>
      <c r="M301" t="str">
        <f>TEXT(Table1[[#This Row],[Order Date]],"ddd")</f>
        <v>Thu</v>
      </c>
      <c r="N301">
        <f>Table1[[#This Row],[Delivered Date]]-Table1[[#This Row],[Order Date]]</f>
        <v>3</v>
      </c>
      <c r="O301">
        <f>_xlfn.XLOOKUP(Table1[[#This Row],[Product Name]],Table4[Product Name],Table4[Cost Percentage])</f>
        <v>0.75</v>
      </c>
      <c r="P301">
        <f>Table1[[#This Row],[Quantity]]*Table1[[#This Row],[Unit Price]]*Table1[[#This Row],[Cost Percentage]]</f>
        <v>3210</v>
      </c>
      <c r="Q301">
        <f>Table1[[#This Row],[Quantity]]*Table1[[#This Row],[Unit Price]]</f>
        <v>4280</v>
      </c>
      <c r="R301">
        <f>Table1[[#This Row],[Revenue]]-Table1[[#This Row],[Total Cost]]</f>
        <v>1070</v>
      </c>
    </row>
    <row r="302" spans="1:18" hidden="1">
      <c r="A302" t="s">
        <v>346</v>
      </c>
      <c r="B302" t="s">
        <v>16</v>
      </c>
      <c r="C302" t="s">
        <v>17</v>
      </c>
      <c r="D302" s="1">
        <v>45638</v>
      </c>
      <c r="E302" s="1">
        <v>45651</v>
      </c>
      <c r="F302">
        <v>5</v>
      </c>
      <c r="G302">
        <v>276</v>
      </c>
      <c r="H302" t="s">
        <v>13</v>
      </c>
      <c r="I302" t="s">
        <v>548</v>
      </c>
      <c r="J302" t="s">
        <v>45</v>
      </c>
      <c r="K302" t="str">
        <f>TEXT(Table1[[#This Row],[Order Date]],"yyyy")</f>
        <v>2024</v>
      </c>
      <c r="L302" t="str">
        <f>TEXT(Table1[[#This Row],[Order Date]],"mmm")</f>
        <v>Dec</v>
      </c>
      <c r="M302" t="str">
        <f>TEXT(Table1[[#This Row],[Order Date]],"ddd")</f>
        <v>Thu</v>
      </c>
      <c r="N302">
        <f>Table1[[#This Row],[Delivered Date]]-Table1[[#This Row],[Order Date]]</f>
        <v>13</v>
      </c>
      <c r="O302">
        <f>_xlfn.XLOOKUP(Table1[[#This Row],[Product Name]],Table4[Product Name],Table4[Cost Percentage])</f>
        <v>0.5</v>
      </c>
      <c r="P302">
        <f>Table1[[#This Row],[Quantity]]*Table1[[#This Row],[Unit Price]]*Table1[[#This Row],[Cost Percentage]]</f>
        <v>690</v>
      </c>
      <c r="Q302">
        <f>Table1[[#This Row],[Quantity]]*Table1[[#This Row],[Unit Price]]</f>
        <v>1380</v>
      </c>
      <c r="R302">
        <f>Table1[[#This Row],[Revenue]]-Table1[[#This Row],[Total Cost]]</f>
        <v>690</v>
      </c>
    </row>
    <row r="303" spans="1:18" hidden="1">
      <c r="A303" t="s">
        <v>347</v>
      </c>
      <c r="B303" t="s">
        <v>23</v>
      </c>
      <c r="C303" t="s">
        <v>37</v>
      </c>
      <c r="D303" s="1">
        <v>45576</v>
      </c>
      <c r="E303" s="1">
        <v>45588</v>
      </c>
      <c r="F303">
        <v>9</v>
      </c>
      <c r="G303">
        <v>265</v>
      </c>
      <c r="H303" t="s">
        <v>13</v>
      </c>
      <c r="I303" t="s">
        <v>547</v>
      </c>
      <c r="J303" t="s">
        <v>28</v>
      </c>
      <c r="K303" t="str">
        <f>TEXT(Table1[[#This Row],[Order Date]],"yyyy")</f>
        <v>2024</v>
      </c>
      <c r="L303" t="str">
        <f>TEXT(Table1[[#This Row],[Order Date]],"mmm")</f>
        <v>Oct</v>
      </c>
      <c r="M303" t="str">
        <f>TEXT(Table1[[#This Row],[Order Date]],"ddd")</f>
        <v>Fri</v>
      </c>
      <c r="N303">
        <f>Table1[[#This Row],[Delivered Date]]-Table1[[#This Row],[Order Date]]</f>
        <v>12</v>
      </c>
      <c r="O303">
        <f>_xlfn.XLOOKUP(Table1[[#This Row],[Product Name]],Table4[Product Name],Table4[Cost Percentage])</f>
        <v>0.5</v>
      </c>
      <c r="P303">
        <f>Table1[[#This Row],[Quantity]]*Table1[[#This Row],[Unit Price]]*Table1[[#This Row],[Cost Percentage]]</f>
        <v>1192.5</v>
      </c>
      <c r="Q303">
        <f>Table1[[#This Row],[Quantity]]*Table1[[#This Row],[Unit Price]]</f>
        <v>2385</v>
      </c>
      <c r="R303">
        <f>Table1[[#This Row],[Revenue]]-Table1[[#This Row],[Total Cost]]</f>
        <v>1192.5</v>
      </c>
    </row>
    <row r="304" spans="1:18" hidden="1">
      <c r="A304" t="s">
        <v>348</v>
      </c>
      <c r="B304" t="s">
        <v>20</v>
      </c>
      <c r="C304" t="s">
        <v>39</v>
      </c>
      <c r="D304" s="1">
        <v>45298</v>
      </c>
      <c r="E304" s="1">
        <v>45303</v>
      </c>
      <c r="F304">
        <v>1</v>
      </c>
      <c r="G304">
        <v>860</v>
      </c>
      <c r="H304" t="s">
        <v>13</v>
      </c>
      <c r="I304" t="s">
        <v>548</v>
      </c>
      <c r="J304" t="s">
        <v>18</v>
      </c>
      <c r="K304" t="str">
        <f>TEXT(Table1[[#This Row],[Order Date]],"yyyy")</f>
        <v>2024</v>
      </c>
      <c r="L304" t="str">
        <f>TEXT(Table1[[#This Row],[Order Date]],"mmm")</f>
        <v>Jan</v>
      </c>
      <c r="M304" t="str">
        <f>TEXT(Table1[[#This Row],[Order Date]],"ddd")</f>
        <v>Sun</v>
      </c>
      <c r="N304">
        <f>Table1[[#This Row],[Delivered Date]]-Table1[[#This Row],[Order Date]]</f>
        <v>5</v>
      </c>
      <c r="O304">
        <f>_xlfn.XLOOKUP(Table1[[#This Row],[Product Name]],Table4[Product Name],Table4[Cost Percentage])</f>
        <v>0.65</v>
      </c>
      <c r="P304">
        <f>Table1[[#This Row],[Quantity]]*Table1[[#This Row],[Unit Price]]*Table1[[#This Row],[Cost Percentage]]</f>
        <v>559</v>
      </c>
      <c r="Q304">
        <f>Table1[[#This Row],[Quantity]]*Table1[[#This Row],[Unit Price]]</f>
        <v>860</v>
      </c>
      <c r="R304">
        <f>Table1[[#This Row],[Revenue]]-Table1[[#This Row],[Total Cost]]</f>
        <v>301</v>
      </c>
    </row>
    <row r="305" spans="1:18" hidden="1">
      <c r="A305" t="s">
        <v>349</v>
      </c>
      <c r="B305" t="s">
        <v>20</v>
      </c>
      <c r="C305" t="s">
        <v>21</v>
      </c>
      <c r="D305" s="1">
        <v>45482</v>
      </c>
      <c r="E305" s="1">
        <v>45493</v>
      </c>
      <c r="F305">
        <v>2</v>
      </c>
      <c r="G305">
        <v>606</v>
      </c>
      <c r="H305" t="s">
        <v>13</v>
      </c>
      <c r="I305" t="s">
        <v>551</v>
      </c>
      <c r="J305" t="s">
        <v>14</v>
      </c>
      <c r="K305" t="str">
        <f>TEXT(Table1[[#This Row],[Order Date]],"yyyy")</f>
        <v>2024</v>
      </c>
      <c r="L305" t="str">
        <f>TEXT(Table1[[#This Row],[Order Date]],"mmm")</f>
        <v>Jul</v>
      </c>
      <c r="M305" t="str">
        <f>TEXT(Table1[[#This Row],[Order Date]],"ddd")</f>
        <v>Tue</v>
      </c>
      <c r="N305">
        <f>Table1[[#This Row],[Delivered Date]]-Table1[[#This Row],[Order Date]]</f>
        <v>11</v>
      </c>
      <c r="O305">
        <f>_xlfn.XLOOKUP(Table1[[#This Row],[Product Name]],Table4[Product Name],Table4[Cost Percentage])</f>
        <v>0.75</v>
      </c>
      <c r="P305">
        <f>Table1[[#This Row],[Quantity]]*Table1[[#This Row],[Unit Price]]*Table1[[#This Row],[Cost Percentage]]</f>
        <v>909</v>
      </c>
      <c r="Q305">
        <f>Table1[[#This Row],[Quantity]]*Table1[[#This Row],[Unit Price]]</f>
        <v>1212</v>
      </c>
      <c r="R305">
        <f>Table1[[#This Row],[Revenue]]-Table1[[#This Row],[Total Cost]]</f>
        <v>303</v>
      </c>
    </row>
    <row r="306" spans="1:18">
      <c r="A306" t="s">
        <v>350</v>
      </c>
      <c r="B306" t="s">
        <v>11</v>
      </c>
      <c r="C306" t="s">
        <v>12</v>
      </c>
      <c r="D306" s="1">
        <v>45528</v>
      </c>
      <c r="E306" s="1">
        <v>45534</v>
      </c>
      <c r="F306" s="33">
        <v>1</v>
      </c>
      <c r="G306">
        <v>182</v>
      </c>
      <c r="H306" t="s">
        <v>27</v>
      </c>
      <c r="I306" t="s">
        <v>551</v>
      </c>
      <c r="J306" t="s">
        <v>18</v>
      </c>
      <c r="K306" t="str">
        <f>TEXT(Table1[[#This Row],[Order Date]],"yyyy")</f>
        <v>2024</v>
      </c>
      <c r="L306" t="str">
        <f>TEXT(Table1[[#This Row],[Order Date]],"mmm")</f>
        <v>Aug</v>
      </c>
      <c r="M306" t="str">
        <f>TEXT(Table1[[#This Row],[Order Date]],"ddd")</f>
        <v>Sat</v>
      </c>
      <c r="N306">
        <f>Table1[[#This Row],[Delivered Date]]-Table1[[#This Row],[Order Date]]</f>
        <v>6</v>
      </c>
      <c r="O306">
        <f>_xlfn.XLOOKUP(Table1[[#This Row],[Product Name]],Table4[Product Name],Table4[Cost Percentage])</f>
        <v>0.75</v>
      </c>
      <c r="P306">
        <f>Table1[[#This Row],[Quantity]]*Table1[[#This Row],[Unit Price]]*Table1[[#This Row],[Cost Percentage]]</f>
        <v>136.5</v>
      </c>
      <c r="Q306">
        <f>Table1[[#This Row],[Quantity]]*Table1[[#This Row],[Unit Price]]</f>
        <v>182</v>
      </c>
      <c r="R306">
        <f>Table1[[#This Row],[Revenue]]-Table1[[#This Row],[Total Cost]]</f>
        <v>45.5</v>
      </c>
    </row>
    <row r="307" spans="1:18" hidden="1">
      <c r="A307" t="s">
        <v>351</v>
      </c>
      <c r="B307" t="s">
        <v>23</v>
      </c>
      <c r="C307" t="s">
        <v>24</v>
      </c>
      <c r="D307" s="1">
        <v>45826</v>
      </c>
      <c r="E307" s="1">
        <v>45836</v>
      </c>
      <c r="F307">
        <v>6</v>
      </c>
      <c r="G307">
        <v>973</v>
      </c>
      <c r="H307" t="s">
        <v>13</v>
      </c>
      <c r="I307" t="s">
        <v>548</v>
      </c>
      <c r="J307" t="s">
        <v>14</v>
      </c>
      <c r="K307" t="str">
        <f>TEXT(Table1[[#This Row],[Order Date]],"yyyy")</f>
        <v>2025</v>
      </c>
      <c r="L307" t="str">
        <f>TEXT(Table1[[#This Row],[Order Date]],"mmm")</f>
        <v>Jun</v>
      </c>
      <c r="M307" t="str">
        <f>TEXT(Table1[[#This Row],[Order Date]],"ddd")</f>
        <v>Wed</v>
      </c>
      <c r="N307">
        <f>Table1[[#This Row],[Delivered Date]]-Table1[[#This Row],[Order Date]]</f>
        <v>10</v>
      </c>
      <c r="O307">
        <f>_xlfn.XLOOKUP(Table1[[#This Row],[Product Name]],Table4[Product Name],Table4[Cost Percentage])</f>
        <v>0.55000000000000004</v>
      </c>
      <c r="P307">
        <f>Table1[[#This Row],[Quantity]]*Table1[[#This Row],[Unit Price]]*Table1[[#This Row],[Cost Percentage]]</f>
        <v>3210.9</v>
      </c>
      <c r="Q307">
        <f>Table1[[#This Row],[Quantity]]*Table1[[#This Row],[Unit Price]]</f>
        <v>5838</v>
      </c>
      <c r="R307">
        <f>Table1[[#This Row],[Revenue]]-Table1[[#This Row],[Total Cost]]</f>
        <v>2627.1</v>
      </c>
    </row>
    <row r="308" spans="1:18" hidden="1">
      <c r="A308" t="s">
        <v>352</v>
      </c>
      <c r="B308" t="s">
        <v>23</v>
      </c>
      <c r="C308" t="s">
        <v>24</v>
      </c>
      <c r="D308" s="1">
        <v>45690</v>
      </c>
      <c r="E308" s="1">
        <v>45696</v>
      </c>
      <c r="F308">
        <v>2</v>
      </c>
      <c r="G308">
        <v>947</v>
      </c>
      <c r="H308" t="s">
        <v>13</v>
      </c>
      <c r="I308" t="s">
        <v>549</v>
      </c>
      <c r="J308" t="s">
        <v>14</v>
      </c>
      <c r="K308" t="str">
        <f>TEXT(Table1[[#This Row],[Order Date]],"yyyy")</f>
        <v>2025</v>
      </c>
      <c r="L308" t="str">
        <f>TEXT(Table1[[#This Row],[Order Date]],"mmm")</f>
        <v>Feb</v>
      </c>
      <c r="M308" t="str">
        <f>TEXT(Table1[[#This Row],[Order Date]],"ddd")</f>
        <v>Sun</v>
      </c>
      <c r="N308">
        <f>Table1[[#This Row],[Delivered Date]]-Table1[[#This Row],[Order Date]]</f>
        <v>6</v>
      </c>
      <c r="O308">
        <f>_xlfn.XLOOKUP(Table1[[#This Row],[Product Name]],Table4[Product Name],Table4[Cost Percentage])</f>
        <v>0.55000000000000004</v>
      </c>
      <c r="P308">
        <f>Table1[[#This Row],[Quantity]]*Table1[[#This Row],[Unit Price]]*Table1[[#This Row],[Cost Percentage]]</f>
        <v>1041.7</v>
      </c>
      <c r="Q308">
        <f>Table1[[#This Row],[Quantity]]*Table1[[#This Row],[Unit Price]]</f>
        <v>1894</v>
      </c>
      <c r="R308">
        <f>Table1[[#This Row],[Revenue]]-Table1[[#This Row],[Total Cost]]</f>
        <v>852.3</v>
      </c>
    </row>
    <row r="309" spans="1:18">
      <c r="A309" t="s">
        <v>353</v>
      </c>
      <c r="B309" t="s">
        <v>20</v>
      </c>
      <c r="C309" t="s">
        <v>21</v>
      </c>
      <c r="D309" s="1">
        <v>45665</v>
      </c>
      <c r="E309" s="1">
        <v>45678</v>
      </c>
      <c r="F309" s="33">
        <v>1</v>
      </c>
      <c r="G309">
        <v>713</v>
      </c>
      <c r="H309" t="s">
        <v>27</v>
      </c>
      <c r="I309" t="s">
        <v>549</v>
      </c>
      <c r="J309" t="s">
        <v>18</v>
      </c>
      <c r="K309" t="str">
        <f>TEXT(Table1[[#This Row],[Order Date]],"yyyy")</f>
        <v>2025</v>
      </c>
      <c r="L309" t="str">
        <f>TEXT(Table1[[#This Row],[Order Date]],"mmm")</f>
        <v>Jan</v>
      </c>
      <c r="M309" t="str">
        <f>TEXT(Table1[[#This Row],[Order Date]],"ddd")</f>
        <v>Wed</v>
      </c>
      <c r="N309">
        <f>Table1[[#This Row],[Delivered Date]]-Table1[[#This Row],[Order Date]]</f>
        <v>13</v>
      </c>
      <c r="O309">
        <f>_xlfn.XLOOKUP(Table1[[#This Row],[Product Name]],Table4[Product Name],Table4[Cost Percentage])</f>
        <v>0.75</v>
      </c>
      <c r="P309">
        <f>Table1[[#This Row],[Quantity]]*Table1[[#This Row],[Unit Price]]*Table1[[#This Row],[Cost Percentage]]</f>
        <v>534.75</v>
      </c>
      <c r="Q309">
        <f>Table1[[#This Row],[Quantity]]*Table1[[#This Row],[Unit Price]]</f>
        <v>713</v>
      </c>
      <c r="R309">
        <f>Table1[[#This Row],[Revenue]]-Table1[[#This Row],[Total Cost]]</f>
        <v>178.25</v>
      </c>
    </row>
    <row r="310" spans="1:18">
      <c r="A310" t="s">
        <v>354</v>
      </c>
      <c r="B310" t="s">
        <v>30</v>
      </c>
      <c r="C310" t="s">
        <v>41</v>
      </c>
      <c r="D310" s="1">
        <v>45811</v>
      </c>
      <c r="E310" s="1">
        <v>45819</v>
      </c>
      <c r="F310" s="33">
        <v>9</v>
      </c>
      <c r="G310">
        <v>692</v>
      </c>
      <c r="H310" t="s">
        <v>27</v>
      </c>
      <c r="I310" t="s">
        <v>548</v>
      </c>
      <c r="J310" t="s">
        <v>45</v>
      </c>
      <c r="K310" t="str">
        <f>TEXT(Table1[[#This Row],[Order Date]],"yyyy")</f>
        <v>2025</v>
      </c>
      <c r="L310" t="str">
        <f>TEXT(Table1[[#This Row],[Order Date]],"mmm")</f>
        <v>Jun</v>
      </c>
      <c r="M310" t="str">
        <f>TEXT(Table1[[#This Row],[Order Date]],"ddd")</f>
        <v>Tue</v>
      </c>
      <c r="N310">
        <f>Table1[[#This Row],[Delivered Date]]-Table1[[#This Row],[Order Date]]</f>
        <v>8</v>
      </c>
      <c r="O310">
        <f>_xlfn.XLOOKUP(Table1[[#This Row],[Product Name]],Table4[Product Name],Table4[Cost Percentage])</f>
        <v>0.65</v>
      </c>
      <c r="P310">
        <f>Table1[[#This Row],[Quantity]]*Table1[[#This Row],[Unit Price]]*Table1[[#This Row],[Cost Percentage]]</f>
        <v>4048.2000000000003</v>
      </c>
      <c r="Q310">
        <f>Table1[[#This Row],[Quantity]]*Table1[[#This Row],[Unit Price]]</f>
        <v>6228</v>
      </c>
      <c r="R310">
        <f>Table1[[#This Row],[Revenue]]-Table1[[#This Row],[Total Cost]]</f>
        <v>2179.7999999999997</v>
      </c>
    </row>
    <row r="311" spans="1:18">
      <c r="A311" t="s">
        <v>355</v>
      </c>
      <c r="B311" t="s">
        <v>16</v>
      </c>
      <c r="C311" t="s">
        <v>43</v>
      </c>
      <c r="D311" s="1">
        <v>45803</v>
      </c>
      <c r="E311" s="1">
        <v>45814</v>
      </c>
      <c r="F311" s="33">
        <v>7</v>
      </c>
      <c r="G311">
        <v>305</v>
      </c>
      <c r="H311" t="s">
        <v>27</v>
      </c>
      <c r="I311" t="s">
        <v>32</v>
      </c>
      <c r="J311" t="s">
        <v>14</v>
      </c>
      <c r="K311" t="str">
        <f>TEXT(Table1[[#This Row],[Order Date]],"yyyy")</f>
        <v>2025</v>
      </c>
      <c r="L311" t="str">
        <f>TEXT(Table1[[#This Row],[Order Date]],"mmm")</f>
        <v>May</v>
      </c>
      <c r="M311" t="str">
        <f>TEXT(Table1[[#This Row],[Order Date]],"ddd")</f>
        <v>Mon</v>
      </c>
      <c r="N311">
        <f>Table1[[#This Row],[Delivered Date]]-Table1[[#This Row],[Order Date]]</f>
        <v>11</v>
      </c>
      <c r="O311">
        <f>_xlfn.XLOOKUP(Table1[[#This Row],[Product Name]],Table4[Product Name],Table4[Cost Percentage])</f>
        <v>0.6</v>
      </c>
      <c r="P311">
        <f>Table1[[#This Row],[Quantity]]*Table1[[#This Row],[Unit Price]]*Table1[[#This Row],[Cost Percentage]]</f>
        <v>1281</v>
      </c>
      <c r="Q311">
        <f>Table1[[#This Row],[Quantity]]*Table1[[#This Row],[Unit Price]]</f>
        <v>2135</v>
      </c>
      <c r="R311">
        <f>Table1[[#This Row],[Revenue]]-Table1[[#This Row],[Total Cost]]</f>
        <v>854</v>
      </c>
    </row>
    <row r="312" spans="1:18">
      <c r="A312" t="s">
        <v>356</v>
      </c>
      <c r="B312" t="s">
        <v>11</v>
      </c>
      <c r="C312" t="s">
        <v>12</v>
      </c>
      <c r="D312" s="1">
        <v>45882</v>
      </c>
      <c r="E312" s="1">
        <v>45887</v>
      </c>
      <c r="F312" s="33">
        <v>7</v>
      </c>
      <c r="G312">
        <v>501</v>
      </c>
      <c r="H312" t="s">
        <v>27</v>
      </c>
      <c r="I312" t="s">
        <v>549</v>
      </c>
      <c r="J312" t="s">
        <v>45</v>
      </c>
      <c r="K312" t="str">
        <f>TEXT(Table1[[#This Row],[Order Date]],"yyyy")</f>
        <v>2025</v>
      </c>
      <c r="L312" t="str">
        <f>TEXT(Table1[[#This Row],[Order Date]],"mmm")</f>
        <v>Aug</v>
      </c>
      <c r="M312" t="str">
        <f>TEXT(Table1[[#This Row],[Order Date]],"ddd")</f>
        <v>Wed</v>
      </c>
      <c r="N312">
        <f>Table1[[#This Row],[Delivered Date]]-Table1[[#This Row],[Order Date]]</f>
        <v>5</v>
      </c>
      <c r="O312">
        <f>_xlfn.XLOOKUP(Table1[[#This Row],[Product Name]],Table4[Product Name],Table4[Cost Percentage])</f>
        <v>0.75</v>
      </c>
      <c r="P312">
        <f>Table1[[#This Row],[Quantity]]*Table1[[#This Row],[Unit Price]]*Table1[[#This Row],[Cost Percentage]]</f>
        <v>2630.25</v>
      </c>
      <c r="Q312">
        <f>Table1[[#This Row],[Quantity]]*Table1[[#This Row],[Unit Price]]</f>
        <v>3507</v>
      </c>
      <c r="R312">
        <f>Table1[[#This Row],[Revenue]]-Table1[[#This Row],[Total Cost]]</f>
        <v>876.75</v>
      </c>
    </row>
    <row r="313" spans="1:18" hidden="1">
      <c r="A313" t="s">
        <v>357</v>
      </c>
      <c r="B313" t="s">
        <v>23</v>
      </c>
      <c r="C313" t="s">
        <v>37</v>
      </c>
      <c r="D313" s="1">
        <v>45815</v>
      </c>
      <c r="E313" s="1">
        <v>45819</v>
      </c>
      <c r="F313">
        <v>8</v>
      </c>
      <c r="G313">
        <v>329</v>
      </c>
      <c r="H313" t="s">
        <v>13</v>
      </c>
      <c r="I313" t="s">
        <v>549</v>
      </c>
      <c r="J313" t="s">
        <v>14</v>
      </c>
      <c r="K313" t="str">
        <f>TEXT(Table1[[#This Row],[Order Date]],"yyyy")</f>
        <v>2025</v>
      </c>
      <c r="L313" t="str">
        <f>TEXT(Table1[[#This Row],[Order Date]],"mmm")</f>
        <v>Jun</v>
      </c>
      <c r="M313" t="str">
        <f>TEXT(Table1[[#This Row],[Order Date]],"ddd")</f>
        <v>Sat</v>
      </c>
      <c r="N313">
        <f>Table1[[#This Row],[Delivered Date]]-Table1[[#This Row],[Order Date]]</f>
        <v>4</v>
      </c>
      <c r="O313">
        <f>_xlfn.XLOOKUP(Table1[[#This Row],[Product Name]],Table4[Product Name],Table4[Cost Percentage])</f>
        <v>0.5</v>
      </c>
      <c r="P313">
        <f>Table1[[#This Row],[Quantity]]*Table1[[#This Row],[Unit Price]]*Table1[[#This Row],[Cost Percentage]]</f>
        <v>1316</v>
      </c>
      <c r="Q313">
        <f>Table1[[#This Row],[Quantity]]*Table1[[#This Row],[Unit Price]]</f>
        <v>2632</v>
      </c>
      <c r="R313">
        <f>Table1[[#This Row],[Revenue]]-Table1[[#This Row],[Total Cost]]</f>
        <v>1316</v>
      </c>
    </row>
    <row r="314" spans="1:18" hidden="1">
      <c r="A314" t="s">
        <v>358</v>
      </c>
      <c r="B314" t="s">
        <v>20</v>
      </c>
      <c r="C314" t="s">
        <v>21</v>
      </c>
      <c r="D314" s="1">
        <v>45665</v>
      </c>
      <c r="E314" s="1">
        <v>45672</v>
      </c>
      <c r="F314">
        <v>9</v>
      </c>
      <c r="G314">
        <v>785</v>
      </c>
      <c r="H314" t="s">
        <v>13</v>
      </c>
      <c r="I314" t="s">
        <v>546</v>
      </c>
      <c r="J314" t="s">
        <v>45</v>
      </c>
      <c r="K314" t="str">
        <f>TEXT(Table1[[#This Row],[Order Date]],"yyyy")</f>
        <v>2025</v>
      </c>
      <c r="L314" t="str">
        <f>TEXT(Table1[[#This Row],[Order Date]],"mmm")</f>
        <v>Jan</v>
      </c>
      <c r="M314" t="str">
        <f>TEXT(Table1[[#This Row],[Order Date]],"ddd")</f>
        <v>Wed</v>
      </c>
      <c r="N314">
        <f>Table1[[#This Row],[Delivered Date]]-Table1[[#This Row],[Order Date]]</f>
        <v>7</v>
      </c>
      <c r="O314">
        <f>_xlfn.XLOOKUP(Table1[[#This Row],[Product Name]],Table4[Product Name],Table4[Cost Percentage])</f>
        <v>0.75</v>
      </c>
      <c r="P314">
        <f>Table1[[#This Row],[Quantity]]*Table1[[#This Row],[Unit Price]]*Table1[[#This Row],[Cost Percentage]]</f>
        <v>5298.75</v>
      </c>
      <c r="Q314">
        <f>Table1[[#This Row],[Quantity]]*Table1[[#This Row],[Unit Price]]</f>
        <v>7065</v>
      </c>
      <c r="R314">
        <f>Table1[[#This Row],[Revenue]]-Table1[[#This Row],[Total Cost]]</f>
        <v>1766.25</v>
      </c>
    </row>
    <row r="315" spans="1:18">
      <c r="A315" t="s">
        <v>359</v>
      </c>
      <c r="B315" t="s">
        <v>30</v>
      </c>
      <c r="C315" t="s">
        <v>75</v>
      </c>
      <c r="D315" s="1">
        <v>45902</v>
      </c>
      <c r="E315" s="1">
        <v>45916</v>
      </c>
      <c r="F315" s="33">
        <v>2</v>
      </c>
      <c r="G315">
        <v>530</v>
      </c>
      <c r="H315" t="s">
        <v>27</v>
      </c>
      <c r="I315" t="s">
        <v>549</v>
      </c>
      <c r="J315" t="s">
        <v>18</v>
      </c>
      <c r="K315" t="str">
        <f>TEXT(Table1[[#This Row],[Order Date]],"yyyy")</f>
        <v>2025</v>
      </c>
      <c r="L315" t="str">
        <f>TEXT(Table1[[#This Row],[Order Date]],"mmm")</f>
        <v>Sep</v>
      </c>
      <c r="M315" t="str">
        <f>TEXT(Table1[[#This Row],[Order Date]],"ddd")</f>
        <v>Tue</v>
      </c>
      <c r="N315">
        <f>Table1[[#This Row],[Delivered Date]]-Table1[[#This Row],[Order Date]]</f>
        <v>14</v>
      </c>
      <c r="O315">
        <f>_xlfn.XLOOKUP(Table1[[#This Row],[Product Name]],Table4[Product Name],Table4[Cost Percentage])</f>
        <v>0.75</v>
      </c>
      <c r="P315">
        <f>Table1[[#This Row],[Quantity]]*Table1[[#This Row],[Unit Price]]*Table1[[#This Row],[Cost Percentage]]</f>
        <v>795</v>
      </c>
      <c r="Q315">
        <f>Table1[[#This Row],[Quantity]]*Table1[[#This Row],[Unit Price]]</f>
        <v>1060</v>
      </c>
      <c r="R315">
        <f>Table1[[#This Row],[Revenue]]-Table1[[#This Row],[Total Cost]]</f>
        <v>265</v>
      </c>
    </row>
    <row r="316" spans="1:18" hidden="1">
      <c r="A316" t="s">
        <v>360</v>
      </c>
      <c r="B316" t="s">
        <v>30</v>
      </c>
      <c r="C316" t="s">
        <v>41</v>
      </c>
      <c r="D316" s="1">
        <v>45995</v>
      </c>
      <c r="E316" s="1">
        <v>46004</v>
      </c>
      <c r="F316">
        <v>3</v>
      </c>
      <c r="G316">
        <v>799</v>
      </c>
      <c r="H316" t="s">
        <v>13</v>
      </c>
      <c r="I316" t="s">
        <v>548</v>
      </c>
      <c r="J316" t="s">
        <v>45</v>
      </c>
      <c r="K316" t="str">
        <f>TEXT(Table1[[#This Row],[Order Date]],"yyyy")</f>
        <v>2025</v>
      </c>
      <c r="L316" t="str">
        <f>TEXT(Table1[[#This Row],[Order Date]],"mmm")</f>
        <v>Dec</v>
      </c>
      <c r="M316" t="str">
        <f>TEXT(Table1[[#This Row],[Order Date]],"ddd")</f>
        <v>Thu</v>
      </c>
      <c r="N316">
        <f>Table1[[#This Row],[Delivered Date]]-Table1[[#This Row],[Order Date]]</f>
        <v>9</v>
      </c>
      <c r="O316">
        <f>_xlfn.XLOOKUP(Table1[[#This Row],[Product Name]],Table4[Product Name],Table4[Cost Percentage])</f>
        <v>0.65</v>
      </c>
      <c r="P316">
        <f>Table1[[#This Row],[Quantity]]*Table1[[#This Row],[Unit Price]]*Table1[[#This Row],[Cost Percentage]]</f>
        <v>1558.05</v>
      </c>
      <c r="Q316">
        <f>Table1[[#This Row],[Quantity]]*Table1[[#This Row],[Unit Price]]</f>
        <v>2397</v>
      </c>
      <c r="R316">
        <f>Table1[[#This Row],[Revenue]]-Table1[[#This Row],[Total Cost]]</f>
        <v>838.95</v>
      </c>
    </row>
    <row r="317" spans="1:18" hidden="1">
      <c r="A317" t="s">
        <v>361</v>
      </c>
      <c r="B317" t="s">
        <v>30</v>
      </c>
      <c r="C317" t="s">
        <v>75</v>
      </c>
      <c r="D317" s="1">
        <v>45851</v>
      </c>
      <c r="E317" s="1">
        <v>45856</v>
      </c>
      <c r="F317">
        <v>10</v>
      </c>
      <c r="G317">
        <v>974</v>
      </c>
      <c r="H317" t="s">
        <v>13</v>
      </c>
      <c r="I317" t="s">
        <v>549</v>
      </c>
      <c r="J317" t="s">
        <v>18</v>
      </c>
      <c r="K317" t="str">
        <f>TEXT(Table1[[#This Row],[Order Date]],"yyyy")</f>
        <v>2025</v>
      </c>
      <c r="L317" t="str">
        <f>TEXT(Table1[[#This Row],[Order Date]],"mmm")</f>
        <v>Jul</v>
      </c>
      <c r="M317" t="str">
        <f>TEXT(Table1[[#This Row],[Order Date]],"ddd")</f>
        <v>Sun</v>
      </c>
      <c r="N317">
        <f>Table1[[#This Row],[Delivered Date]]-Table1[[#This Row],[Order Date]]</f>
        <v>5</v>
      </c>
      <c r="O317">
        <f>_xlfn.XLOOKUP(Table1[[#This Row],[Product Name]],Table4[Product Name],Table4[Cost Percentage])</f>
        <v>0.75</v>
      </c>
      <c r="P317">
        <f>Table1[[#This Row],[Quantity]]*Table1[[#This Row],[Unit Price]]*Table1[[#This Row],[Cost Percentage]]</f>
        <v>7305</v>
      </c>
      <c r="Q317">
        <f>Table1[[#This Row],[Quantity]]*Table1[[#This Row],[Unit Price]]</f>
        <v>9740</v>
      </c>
      <c r="R317">
        <f>Table1[[#This Row],[Revenue]]-Table1[[#This Row],[Total Cost]]</f>
        <v>2435</v>
      </c>
    </row>
    <row r="318" spans="1:18" hidden="1">
      <c r="A318" t="s">
        <v>362</v>
      </c>
      <c r="B318" t="s">
        <v>16</v>
      </c>
      <c r="C318" t="s">
        <v>63</v>
      </c>
      <c r="D318" s="1">
        <v>45835</v>
      </c>
      <c r="E318" s="1">
        <v>45840</v>
      </c>
      <c r="F318">
        <v>3</v>
      </c>
      <c r="G318">
        <v>179</v>
      </c>
      <c r="H318" t="s">
        <v>13</v>
      </c>
      <c r="I318" t="s">
        <v>548</v>
      </c>
      <c r="J318" t="s">
        <v>45</v>
      </c>
      <c r="K318" t="str">
        <f>TEXT(Table1[[#This Row],[Order Date]],"yyyy")</f>
        <v>2025</v>
      </c>
      <c r="L318" t="str">
        <f>TEXT(Table1[[#This Row],[Order Date]],"mmm")</f>
        <v>Jun</v>
      </c>
      <c r="M318" t="str">
        <f>TEXT(Table1[[#This Row],[Order Date]],"ddd")</f>
        <v>Fri</v>
      </c>
      <c r="N318">
        <f>Table1[[#This Row],[Delivered Date]]-Table1[[#This Row],[Order Date]]</f>
        <v>5</v>
      </c>
      <c r="O318">
        <f>_xlfn.XLOOKUP(Table1[[#This Row],[Product Name]],Table4[Product Name],Table4[Cost Percentage])</f>
        <v>0.5</v>
      </c>
      <c r="P318">
        <f>Table1[[#This Row],[Quantity]]*Table1[[#This Row],[Unit Price]]*Table1[[#This Row],[Cost Percentage]]</f>
        <v>268.5</v>
      </c>
      <c r="Q318">
        <f>Table1[[#This Row],[Quantity]]*Table1[[#This Row],[Unit Price]]</f>
        <v>537</v>
      </c>
      <c r="R318">
        <f>Table1[[#This Row],[Revenue]]-Table1[[#This Row],[Total Cost]]</f>
        <v>268.5</v>
      </c>
    </row>
    <row r="319" spans="1:18">
      <c r="A319" t="s">
        <v>363</v>
      </c>
      <c r="B319" t="s">
        <v>16</v>
      </c>
      <c r="C319" t="s">
        <v>63</v>
      </c>
      <c r="D319" s="1">
        <v>45725</v>
      </c>
      <c r="E319" s="1">
        <v>45730</v>
      </c>
      <c r="F319" s="33">
        <v>4</v>
      </c>
      <c r="G319">
        <v>49</v>
      </c>
      <c r="H319" t="s">
        <v>27</v>
      </c>
      <c r="I319" t="s">
        <v>546</v>
      </c>
      <c r="J319" t="s">
        <v>18</v>
      </c>
      <c r="K319" t="str">
        <f>TEXT(Table1[[#This Row],[Order Date]],"yyyy")</f>
        <v>2025</v>
      </c>
      <c r="L319" t="str">
        <f>TEXT(Table1[[#This Row],[Order Date]],"mmm")</f>
        <v>Mar</v>
      </c>
      <c r="M319" t="str">
        <f>TEXT(Table1[[#This Row],[Order Date]],"ddd")</f>
        <v>Sun</v>
      </c>
      <c r="N319">
        <f>Table1[[#This Row],[Delivered Date]]-Table1[[#This Row],[Order Date]]</f>
        <v>5</v>
      </c>
      <c r="O319">
        <f>_xlfn.XLOOKUP(Table1[[#This Row],[Product Name]],Table4[Product Name],Table4[Cost Percentage])</f>
        <v>0.5</v>
      </c>
      <c r="P319">
        <f>Table1[[#This Row],[Quantity]]*Table1[[#This Row],[Unit Price]]*Table1[[#This Row],[Cost Percentage]]</f>
        <v>98</v>
      </c>
      <c r="Q319">
        <f>Table1[[#This Row],[Quantity]]*Table1[[#This Row],[Unit Price]]</f>
        <v>196</v>
      </c>
      <c r="R319">
        <f>Table1[[#This Row],[Revenue]]-Table1[[#This Row],[Total Cost]]</f>
        <v>98</v>
      </c>
    </row>
    <row r="320" spans="1:18" hidden="1">
      <c r="A320" t="s">
        <v>364</v>
      </c>
      <c r="B320" t="s">
        <v>23</v>
      </c>
      <c r="C320" t="s">
        <v>37</v>
      </c>
      <c r="D320" s="1">
        <v>45827</v>
      </c>
      <c r="E320" s="1">
        <v>45833</v>
      </c>
      <c r="F320">
        <v>7</v>
      </c>
      <c r="G320">
        <v>409</v>
      </c>
      <c r="H320" t="s">
        <v>13</v>
      </c>
      <c r="I320" t="s">
        <v>32</v>
      </c>
      <c r="J320" t="s">
        <v>28</v>
      </c>
      <c r="K320" t="str">
        <f>TEXT(Table1[[#This Row],[Order Date]],"yyyy")</f>
        <v>2025</v>
      </c>
      <c r="L320" t="str">
        <f>TEXT(Table1[[#This Row],[Order Date]],"mmm")</f>
        <v>Jun</v>
      </c>
      <c r="M320" t="str">
        <f>TEXT(Table1[[#This Row],[Order Date]],"ddd")</f>
        <v>Thu</v>
      </c>
      <c r="N320">
        <f>Table1[[#This Row],[Delivered Date]]-Table1[[#This Row],[Order Date]]</f>
        <v>6</v>
      </c>
      <c r="O320">
        <f>_xlfn.XLOOKUP(Table1[[#This Row],[Product Name]],Table4[Product Name],Table4[Cost Percentage])</f>
        <v>0.5</v>
      </c>
      <c r="P320">
        <f>Table1[[#This Row],[Quantity]]*Table1[[#This Row],[Unit Price]]*Table1[[#This Row],[Cost Percentage]]</f>
        <v>1431.5</v>
      </c>
      <c r="Q320">
        <f>Table1[[#This Row],[Quantity]]*Table1[[#This Row],[Unit Price]]</f>
        <v>2863</v>
      </c>
      <c r="R320">
        <f>Table1[[#This Row],[Revenue]]-Table1[[#This Row],[Total Cost]]</f>
        <v>1431.5</v>
      </c>
    </row>
    <row r="321" spans="1:18" hidden="1">
      <c r="A321" t="s">
        <v>365</v>
      </c>
      <c r="B321" t="s">
        <v>30</v>
      </c>
      <c r="C321" t="s">
        <v>41</v>
      </c>
      <c r="D321" s="1">
        <v>45978</v>
      </c>
      <c r="E321" s="1">
        <v>45984</v>
      </c>
      <c r="F321">
        <v>4</v>
      </c>
      <c r="G321">
        <v>149</v>
      </c>
      <c r="H321" t="s">
        <v>13</v>
      </c>
      <c r="I321" t="s">
        <v>548</v>
      </c>
      <c r="J321" t="s">
        <v>28</v>
      </c>
      <c r="K321" t="str">
        <f>TEXT(Table1[[#This Row],[Order Date]],"yyyy")</f>
        <v>2025</v>
      </c>
      <c r="L321" t="str">
        <f>TEXT(Table1[[#This Row],[Order Date]],"mmm")</f>
        <v>Nov</v>
      </c>
      <c r="M321" t="str">
        <f>TEXT(Table1[[#This Row],[Order Date]],"ddd")</f>
        <v>Mon</v>
      </c>
      <c r="N321">
        <f>Table1[[#This Row],[Delivered Date]]-Table1[[#This Row],[Order Date]]</f>
        <v>6</v>
      </c>
      <c r="O321">
        <f>_xlfn.XLOOKUP(Table1[[#This Row],[Product Name]],Table4[Product Name],Table4[Cost Percentage])</f>
        <v>0.65</v>
      </c>
      <c r="P321">
        <f>Table1[[#This Row],[Quantity]]*Table1[[#This Row],[Unit Price]]*Table1[[#This Row],[Cost Percentage]]</f>
        <v>387.40000000000003</v>
      </c>
      <c r="Q321">
        <f>Table1[[#This Row],[Quantity]]*Table1[[#This Row],[Unit Price]]</f>
        <v>596</v>
      </c>
      <c r="R321">
        <f>Table1[[#This Row],[Revenue]]-Table1[[#This Row],[Total Cost]]</f>
        <v>208.59999999999997</v>
      </c>
    </row>
    <row r="322" spans="1:18" hidden="1">
      <c r="A322" t="s">
        <v>366</v>
      </c>
      <c r="B322" t="s">
        <v>20</v>
      </c>
      <c r="C322" t="s">
        <v>53</v>
      </c>
      <c r="D322" s="1">
        <v>45875</v>
      </c>
      <c r="E322" s="1">
        <v>45881</v>
      </c>
      <c r="F322">
        <v>5</v>
      </c>
      <c r="G322">
        <v>285</v>
      </c>
      <c r="H322" t="s">
        <v>13</v>
      </c>
      <c r="I322" t="s">
        <v>550</v>
      </c>
      <c r="J322" t="s">
        <v>45</v>
      </c>
      <c r="K322" t="str">
        <f>TEXT(Table1[[#This Row],[Order Date]],"yyyy")</f>
        <v>2025</v>
      </c>
      <c r="L322" t="str">
        <f>TEXT(Table1[[#This Row],[Order Date]],"mmm")</f>
        <v>Aug</v>
      </c>
      <c r="M322" t="str">
        <f>TEXT(Table1[[#This Row],[Order Date]],"ddd")</f>
        <v>Wed</v>
      </c>
      <c r="N322">
        <f>Table1[[#This Row],[Delivered Date]]-Table1[[#This Row],[Order Date]]</f>
        <v>6</v>
      </c>
      <c r="O322">
        <f>_xlfn.XLOOKUP(Table1[[#This Row],[Product Name]],Table4[Product Name],Table4[Cost Percentage])</f>
        <v>0.7</v>
      </c>
      <c r="P322">
        <f>Table1[[#This Row],[Quantity]]*Table1[[#This Row],[Unit Price]]*Table1[[#This Row],[Cost Percentage]]</f>
        <v>997.49999999999989</v>
      </c>
      <c r="Q322">
        <f>Table1[[#This Row],[Quantity]]*Table1[[#This Row],[Unit Price]]</f>
        <v>1425</v>
      </c>
      <c r="R322">
        <f>Table1[[#This Row],[Revenue]]-Table1[[#This Row],[Total Cost]]</f>
        <v>427.50000000000011</v>
      </c>
    </row>
    <row r="323" spans="1:18" hidden="1">
      <c r="A323" t="s">
        <v>367</v>
      </c>
      <c r="B323" t="s">
        <v>20</v>
      </c>
      <c r="C323" t="s">
        <v>53</v>
      </c>
      <c r="D323" s="1">
        <v>45793</v>
      </c>
      <c r="E323" s="1">
        <v>45799</v>
      </c>
      <c r="F323">
        <v>10</v>
      </c>
      <c r="G323">
        <v>434</v>
      </c>
      <c r="H323" t="s">
        <v>13</v>
      </c>
      <c r="I323" t="s">
        <v>549</v>
      </c>
      <c r="J323" t="s">
        <v>14</v>
      </c>
      <c r="K323" t="str">
        <f>TEXT(Table1[[#This Row],[Order Date]],"yyyy")</f>
        <v>2025</v>
      </c>
      <c r="L323" t="str">
        <f>TEXT(Table1[[#This Row],[Order Date]],"mmm")</f>
        <v>May</v>
      </c>
      <c r="M323" t="str">
        <f>TEXT(Table1[[#This Row],[Order Date]],"ddd")</f>
        <v>Fri</v>
      </c>
      <c r="N323">
        <f>Table1[[#This Row],[Delivered Date]]-Table1[[#This Row],[Order Date]]</f>
        <v>6</v>
      </c>
      <c r="O323">
        <f>_xlfn.XLOOKUP(Table1[[#This Row],[Product Name]],Table4[Product Name],Table4[Cost Percentage])</f>
        <v>0.7</v>
      </c>
      <c r="P323">
        <f>Table1[[#This Row],[Quantity]]*Table1[[#This Row],[Unit Price]]*Table1[[#This Row],[Cost Percentage]]</f>
        <v>3038</v>
      </c>
      <c r="Q323">
        <f>Table1[[#This Row],[Quantity]]*Table1[[#This Row],[Unit Price]]</f>
        <v>4340</v>
      </c>
      <c r="R323">
        <f>Table1[[#This Row],[Revenue]]-Table1[[#This Row],[Total Cost]]</f>
        <v>1302</v>
      </c>
    </row>
    <row r="324" spans="1:18" hidden="1">
      <c r="A324" t="s">
        <v>368</v>
      </c>
      <c r="B324" t="s">
        <v>20</v>
      </c>
      <c r="C324" t="s">
        <v>39</v>
      </c>
      <c r="D324" s="1">
        <v>45839</v>
      </c>
      <c r="E324" s="1">
        <v>45845</v>
      </c>
      <c r="F324">
        <v>7</v>
      </c>
      <c r="G324">
        <v>195</v>
      </c>
      <c r="H324" t="s">
        <v>13</v>
      </c>
      <c r="I324" t="s">
        <v>32</v>
      </c>
      <c r="J324" t="s">
        <v>45</v>
      </c>
      <c r="K324" t="str">
        <f>TEXT(Table1[[#This Row],[Order Date]],"yyyy")</f>
        <v>2025</v>
      </c>
      <c r="L324" t="str">
        <f>TEXT(Table1[[#This Row],[Order Date]],"mmm")</f>
        <v>Jul</v>
      </c>
      <c r="M324" t="str">
        <f>TEXT(Table1[[#This Row],[Order Date]],"ddd")</f>
        <v>Tue</v>
      </c>
      <c r="N324">
        <f>Table1[[#This Row],[Delivered Date]]-Table1[[#This Row],[Order Date]]</f>
        <v>6</v>
      </c>
      <c r="O324">
        <f>_xlfn.XLOOKUP(Table1[[#This Row],[Product Name]],Table4[Product Name],Table4[Cost Percentage])</f>
        <v>0.65</v>
      </c>
      <c r="P324">
        <f>Table1[[#This Row],[Quantity]]*Table1[[#This Row],[Unit Price]]*Table1[[#This Row],[Cost Percentage]]</f>
        <v>887.25</v>
      </c>
      <c r="Q324">
        <f>Table1[[#This Row],[Quantity]]*Table1[[#This Row],[Unit Price]]</f>
        <v>1365</v>
      </c>
      <c r="R324">
        <f>Table1[[#This Row],[Revenue]]-Table1[[#This Row],[Total Cost]]</f>
        <v>477.75</v>
      </c>
    </row>
    <row r="325" spans="1:18" hidden="1">
      <c r="A325" t="s">
        <v>369</v>
      </c>
      <c r="B325" t="s">
        <v>30</v>
      </c>
      <c r="C325" t="s">
        <v>49</v>
      </c>
      <c r="D325" s="1">
        <v>45855</v>
      </c>
      <c r="E325" s="1">
        <v>45864</v>
      </c>
      <c r="F325">
        <v>4</v>
      </c>
      <c r="G325">
        <v>432</v>
      </c>
      <c r="H325" t="s">
        <v>13</v>
      </c>
      <c r="I325" t="s">
        <v>549</v>
      </c>
      <c r="J325" t="s">
        <v>14</v>
      </c>
      <c r="K325" t="str">
        <f>TEXT(Table1[[#This Row],[Order Date]],"yyyy")</f>
        <v>2025</v>
      </c>
      <c r="L325" t="str">
        <f>TEXT(Table1[[#This Row],[Order Date]],"mmm")</f>
        <v>Jul</v>
      </c>
      <c r="M325" t="str">
        <f>TEXT(Table1[[#This Row],[Order Date]],"ddd")</f>
        <v>Thu</v>
      </c>
      <c r="N325">
        <f>Table1[[#This Row],[Delivered Date]]-Table1[[#This Row],[Order Date]]</f>
        <v>9</v>
      </c>
      <c r="O325">
        <f>_xlfn.XLOOKUP(Table1[[#This Row],[Product Name]],Table4[Product Name],Table4[Cost Percentage])</f>
        <v>0.7</v>
      </c>
      <c r="P325">
        <f>Table1[[#This Row],[Quantity]]*Table1[[#This Row],[Unit Price]]*Table1[[#This Row],[Cost Percentage]]</f>
        <v>1209.5999999999999</v>
      </c>
      <c r="Q325">
        <f>Table1[[#This Row],[Quantity]]*Table1[[#This Row],[Unit Price]]</f>
        <v>1728</v>
      </c>
      <c r="R325">
        <f>Table1[[#This Row],[Revenue]]-Table1[[#This Row],[Total Cost]]</f>
        <v>518.40000000000009</v>
      </c>
    </row>
    <row r="326" spans="1:18">
      <c r="A326" t="s">
        <v>370</v>
      </c>
      <c r="B326" t="s">
        <v>11</v>
      </c>
      <c r="C326" t="s">
        <v>12</v>
      </c>
      <c r="D326" s="1">
        <v>45865</v>
      </c>
      <c r="E326" s="1">
        <v>45871</v>
      </c>
      <c r="F326" s="33">
        <v>2</v>
      </c>
      <c r="G326">
        <v>708</v>
      </c>
      <c r="H326" t="s">
        <v>27</v>
      </c>
      <c r="I326" t="s">
        <v>32</v>
      </c>
      <c r="J326" t="s">
        <v>14</v>
      </c>
      <c r="K326" t="str">
        <f>TEXT(Table1[[#This Row],[Order Date]],"yyyy")</f>
        <v>2025</v>
      </c>
      <c r="L326" t="str">
        <f>TEXT(Table1[[#This Row],[Order Date]],"mmm")</f>
        <v>Jul</v>
      </c>
      <c r="M326" t="str">
        <f>TEXT(Table1[[#This Row],[Order Date]],"ddd")</f>
        <v>Sun</v>
      </c>
      <c r="N326">
        <f>Table1[[#This Row],[Delivered Date]]-Table1[[#This Row],[Order Date]]</f>
        <v>6</v>
      </c>
      <c r="O326">
        <f>_xlfn.XLOOKUP(Table1[[#This Row],[Product Name]],Table4[Product Name],Table4[Cost Percentage])</f>
        <v>0.75</v>
      </c>
      <c r="P326">
        <f>Table1[[#This Row],[Quantity]]*Table1[[#This Row],[Unit Price]]*Table1[[#This Row],[Cost Percentage]]</f>
        <v>1062</v>
      </c>
      <c r="Q326">
        <f>Table1[[#This Row],[Quantity]]*Table1[[#This Row],[Unit Price]]</f>
        <v>1416</v>
      </c>
      <c r="R326">
        <f>Table1[[#This Row],[Revenue]]-Table1[[#This Row],[Total Cost]]</f>
        <v>354</v>
      </c>
    </row>
    <row r="327" spans="1:18" hidden="1">
      <c r="A327" t="s">
        <v>371</v>
      </c>
      <c r="B327" t="s">
        <v>16</v>
      </c>
      <c r="C327" t="s">
        <v>43</v>
      </c>
      <c r="D327" s="1">
        <v>46008</v>
      </c>
      <c r="E327" s="1">
        <v>46017</v>
      </c>
      <c r="F327">
        <v>3</v>
      </c>
      <c r="G327">
        <v>868</v>
      </c>
      <c r="H327" t="s">
        <v>13</v>
      </c>
      <c r="I327" t="s">
        <v>548</v>
      </c>
      <c r="J327" t="s">
        <v>18</v>
      </c>
      <c r="K327" t="str">
        <f>TEXT(Table1[[#This Row],[Order Date]],"yyyy")</f>
        <v>2025</v>
      </c>
      <c r="L327" t="str">
        <f>TEXT(Table1[[#This Row],[Order Date]],"mmm")</f>
        <v>Dec</v>
      </c>
      <c r="M327" t="str">
        <f>TEXT(Table1[[#This Row],[Order Date]],"ddd")</f>
        <v>Wed</v>
      </c>
      <c r="N327">
        <f>Table1[[#This Row],[Delivered Date]]-Table1[[#This Row],[Order Date]]</f>
        <v>9</v>
      </c>
      <c r="O327">
        <f>_xlfn.XLOOKUP(Table1[[#This Row],[Product Name]],Table4[Product Name],Table4[Cost Percentage])</f>
        <v>0.6</v>
      </c>
      <c r="P327">
        <f>Table1[[#This Row],[Quantity]]*Table1[[#This Row],[Unit Price]]*Table1[[#This Row],[Cost Percentage]]</f>
        <v>1562.3999999999999</v>
      </c>
      <c r="Q327">
        <f>Table1[[#This Row],[Quantity]]*Table1[[#This Row],[Unit Price]]</f>
        <v>2604</v>
      </c>
      <c r="R327">
        <f>Table1[[#This Row],[Revenue]]-Table1[[#This Row],[Total Cost]]</f>
        <v>1041.6000000000001</v>
      </c>
    </row>
    <row r="328" spans="1:18">
      <c r="A328" t="s">
        <v>372</v>
      </c>
      <c r="B328" t="s">
        <v>20</v>
      </c>
      <c r="C328" t="s">
        <v>82</v>
      </c>
      <c r="D328" s="1">
        <v>46007</v>
      </c>
      <c r="E328" s="1">
        <v>46018</v>
      </c>
      <c r="F328" s="33">
        <v>1</v>
      </c>
      <c r="G328">
        <v>130</v>
      </c>
      <c r="H328" t="s">
        <v>27</v>
      </c>
      <c r="I328" t="s">
        <v>550</v>
      </c>
      <c r="J328" t="s">
        <v>14</v>
      </c>
      <c r="K328" t="str">
        <f>TEXT(Table1[[#This Row],[Order Date]],"yyyy")</f>
        <v>2025</v>
      </c>
      <c r="L328" t="str">
        <f>TEXT(Table1[[#This Row],[Order Date]],"mmm")</f>
        <v>Dec</v>
      </c>
      <c r="M328" t="str">
        <f>TEXT(Table1[[#This Row],[Order Date]],"ddd")</f>
        <v>Tue</v>
      </c>
      <c r="N328">
        <f>Table1[[#This Row],[Delivered Date]]-Table1[[#This Row],[Order Date]]</f>
        <v>11</v>
      </c>
      <c r="O328">
        <f>_xlfn.XLOOKUP(Table1[[#This Row],[Product Name]],Table4[Product Name],Table4[Cost Percentage])</f>
        <v>0.8</v>
      </c>
      <c r="P328">
        <f>Table1[[#This Row],[Quantity]]*Table1[[#This Row],[Unit Price]]*Table1[[#This Row],[Cost Percentage]]</f>
        <v>104</v>
      </c>
      <c r="Q328">
        <f>Table1[[#This Row],[Quantity]]*Table1[[#This Row],[Unit Price]]</f>
        <v>130</v>
      </c>
      <c r="R328">
        <f>Table1[[#This Row],[Revenue]]-Table1[[#This Row],[Total Cost]]</f>
        <v>26</v>
      </c>
    </row>
    <row r="329" spans="1:18">
      <c r="A329" t="s">
        <v>373</v>
      </c>
      <c r="B329" t="s">
        <v>20</v>
      </c>
      <c r="C329" t="s">
        <v>39</v>
      </c>
      <c r="D329" s="1">
        <v>46004</v>
      </c>
      <c r="E329" s="1">
        <v>46019</v>
      </c>
      <c r="F329" s="33">
        <v>3</v>
      </c>
      <c r="G329">
        <v>744</v>
      </c>
      <c r="H329" t="s">
        <v>27</v>
      </c>
      <c r="I329" t="s">
        <v>546</v>
      </c>
      <c r="J329" t="s">
        <v>45</v>
      </c>
      <c r="K329" t="str">
        <f>TEXT(Table1[[#This Row],[Order Date]],"yyyy")</f>
        <v>2025</v>
      </c>
      <c r="L329" t="str">
        <f>TEXT(Table1[[#This Row],[Order Date]],"mmm")</f>
        <v>Dec</v>
      </c>
      <c r="M329" t="str">
        <f>TEXT(Table1[[#This Row],[Order Date]],"ddd")</f>
        <v>Sat</v>
      </c>
      <c r="N329">
        <f>Table1[[#This Row],[Delivered Date]]-Table1[[#This Row],[Order Date]]</f>
        <v>15</v>
      </c>
      <c r="O329">
        <f>_xlfn.XLOOKUP(Table1[[#This Row],[Product Name]],Table4[Product Name],Table4[Cost Percentage])</f>
        <v>0.65</v>
      </c>
      <c r="P329">
        <f>Table1[[#This Row],[Quantity]]*Table1[[#This Row],[Unit Price]]*Table1[[#This Row],[Cost Percentage]]</f>
        <v>1450.8</v>
      </c>
      <c r="Q329">
        <f>Table1[[#This Row],[Quantity]]*Table1[[#This Row],[Unit Price]]</f>
        <v>2232</v>
      </c>
      <c r="R329">
        <f>Table1[[#This Row],[Revenue]]-Table1[[#This Row],[Total Cost]]</f>
        <v>781.2</v>
      </c>
    </row>
    <row r="330" spans="1:18">
      <c r="A330" t="s">
        <v>374</v>
      </c>
      <c r="B330" t="s">
        <v>16</v>
      </c>
      <c r="C330" t="s">
        <v>55</v>
      </c>
      <c r="D330" s="1">
        <v>45760</v>
      </c>
      <c r="E330" s="1">
        <v>45764</v>
      </c>
      <c r="F330" s="33">
        <v>1</v>
      </c>
      <c r="G330">
        <v>62</v>
      </c>
      <c r="H330" t="s">
        <v>27</v>
      </c>
      <c r="I330" t="s">
        <v>32</v>
      </c>
      <c r="J330" t="s">
        <v>14</v>
      </c>
      <c r="K330" t="str">
        <f>TEXT(Table1[[#This Row],[Order Date]],"yyyy")</f>
        <v>2025</v>
      </c>
      <c r="L330" t="str">
        <f>TEXT(Table1[[#This Row],[Order Date]],"mmm")</f>
        <v>Apr</v>
      </c>
      <c r="M330" t="str">
        <f>TEXT(Table1[[#This Row],[Order Date]],"ddd")</f>
        <v>Sun</v>
      </c>
      <c r="N330">
        <f>Table1[[#This Row],[Delivered Date]]-Table1[[#This Row],[Order Date]]</f>
        <v>4</v>
      </c>
      <c r="O330">
        <f>_xlfn.XLOOKUP(Table1[[#This Row],[Product Name]],Table4[Product Name],Table4[Cost Percentage])</f>
        <v>0.55000000000000004</v>
      </c>
      <c r="P330">
        <f>Table1[[#This Row],[Quantity]]*Table1[[#This Row],[Unit Price]]*Table1[[#This Row],[Cost Percentage]]</f>
        <v>34.1</v>
      </c>
      <c r="Q330">
        <f>Table1[[#This Row],[Quantity]]*Table1[[#This Row],[Unit Price]]</f>
        <v>62</v>
      </c>
      <c r="R330">
        <f>Table1[[#This Row],[Revenue]]-Table1[[#This Row],[Total Cost]]</f>
        <v>27.9</v>
      </c>
    </row>
    <row r="331" spans="1:18">
      <c r="A331" t="s">
        <v>375</v>
      </c>
      <c r="B331" t="s">
        <v>30</v>
      </c>
      <c r="C331" t="s">
        <v>41</v>
      </c>
      <c r="D331" s="1">
        <v>45887</v>
      </c>
      <c r="E331" s="1">
        <v>45896</v>
      </c>
      <c r="F331" s="33">
        <v>9</v>
      </c>
      <c r="G331">
        <v>385</v>
      </c>
      <c r="H331" t="s">
        <v>27</v>
      </c>
      <c r="I331" t="s">
        <v>32</v>
      </c>
      <c r="J331" t="s">
        <v>28</v>
      </c>
      <c r="K331" t="str">
        <f>TEXT(Table1[[#This Row],[Order Date]],"yyyy")</f>
        <v>2025</v>
      </c>
      <c r="L331" t="str">
        <f>TEXT(Table1[[#This Row],[Order Date]],"mmm")</f>
        <v>Aug</v>
      </c>
      <c r="M331" t="str">
        <f>TEXT(Table1[[#This Row],[Order Date]],"ddd")</f>
        <v>Mon</v>
      </c>
      <c r="N331">
        <f>Table1[[#This Row],[Delivered Date]]-Table1[[#This Row],[Order Date]]</f>
        <v>9</v>
      </c>
      <c r="O331">
        <f>_xlfn.XLOOKUP(Table1[[#This Row],[Product Name]],Table4[Product Name],Table4[Cost Percentage])</f>
        <v>0.65</v>
      </c>
      <c r="P331">
        <f>Table1[[#This Row],[Quantity]]*Table1[[#This Row],[Unit Price]]*Table1[[#This Row],[Cost Percentage]]</f>
        <v>2252.25</v>
      </c>
      <c r="Q331">
        <f>Table1[[#This Row],[Quantity]]*Table1[[#This Row],[Unit Price]]</f>
        <v>3465</v>
      </c>
      <c r="R331">
        <f>Table1[[#This Row],[Revenue]]-Table1[[#This Row],[Total Cost]]</f>
        <v>1212.75</v>
      </c>
    </row>
    <row r="332" spans="1:18" hidden="1">
      <c r="A332" t="s">
        <v>376</v>
      </c>
      <c r="B332" t="s">
        <v>20</v>
      </c>
      <c r="C332" t="s">
        <v>39</v>
      </c>
      <c r="D332" s="1">
        <v>46003</v>
      </c>
      <c r="E332" s="1">
        <v>46004</v>
      </c>
      <c r="F332">
        <v>5</v>
      </c>
      <c r="G332">
        <v>465</v>
      </c>
      <c r="H332" t="s">
        <v>13</v>
      </c>
      <c r="I332" t="s">
        <v>32</v>
      </c>
      <c r="J332" t="s">
        <v>14</v>
      </c>
      <c r="K332" t="str">
        <f>TEXT(Table1[[#This Row],[Order Date]],"yyyy")</f>
        <v>2025</v>
      </c>
      <c r="L332" t="str">
        <f>TEXT(Table1[[#This Row],[Order Date]],"mmm")</f>
        <v>Dec</v>
      </c>
      <c r="M332" t="str">
        <f>TEXT(Table1[[#This Row],[Order Date]],"ddd")</f>
        <v>Fri</v>
      </c>
      <c r="N332">
        <f>Table1[[#This Row],[Delivered Date]]-Table1[[#This Row],[Order Date]]</f>
        <v>1</v>
      </c>
      <c r="O332">
        <f>_xlfn.XLOOKUP(Table1[[#This Row],[Product Name]],Table4[Product Name],Table4[Cost Percentage])</f>
        <v>0.65</v>
      </c>
      <c r="P332">
        <f>Table1[[#This Row],[Quantity]]*Table1[[#This Row],[Unit Price]]*Table1[[#This Row],[Cost Percentage]]</f>
        <v>1511.25</v>
      </c>
      <c r="Q332">
        <f>Table1[[#This Row],[Quantity]]*Table1[[#This Row],[Unit Price]]</f>
        <v>2325</v>
      </c>
      <c r="R332">
        <f>Table1[[#This Row],[Revenue]]-Table1[[#This Row],[Total Cost]]</f>
        <v>813.75</v>
      </c>
    </row>
    <row r="333" spans="1:18" hidden="1">
      <c r="A333" t="s">
        <v>377</v>
      </c>
      <c r="B333" t="s">
        <v>11</v>
      </c>
      <c r="C333" t="s">
        <v>35</v>
      </c>
      <c r="D333" s="1">
        <v>45762</v>
      </c>
      <c r="E333" s="1">
        <v>45767</v>
      </c>
      <c r="F333">
        <v>2</v>
      </c>
      <c r="G333">
        <v>280</v>
      </c>
      <c r="H333" t="s">
        <v>13</v>
      </c>
      <c r="I333" t="s">
        <v>32</v>
      </c>
      <c r="J333" t="s">
        <v>18</v>
      </c>
      <c r="K333" t="str">
        <f>TEXT(Table1[[#This Row],[Order Date]],"yyyy")</f>
        <v>2025</v>
      </c>
      <c r="L333" t="str">
        <f>TEXT(Table1[[#This Row],[Order Date]],"mmm")</f>
        <v>Apr</v>
      </c>
      <c r="M333" t="str">
        <f>TEXT(Table1[[#This Row],[Order Date]],"ddd")</f>
        <v>Tue</v>
      </c>
      <c r="N333">
        <f>Table1[[#This Row],[Delivered Date]]-Table1[[#This Row],[Order Date]]</f>
        <v>5</v>
      </c>
      <c r="O333">
        <f>_xlfn.XLOOKUP(Table1[[#This Row],[Product Name]],Table4[Product Name],Table4[Cost Percentage])</f>
        <v>0.8</v>
      </c>
      <c r="P333">
        <f>Table1[[#This Row],[Quantity]]*Table1[[#This Row],[Unit Price]]*Table1[[#This Row],[Cost Percentage]]</f>
        <v>448</v>
      </c>
      <c r="Q333">
        <f>Table1[[#This Row],[Quantity]]*Table1[[#This Row],[Unit Price]]</f>
        <v>560</v>
      </c>
      <c r="R333">
        <f>Table1[[#This Row],[Revenue]]-Table1[[#This Row],[Total Cost]]</f>
        <v>112</v>
      </c>
    </row>
    <row r="334" spans="1:18">
      <c r="A334" t="s">
        <v>378</v>
      </c>
      <c r="B334" t="s">
        <v>16</v>
      </c>
      <c r="C334" t="s">
        <v>63</v>
      </c>
      <c r="D334" s="1">
        <v>45722</v>
      </c>
      <c r="E334" s="1">
        <v>45732</v>
      </c>
      <c r="F334" s="33">
        <v>5</v>
      </c>
      <c r="G334">
        <v>536</v>
      </c>
      <c r="H334" t="s">
        <v>27</v>
      </c>
      <c r="I334" t="s">
        <v>546</v>
      </c>
      <c r="J334" t="s">
        <v>45</v>
      </c>
      <c r="K334" t="str">
        <f>TEXT(Table1[[#This Row],[Order Date]],"yyyy")</f>
        <v>2025</v>
      </c>
      <c r="L334" t="str">
        <f>TEXT(Table1[[#This Row],[Order Date]],"mmm")</f>
        <v>Mar</v>
      </c>
      <c r="M334" t="str">
        <f>TEXT(Table1[[#This Row],[Order Date]],"ddd")</f>
        <v>Thu</v>
      </c>
      <c r="N334">
        <f>Table1[[#This Row],[Delivered Date]]-Table1[[#This Row],[Order Date]]</f>
        <v>10</v>
      </c>
      <c r="O334">
        <f>_xlfn.XLOOKUP(Table1[[#This Row],[Product Name]],Table4[Product Name],Table4[Cost Percentage])</f>
        <v>0.5</v>
      </c>
      <c r="P334">
        <f>Table1[[#This Row],[Quantity]]*Table1[[#This Row],[Unit Price]]*Table1[[#This Row],[Cost Percentage]]</f>
        <v>1340</v>
      </c>
      <c r="Q334">
        <f>Table1[[#This Row],[Quantity]]*Table1[[#This Row],[Unit Price]]</f>
        <v>2680</v>
      </c>
      <c r="R334">
        <f>Table1[[#This Row],[Revenue]]-Table1[[#This Row],[Total Cost]]</f>
        <v>1340</v>
      </c>
    </row>
    <row r="335" spans="1:18" hidden="1">
      <c r="A335" t="s">
        <v>379</v>
      </c>
      <c r="B335" t="s">
        <v>20</v>
      </c>
      <c r="C335" t="s">
        <v>82</v>
      </c>
      <c r="D335" s="1">
        <v>45945</v>
      </c>
      <c r="E335" s="1">
        <v>45949</v>
      </c>
      <c r="F335">
        <v>9</v>
      </c>
      <c r="G335">
        <v>754</v>
      </c>
      <c r="H335" t="s">
        <v>13</v>
      </c>
      <c r="I335" t="s">
        <v>549</v>
      </c>
      <c r="J335" t="s">
        <v>28</v>
      </c>
      <c r="K335" t="str">
        <f>TEXT(Table1[[#This Row],[Order Date]],"yyyy")</f>
        <v>2025</v>
      </c>
      <c r="L335" t="str">
        <f>TEXT(Table1[[#This Row],[Order Date]],"mmm")</f>
        <v>Oct</v>
      </c>
      <c r="M335" t="str">
        <f>TEXT(Table1[[#This Row],[Order Date]],"ddd")</f>
        <v>Wed</v>
      </c>
      <c r="N335">
        <f>Table1[[#This Row],[Delivered Date]]-Table1[[#This Row],[Order Date]]</f>
        <v>4</v>
      </c>
      <c r="O335">
        <f>_xlfn.XLOOKUP(Table1[[#This Row],[Product Name]],Table4[Product Name],Table4[Cost Percentage])</f>
        <v>0.8</v>
      </c>
      <c r="P335">
        <f>Table1[[#This Row],[Quantity]]*Table1[[#This Row],[Unit Price]]*Table1[[#This Row],[Cost Percentage]]</f>
        <v>5428.8</v>
      </c>
      <c r="Q335">
        <f>Table1[[#This Row],[Quantity]]*Table1[[#This Row],[Unit Price]]</f>
        <v>6786</v>
      </c>
      <c r="R335">
        <f>Table1[[#This Row],[Revenue]]-Table1[[#This Row],[Total Cost]]</f>
        <v>1357.1999999999998</v>
      </c>
    </row>
    <row r="336" spans="1:18">
      <c r="A336" t="s">
        <v>380</v>
      </c>
      <c r="B336" t="s">
        <v>23</v>
      </c>
      <c r="C336" t="s">
        <v>37</v>
      </c>
      <c r="D336" s="1">
        <v>45878</v>
      </c>
      <c r="E336" s="1">
        <v>45883</v>
      </c>
      <c r="F336" s="33">
        <v>5</v>
      </c>
      <c r="G336">
        <v>292</v>
      </c>
      <c r="H336" t="s">
        <v>27</v>
      </c>
      <c r="I336" t="s">
        <v>32</v>
      </c>
      <c r="J336" t="s">
        <v>28</v>
      </c>
      <c r="K336" t="str">
        <f>TEXT(Table1[[#This Row],[Order Date]],"yyyy")</f>
        <v>2025</v>
      </c>
      <c r="L336" t="str">
        <f>TEXT(Table1[[#This Row],[Order Date]],"mmm")</f>
        <v>Aug</v>
      </c>
      <c r="M336" t="str">
        <f>TEXT(Table1[[#This Row],[Order Date]],"ddd")</f>
        <v>Sat</v>
      </c>
      <c r="N336">
        <f>Table1[[#This Row],[Delivered Date]]-Table1[[#This Row],[Order Date]]</f>
        <v>5</v>
      </c>
      <c r="O336">
        <f>_xlfn.XLOOKUP(Table1[[#This Row],[Product Name]],Table4[Product Name],Table4[Cost Percentage])</f>
        <v>0.5</v>
      </c>
      <c r="P336">
        <f>Table1[[#This Row],[Quantity]]*Table1[[#This Row],[Unit Price]]*Table1[[#This Row],[Cost Percentage]]</f>
        <v>730</v>
      </c>
      <c r="Q336">
        <f>Table1[[#This Row],[Quantity]]*Table1[[#This Row],[Unit Price]]</f>
        <v>1460</v>
      </c>
      <c r="R336">
        <f>Table1[[#This Row],[Revenue]]-Table1[[#This Row],[Total Cost]]</f>
        <v>730</v>
      </c>
    </row>
    <row r="337" spans="1:18">
      <c r="A337" t="s">
        <v>381</v>
      </c>
      <c r="B337" t="s">
        <v>30</v>
      </c>
      <c r="C337" t="s">
        <v>75</v>
      </c>
      <c r="D337" s="1">
        <v>45881</v>
      </c>
      <c r="E337" s="1">
        <v>45890</v>
      </c>
      <c r="F337" s="33">
        <v>1</v>
      </c>
      <c r="G337">
        <v>521</v>
      </c>
      <c r="H337" t="s">
        <v>27</v>
      </c>
      <c r="I337" t="s">
        <v>546</v>
      </c>
      <c r="J337" t="s">
        <v>45</v>
      </c>
      <c r="K337" t="str">
        <f>TEXT(Table1[[#This Row],[Order Date]],"yyyy")</f>
        <v>2025</v>
      </c>
      <c r="L337" t="str">
        <f>TEXT(Table1[[#This Row],[Order Date]],"mmm")</f>
        <v>Aug</v>
      </c>
      <c r="M337" t="str">
        <f>TEXT(Table1[[#This Row],[Order Date]],"ddd")</f>
        <v>Tue</v>
      </c>
      <c r="N337">
        <f>Table1[[#This Row],[Delivered Date]]-Table1[[#This Row],[Order Date]]</f>
        <v>9</v>
      </c>
      <c r="O337">
        <f>_xlfn.XLOOKUP(Table1[[#This Row],[Product Name]],Table4[Product Name],Table4[Cost Percentage])</f>
        <v>0.75</v>
      </c>
      <c r="P337">
        <f>Table1[[#This Row],[Quantity]]*Table1[[#This Row],[Unit Price]]*Table1[[#This Row],[Cost Percentage]]</f>
        <v>390.75</v>
      </c>
      <c r="Q337">
        <f>Table1[[#This Row],[Quantity]]*Table1[[#This Row],[Unit Price]]</f>
        <v>521</v>
      </c>
      <c r="R337">
        <f>Table1[[#This Row],[Revenue]]-Table1[[#This Row],[Total Cost]]</f>
        <v>130.25</v>
      </c>
    </row>
    <row r="338" spans="1:18" hidden="1">
      <c r="A338" t="s">
        <v>382</v>
      </c>
      <c r="B338" t="s">
        <v>16</v>
      </c>
      <c r="C338" t="s">
        <v>55</v>
      </c>
      <c r="D338" s="1">
        <v>46000</v>
      </c>
      <c r="E338" s="1">
        <v>46001</v>
      </c>
      <c r="F338">
        <v>5</v>
      </c>
      <c r="G338">
        <v>630</v>
      </c>
      <c r="H338" t="s">
        <v>13</v>
      </c>
      <c r="I338" t="s">
        <v>550</v>
      </c>
      <c r="J338" t="s">
        <v>45</v>
      </c>
      <c r="K338" t="str">
        <f>TEXT(Table1[[#This Row],[Order Date]],"yyyy")</f>
        <v>2025</v>
      </c>
      <c r="L338" t="str">
        <f>TEXT(Table1[[#This Row],[Order Date]],"mmm")</f>
        <v>Dec</v>
      </c>
      <c r="M338" t="str">
        <f>TEXT(Table1[[#This Row],[Order Date]],"ddd")</f>
        <v>Tue</v>
      </c>
      <c r="N338">
        <f>Table1[[#This Row],[Delivered Date]]-Table1[[#This Row],[Order Date]]</f>
        <v>1</v>
      </c>
      <c r="O338">
        <f>_xlfn.XLOOKUP(Table1[[#This Row],[Product Name]],Table4[Product Name],Table4[Cost Percentage])</f>
        <v>0.55000000000000004</v>
      </c>
      <c r="P338">
        <f>Table1[[#This Row],[Quantity]]*Table1[[#This Row],[Unit Price]]*Table1[[#This Row],[Cost Percentage]]</f>
        <v>1732.5000000000002</v>
      </c>
      <c r="Q338">
        <f>Table1[[#This Row],[Quantity]]*Table1[[#This Row],[Unit Price]]</f>
        <v>3150</v>
      </c>
      <c r="R338">
        <f>Table1[[#This Row],[Revenue]]-Table1[[#This Row],[Total Cost]]</f>
        <v>1417.4999999999998</v>
      </c>
    </row>
    <row r="339" spans="1:18" hidden="1">
      <c r="A339" t="s">
        <v>383</v>
      </c>
      <c r="B339" t="s">
        <v>16</v>
      </c>
      <c r="C339" t="s">
        <v>63</v>
      </c>
      <c r="D339" s="1">
        <v>45775</v>
      </c>
      <c r="E339" s="1">
        <v>45778</v>
      </c>
      <c r="F339">
        <v>10</v>
      </c>
      <c r="G339">
        <v>678</v>
      </c>
      <c r="H339" t="s">
        <v>13</v>
      </c>
      <c r="I339" t="s">
        <v>549</v>
      </c>
      <c r="J339" t="s">
        <v>45</v>
      </c>
      <c r="K339" t="str">
        <f>TEXT(Table1[[#This Row],[Order Date]],"yyyy")</f>
        <v>2025</v>
      </c>
      <c r="L339" t="str">
        <f>TEXT(Table1[[#This Row],[Order Date]],"mmm")</f>
        <v>Apr</v>
      </c>
      <c r="M339" t="str">
        <f>TEXT(Table1[[#This Row],[Order Date]],"ddd")</f>
        <v>Mon</v>
      </c>
      <c r="N339">
        <f>Table1[[#This Row],[Delivered Date]]-Table1[[#This Row],[Order Date]]</f>
        <v>3</v>
      </c>
      <c r="O339">
        <f>_xlfn.XLOOKUP(Table1[[#This Row],[Product Name]],Table4[Product Name],Table4[Cost Percentage])</f>
        <v>0.5</v>
      </c>
      <c r="P339">
        <f>Table1[[#This Row],[Quantity]]*Table1[[#This Row],[Unit Price]]*Table1[[#This Row],[Cost Percentage]]</f>
        <v>3390</v>
      </c>
      <c r="Q339">
        <f>Table1[[#This Row],[Quantity]]*Table1[[#This Row],[Unit Price]]</f>
        <v>6780</v>
      </c>
      <c r="R339">
        <f>Table1[[#This Row],[Revenue]]-Table1[[#This Row],[Total Cost]]</f>
        <v>3390</v>
      </c>
    </row>
    <row r="340" spans="1:18" hidden="1">
      <c r="A340" t="s">
        <v>384</v>
      </c>
      <c r="B340" t="s">
        <v>16</v>
      </c>
      <c r="C340" t="s">
        <v>63</v>
      </c>
      <c r="D340" s="1">
        <v>45834</v>
      </c>
      <c r="E340" s="1">
        <v>45842</v>
      </c>
      <c r="F340">
        <v>7</v>
      </c>
      <c r="G340">
        <v>569</v>
      </c>
      <c r="H340" t="s">
        <v>13</v>
      </c>
      <c r="I340" t="s">
        <v>549</v>
      </c>
      <c r="J340" t="s">
        <v>45</v>
      </c>
      <c r="K340" t="str">
        <f>TEXT(Table1[[#This Row],[Order Date]],"yyyy")</f>
        <v>2025</v>
      </c>
      <c r="L340" t="str">
        <f>TEXT(Table1[[#This Row],[Order Date]],"mmm")</f>
        <v>Jun</v>
      </c>
      <c r="M340" t="str">
        <f>TEXT(Table1[[#This Row],[Order Date]],"ddd")</f>
        <v>Thu</v>
      </c>
      <c r="N340">
        <f>Table1[[#This Row],[Delivered Date]]-Table1[[#This Row],[Order Date]]</f>
        <v>8</v>
      </c>
      <c r="O340">
        <f>_xlfn.XLOOKUP(Table1[[#This Row],[Product Name]],Table4[Product Name],Table4[Cost Percentage])</f>
        <v>0.5</v>
      </c>
      <c r="P340">
        <f>Table1[[#This Row],[Quantity]]*Table1[[#This Row],[Unit Price]]*Table1[[#This Row],[Cost Percentage]]</f>
        <v>1991.5</v>
      </c>
      <c r="Q340">
        <f>Table1[[#This Row],[Quantity]]*Table1[[#This Row],[Unit Price]]</f>
        <v>3983</v>
      </c>
      <c r="R340">
        <f>Table1[[#This Row],[Revenue]]-Table1[[#This Row],[Total Cost]]</f>
        <v>1991.5</v>
      </c>
    </row>
    <row r="341" spans="1:18">
      <c r="A341" t="s">
        <v>385</v>
      </c>
      <c r="B341" t="s">
        <v>23</v>
      </c>
      <c r="C341" t="s">
        <v>37</v>
      </c>
      <c r="D341" s="1">
        <v>45988</v>
      </c>
      <c r="E341" s="1">
        <v>45994</v>
      </c>
      <c r="F341" s="33">
        <v>9</v>
      </c>
      <c r="G341">
        <v>185</v>
      </c>
      <c r="H341" t="s">
        <v>27</v>
      </c>
      <c r="I341" t="s">
        <v>550</v>
      </c>
      <c r="J341" t="s">
        <v>14</v>
      </c>
      <c r="K341" t="str">
        <f>TEXT(Table1[[#This Row],[Order Date]],"yyyy")</f>
        <v>2025</v>
      </c>
      <c r="L341" t="str">
        <f>TEXT(Table1[[#This Row],[Order Date]],"mmm")</f>
        <v>Nov</v>
      </c>
      <c r="M341" t="str">
        <f>TEXT(Table1[[#This Row],[Order Date]],"ddd")</f>
        <v>Thu</v>
      </c>
      <c r="N341">
        <f>Table1[[#This Row],[Delivered Date]]-Table1[[#This Row],[Order Date]]</f>
        <v>6</v>
      </c>
      <c r="O341">
        <f>_xlfn.XLOOKUP(Table1[[#This Row],[Product Name]],Table4[Product Name],Table4[Cost Percentage])</f>
        <v>0.5</v>
      </c>
      <c r="P341">
        <f>Table1[[#This Row],[Quantity]]*Table1[[#This Row],[Unit Price]]*Table1[[#This Row],[Cost Percentage]]</f>
        <v>832.5</v>
      </c>
      <c r="Q341">
        <f>Table1[[#This Row],[Quantity]]*Table1[[#This Row],[Unit Price]]</f>
        <v>1665</v>
      </c>
      <c r="R341">
        <f>Table1[[#This Row],[Revenue]]-Table1[[#This Row],[Total Cost]]</f>
        <v>832.5</v>
      </c>
    </row>
    <row r="342" spans="1:18" hidden="1">
      <c r="A342" t="s">
        <v>386</v>
      </c>
      <c r="B342" t="s">
        <v>20</v>
      </c>
      <c r="C342" t="s">
        <v>82</v>
      </c>
      <c r="D342" s="1">
        <v>45710</v>
      </c>
      <c r="E342" s="1">
        <v>45712</v>
      </c>
      <c r="F342">
        <v>8</v>
      </c>
      <c r="G342">
        <v>405</v>
      </c>
      <c r="H342" t="s">
        <v>13</v>
      </c>
      <c r="I342" t="s">
        <v>546</v>
      </c>
      <c r="J342" t="s">
        <v>18</v>
      </c>
      <c r="K342" t="str">
        <f>TEXT(Table1[[#This Row],[Order Date]],"yyyy")</f>
        <v>2025</v>
      </c>
      <c r="L342" t="str">
        <f>TEXT(Table1[[#This Row],[Order Date]],"mmm")</f>
        <v>Feb</v>
      </c>
      <c r="M342" t="str">
        <f>TEXT(Table1[[#This Row],[Order Date]],"ddd")</f>
        <v>Sat</v>
      </c>
      <c r="N342">
        <f>Table1[[#This Row],[Delivered Date]]-Table1[[#This Row],[Order Date]]</f>
        <v>2</v>
      </c>
      <c r="O342">
        <f>_xlfn.XLOOKUP(Table1[[#This Row],[Product Name]],Table4[Product Name],Table4[Cost Percentage])</f>
        <v>0.8</v>
      </c>
      <c r="P342">
        <f>Table1[[#This Row],[Quantity]]*Table1[[#This Row],[Unit Price]]*Table1[[#This Row],[Cost Percentage]]</f>
        <v>2592</v>
      </c>
      <c r="Q342">
        <f>Table1[[#This Row],[Quantity]]*Table1[[#This Row],[Unit Price]]</f>
        <v>3240</v>
      </c>
      <c r="R342">
        <f>Table1[[#This Row],[Revenue]]-Table1[[#This Row],[Total Cost]]</f>
        <v>648</v>
      </c>
    </row>
    <row r="343" spans="1:18" hidden="1">
      <c r="A343" t="s">
        <v>387</v>
      </c>
      <c r="B343" t="s">
        <v>23</v>
      </c>
      <c r="C343" t="s">
        <v>37</v>
      </c>
      <c r="D343" s="1">
        <v>45757</v>
      </c>
      <c r="E343" s="1">
        <v>45765</v>
      </c>
      <c r="F343">
        <v>10</v>
      </c>
      <c r="G343">
        <v>923</v>
      </c>
      <c r="H343" t="s">
        <v>13</v>
      </c>
      <c r="I343" t="s">
        <v>548</v>
      </c>
      <c r="J343" t="s">
        <v>28</v>
      </c>
      <c r="K343" t="str">
        <f>TEXT(Table1[[#This Row],[Order Date]],"yyyy")</f>
        <v>2025</v>
      </c>
      <c r="L343" t="str">
        <f>TEXT(Table1[[#This Row],[Order Date]],"mmm")</f>
        <v>Apr</v>
      </c>
      <c r="M343" t="str">
        <f>TEXT(Table1[[#This Row],[Order Date]],"ddd")</f>
        <v>Thu</v>
      </c>
      <c r="N343">
        <f>Table1[[#This Row],[Delivered Date]]-Table1[[#This Row],[Order Date]]</f>
        <v>8</v>
      </c>
      <c r="O343">
        <f>_xlfn.XLOOKUP(Table1[[#This Row],[Product Name]],Table4[Product Name],Table4[Cost Percentage])</f>
        <v>0.5</v>
      </c>
      <c r="P343">
        <f>Table1[[#This Row],[Quantity]]*Table1[[#This Row],[Unit Price]]*Table1[[#This Row],[Cost Percentage]]</f>
        <v>4615</v>
      </c>
      <c r="Q343">
        <f>Table1[[#This Row],[Quantity]]*Table1[[#This Row],[Unit Price]]</f>
        <v>9230</v>
      </c>
      <c r="R343">
        <f>Table1[[#This Row],[Revenue]]-Table1[[#This Row],[Total Cost]]</f>
        <v>4615</v>
      </c>
    </row>
    <row r="344" spans="1:18">
      <c r="A344" t="s">
        <v>388</v>
      </c>
      <c r="B344" t="s">
        <v>23</v>
      </c>
      <c r="C344" t="s">
        <v>24</v>
      </c>
      <c r="D344" s="1">
        <v>45811</v>
      </c>
      <c r="E344" s="1">
        <v>45815</v>
      </c>
      <c r="F344" s="33">
        <v>10</v>
      </c>
      <c r="G344">
        <v>325</v>
      </c>
      <c r="H344" t="s">
        <v>27</v>
      </c>
      <c r="I344" t="s">
        <v>32</v>
      </c>
      <c r="J344" t="s">
        <v>45</v>
      </c>
      <c r="K344" t="str">
        <f>TEXT(Table1[[#This Row],[Order Date]],"yyyy")</f>
        <v>2025</v>
      </c>
      <c r="L344" t="str">
        <f>TEXT(Table1[[#This Row],[Order Date]],"mmm")</f>
        <v>Jun</v>
      </c>
      <c r="M344" t="str">
        <f>TEXT(Table1[[#This Row],[Order Date]],"ddd")</f>
        <v>Tue</v>
      </c>
      <c r="N344">
        <f>Table1[[#This Row],[Delivered Date]]-Table1[[#This Row],[Order Date]]</f>
        <v>4</v>
      </c>
      <c r="O344">
        <f>_xlfn.XLOOKUP(Table1[[#This Row],[Product Name]],Table4[Product Name],Table4[Cost Percentage])</f>
        <v>0.55000000000000004</v>
      </c>
      <c r="P344">
        <f>Table1[[#This Row],[Quantity]]*Table1[[#This Row],[Unit Price]]*Table1[[#This Row],[Cost Percentage]]</f>
        <v>1787.5000000000002</v>
      </c>
      <c r="Q344">
        <f>Table1[[#This Row],[Quantity]]*Table1[[#This Row],[Unit Price]]</f>
        <v>3250</v>
      </c>
      <c r="R344">
        <f>Table1[[#This Row],[Revenue]]-Table1[[#This Row],[Total Cost]]</f>
        <v>1462.4999999999998</v>
      </c>
    </row>
    <row r="345" spans="1:18" hidden="1">
      <c r="A345" t="s">
        <v>389</v>
      </c>
      <c r="B345" t="s">
        <v>23</v>
      </c>
      <c r="C345" t="s">
        <v>69</v>
      </c>
      <c r="D345" s="1">
        <v>45936</v>
      </c>
      <c r="E345" s="1">
        <v>45941</v>
      </c>
      <c r="F345">
        <v>6</v>
      </c>
      <c r="G345">
        <v>564</v>
      </c>
      <c r="H345" t="s">
        <v>13</v>
      </c>
      <c r="I345" t="s">
        <v>550</v>
      </c>
      <c r="J345" t="s">
        <v>18</v>
      </c>
      <c r="K345" t="str">
        <f>TEXT(Table1[[#This Row],[Order Date]],"yyyy")</f>
        <v>2025</v>
      </c>
      <c r="L345" t="str">
        <f>TEXT(Table1[[#This Row],[Order Date]],"mmm")</f>
        <v>Oct</v>
      </c>
      <c r="M345" t="str">
        <f>TEXT(Table1[[#This Row],[Order Date]],"ddd")</f>
        <v>Mon</v>
      </c>
      <c r="N345">
        <f>Table1[[#This Row],[Delivered Date]]-Table1[[#This Row],[Order Date]]</f>
        <v>5</v>
      </c>
      <c r="O345">
        <f>_xlfn.XLOOKUP(Table1[[#This Row],[Product Name]],Table4[Product Name],Table4[Cost Percentage])</f>
        <v>0.55000000000000004</v>
      </c>
      <c r="P345">
        <f>Table1[[#This Row],[Quantity]]*Table1[[#This Row],[Unit Price]]*Table1[[#This Row],[Cost Percentage]]</f>
        <v>1861.2</v>
      </c>
      <c r="Q345">
        <f>Table1[[#This Row],[Quantity]]*Table1[[#This Row],[Unit Price]]</f>
        <v>3384</v>
      </c>
      <c r="R345">
        <f>Table1[[#This Row],[Revenue]]-Table1[[#This Row],[Total Cost]]</f>
        <v>1522.8</v>
      </c>
    </row>
    <row r="346" spans="1:18">
      <c r="A346" t="s">
        <v>390</v>
      </c>
      <c r="B346" t="s">
        <v>20</v>
      </c>
      <c r="C346" t="s">
        <v>53</v>
      </c>
      <c r="D346" s="1">
        <v>45829</v>
      </c>
      <c r="E346" s="1">
        <v>45836</v>
      </c>
      <c r="F346" s="33">
        <v>2</v>
      </c>
      <c r="G346">
        <v>236</v>
      </c>
      <c r="H346" t="s">
        <v>27</v>
      </c>
      <c r="I346" t="s">
        <v>550</v>
      </c>
      <c r="J346" t="s">
        <v>14</v>
      </c>
      <c r="K346" t="str">
        <f>TEXT(Table1[[#This Row],[Order Date]],"yyyy")</f>
        <v>2025</v>
      </c>
      <c r="L346" t="str">
        <f>TEXT(Table1[[#This Row],[Order Date]],"mmm")</f>
        <v>Jun</v>
      </c>
      <c r="M346" t="str">
        <f>TEXT(Table1[[#This Row],[Order Date]],"ddd")</f>
        <v>Sat</v>
      </c>
      <c r="N346">
        <f>Table1[[#This Row],[Delivered Date]]-Table1[[#This Row],[Order Date]]</f>
        <v>7</v>
      </c>
      <c r="O346">
        <f>_xlfn.XLOOKUP(Table1[[#This Row],[Product Name]],Table4[Product Name],Table4[Cost Percentage])</f>
        <v>0.7</v>
      </c>
      <c r="P346">
        <f>Table1[[#This Row],[Quantity]]*Table1[[#This Row],[Unit Price]]*Table1[[#This Row],[Cost Percentage]]</f>
        <v>330.4</v>
      </c>
      <c r="Q346">
        <f>Table1[[#This Row],[Quantity]]*Table1[[#This Row],[Unit Price]]</f>
        <v>472</v>
      </c>
      <c r="R346">
        <f>Table1[[#This Row],[Revenue]]-Table1[[#This Row],[Total Cost]]</f>
        <v>141.60000000000002</v>
      </c>
    </row>
    <row r="347" spans="1:18" hidden="1">
      <c r="A347" t="s">
        <v>391</v>
      </c>
      <c r="B347" t="s">
        <v>20</v>
      </c>
      <c r="C347" t="s">
        <v>39</v>
      </c>
      <c r="D347" s="1">
        <v>45964</v>
      </c>
      <c r="E347" s="1">
        <v>45971</v>
      </c>
      <c r="F347">
        <v>1</v>
      </c>
      <c r="G347">
        <v>741</v>
      </c>
      <c r="H347" t="s">
        <v>13</v>
      </c>
      <c r="I347" t="s">
        <v>548</v>
      </c>
      <c r="J347" t="s">
        <v>28</v>
      </c>
      <c r="K347" t="str">
        <f>TEXT(Table1[[#This Row],[Order Date]],"yyyy")</f>
        <v>2025</v>
      </c>
      <c r="L347" t="str">
        <f>TEXT(Table1[[#This Row],[Order Date]],"mmm")</f>
        <v>Nov</v>
      </c>
      <c r="M347" t="str">
        <f>TEXT(Table1[[#This Row],[Order Date]],"ddd")</f>
        <v>Mon</v>
      </c>
      <c r="N347">
        <f>Table1[[#This Row],[Delivered Date]]-Table1[[#This Row],[Order Date]]</f>
        <v>7</v>
      </c>
      <c r="O347">
        <f>_xlfn.XLOOKUP(Table1[[#This Row],[Product Name]],Table4[Product Name],Table4[Cost Percentage])</f>
        <v>0.65</v>
      </c>
      <c r="P347">
        <f>Table1[[#This Row],[Quantity]]*Table1[[#This Row],[Unit Price]]*Table1[[#This Row],[Cost Percentage]]</f>
        <v>481.65000000000003</v>
      </c>
      <c r="Q347">
        <f>Table1[[#This Row],[Quantity]]*Table1[[#This Row],[Unit Price]]</f>
        <v>741</v>
      </c>
      <c r="R347">
        <f>Table1[[#This Row],[Revenue]]-Table1[[#This Row],[Total Cost]]</f>
        <v>259.34999999999997</v>
      </c>
    </row>
    <row r="348" spans="1:18">
      <c r="A348" t="s">
        <v>392</v>
      </c>
      <c r="B348" t="s">
        <v>11</v>
      </c>
      <c r="C348" t="s">
        <v>26</v>
      </c>
      <c r="D348" s="1">
        <v>45911</v>
      </c>
      <c r="E348" s="1">
        <v>45917</v>
      </c>
      <c r="F348" s="33">
        <v>6</v>
      </c>
      <c r="G348">
        <v>992</v>
      </c>
      <c r="H348" t="s">
        <v>27</v>
      </c>
      <c r="I348" t="s">
        <v>548</v>
      </c>
      <c r="J348" t="s">
        <v>14</v>
      </c>
      <c r="K348" t="str">
        <f>TEXT(Table1[[#This Row],[Order Date]],"yyyy")</f>
        <v>2025</v>
      </c>
      <c r="L348" t="str">
        <f>TEXT(Table1[[#This Row],[Order Date]],"mmm")</f>
        <v>Sep</v>
      </c>
      <c r="M348" t="str">
        <f>TEXT(Table1[[#This Row],[Order Date]],"ddd")</f>
        <v>Thu</v>
      </c>
      <c r="N348">
        <f>Table1[[#This Row],[Delivered Date]]-Table1[[#This Row],[Order Date]]</f>
        <v>6</v>
      </c>
      <c r="O348">
        <f>_xlfn.XLOOKUP(Table1[[#This Row],[Product Name]],Table4[Product Name],Table4[Cost Percentage])</f>
        <v>0.65</v>
      </c>
      <c r="P348">
        <f>Table1[[#This Row],[Quantity]]*Table1[[#This Row],[Unit Price]]*Table1[[#This Row],[Cost Percentage]]</f>
        <v>3868.8</v>
      </c>
      <c r="Q348">
        <f>Table1[[#This Row],[Quantity]]*Table1[[#This Row],[Unit Price]]</f>
        <v>5952</v>
      </c>
      <c r="R348">
        <f>Table1[[#This Row],[Revenue]]-Table1[[#This Row],[Total Cost]]</f>
        <v>2083.1999999999998</v>
      </c>
    </row>
    <row r="349" spans="1:18" hidden="1">
      <c r="A349" t="s">
        <v>393</v>
      </c>
      <c r="B349" t="s">
        <v>23</v>
      </c>
      <c r="C349" t="s">
        <v>24</v>
      </c>
      <c r="D349" s="1">
        <v>45920</v>
      </c>
      <c r="E349" s="1">
        <v>45921</v>
      </c>
      <c r="F349">
        <v>5</v>
      </c>
      <c r="G349">
        <v>55</v>
      </c>
      <c r="H349" t="s">
        <v>13</v>
      </c>
      <c r="I349" t="s">
        <v>550</v>
      </c>
      <c r="J349" t="s">
        <v>45</v>
      </c>
      <c r="K349" t="str">
        <f>TEXT(Table1[[#This Row],[Order Date]],"yyyy")</f>
        <v>2025</v>
      </c>
      <c r="L349" t="str">
        <f>TEXT(Table1[[#This Row],[Order Date]],"mmm")</f>
        <v>Sep</v>
      </c>
      <c r="M349" t="str">
        <f>TEXT(Table1[[#This Row],[Order Date]],"ddd")</f>
        <v>Sat</v>
      </c>
      <c r="N349">
        <f>Table1[[#This Row],[Delivered Date]]-Table1[[#This Row],[Order Date]]</f>
        <v>1</v>
      </c>
      <c r="O349">
        <f>_xlfn.XLOOKUP(Table1[[#This Row],[Product Name]],Table4[Product Name],Table4[Cost Percentage])</f>
        <v>0.55000000000000004</v>
      </c>
      <c r="P349">
        <f>Table1[[#This Row],[Quantity]]*Table1[[#This Row],[Unit Price]]*Table1[[#This Row],[Cost Percentage]]</f>
        <v>151.25</v>
      </c>
      <c r="Q349">
        <f>Table1[[#This Row],[Quantity]]*Table1[[#This Row],[Unit Price]]</f>
        <v>275</v>
      </c>
      <c r="R349">
        <f>Table1[[#This Row],[Revenue]]-Table1[[#This Row],[Total Cost]]</f>
        <v>123.75</v>
      </c>
    </row>
    <row r="350" spans="1:18">
      <c r="A350" t="s">
        <v>394</v>
      </c>
      <c r="B350" t="s">
        <v>16</v>
      </c>
      <c r="C350" t="s">
        <v>55</v>
      </c>
      <c r="D350" s="1">
        <v>45742</v>
      </c>
      <c r="E350" s="1">
        <v>45751</v>
      </c>
      <c r="F350" s="33">
        <v>7</v>
      </c>
      <c r="G350">
        <v>216</v>
      </c>
      <c r="H350" t="s">
        <v>27</v>
      </c>
      <c r="I350" t="s">
        <v>549</v>
      </c>
      <c r="J350" t="s">
        <v>18</v>
      </c>
      <c r="K350" t="str">
        <f>TEXT(Table1[[#This Row],[Order Date]],"yyyy")</f>
        <v>2025</v>
      </c>
      <c r="L350" t="str">
        <f>TEXT(Table1[[#This Row],[Order Date]],"mmm")</f>
        <v>Mar</v>
      </c>
      <c r="M350" t="str">
        <f>TEXT(Table1[[#This Row],[Order Date]],"ddd")</f>
        <v>Wed</v>
      </c>
      <c r="N350">
        <f>Table1[[#This Row],[Delivered Date]]-Table1[[#This Row],[Order Date]]</f>
        <v>9</v>
      </c>
      <c r="O350">
        <f>_xlfn.XLOOKUP(Table1[[#This Row],[Product Name]],Table4[Product Name],Table4[Cost Percentage])</f>
        <v>0.55000000000000004</v>
      </c>
      <c r="P350">
        <f>Table1[[#This Row],[Quantity]]*Table1[[#This Row],[Unit Price]]*Table1[[#This Row],[Cost Percentage]]</f>
        <v>831.6</v>
      </c>
      <c r="Q350">
        <f>Table1[[#This Row],[Quantity]]*Table1[[#This Row],[Unit Price]]</f>
        <v>1512</v>
      </c>
      <c r="R350">
        <f>Table1[[#This Row],[Revenue]]-Table1[[#This Row],[Total Cost]]</f>
        <v>680.4</v>
      </c>
    </row>
    <row r="351" spans="1:18">
      <c r="A351" t="s">
        <v>395</v>
      </c>
      <c r="B351" t="s">
        <v>20</v>
      </c>
      <c r="C351" t="s">
        <v>82</v>
      </c>
      <c r="D351" s="1">
        <v>46011</v>
      </c>
      <c r="E351" s="1">
        <v>46013</v>
      </c>
      <c r="F351" s="33">
        <v>3</v>
      </c>
      <c r="G351">
        <v>375</v>
      </c>
      <c r="H351" t="s">
        <v>27</v>
      </c>
      <c r="I351" t="s">
        <v>546</v>
      </c>
      <c r="J351" t="s">
        <v>28</v>
      </c>
      <c r="K351" t="str">
        <f>TEXT(Table1[[#This Row],[Order Date]],"yyyy")</f>
        <v>2025</v>
      </c>
      <c r="L351" t="str">
        <f>TEXT(Table1[[#This Row],[Order Date]],"mmm")</f>
        <v>Dec</v>
      </c>
      <c r="M351" t="str">
        <f>TEXT(Table1[[#This Row],[Order Date]],"ddd")</f>
        <v>Sat</v>
      </c>
      <c r="N351">
        <f>Table1[[#This Row],[Delivered Date]]-Table1[[#This Row],[Order Date]]</f>
        <v>2</v>
      </c>
      <c r="O351">
        <f>_xlfn.XLOOKUP(Table1[[#This Row],[Product Name]],Table4[Product Name],Table4[Cost Percentage])</f>
        <v>0.8</v>
      </c>
      <c r="P351">
        <f>Table1[[#This Row],[Quantity]]*Table1[[#This Row],[Unit Price]]*Table1[[#This Row],[Cost Percentage]]</f>
        <v>900</v>
      </c>
      <c r="Q351">
        <f>Table1[[#This Row],[Quantity]]*Table1[[#This Row],[Unit Price]]</f>
        <v>1125</v>
      </c>
      <c r="R351">
        <f>Table1[[#This Row],[Revenue]]-Table1[[#This Row],[Total Cost]]</f>
        <v>225</v>
      </c>
    </row>
    <row r="352" spans="1:18">
      <c r="A352" t="s">
        <v>396</v>
      </c>
      <c r="B352" t="s">
        <v>20</v>
      </c>
      <c r="C352" t="s">
        <v>39</v>
      </c>
      <c r="D352" s="1">
        <v>45702</v>
      </c>
      <c r="E352" s="1">
        <v>45712</v>
      </c>
      <c r="F352" s="33">
        <v>10</v>
      </c>
      <c r="G352">
        <v>503</v>
      </c>
      <c r="H352" t="s">
        <v>27</v>
      </c>
      <c r="I352" t="s">
        <v>549</v>
      </c>
      <c r="J352" t="s">
        <v>45</v>
      </c>
      <c r="K352" t="str">
        <f>TEXT(Table1[[#This Row],[Order Date]],"yyyy")</f>
        <v>2025</v>
      </c>
      <c r="L352" t="str">
        <f>TEXT(Table1[[#This Row],[Order Date]],"mmm")</f>
        <v>Feb</v>
      </c>
      <c r="M352" t="str">
        <f>TEXT(Table1[[#This Row],[Order Date]],"ddd")</f>
        <v>Fri</v>
      </c>
      <c r="N352">
        <f>Table1[[#This Row],[Delivered Date]]-Table1[[#This Row],[Order Date]]</f>
        <v>10</v>
      </c>
      <c r="O352">
        <f>_xlfn.XLOOKUP(Table1[[#This Row],[Product Name]],Table4[Product Name],Table4[Cost Percentage])</f>
        <v>0.65</v>
      </c>
      <c r="P352">
        <f>Table1[[#This Row],[Quantity]]*Table1[[#This Row],[Unit Price]]*Table1[[#This Row],[Cost Percentage]]</f>
        <v>3269.5</v>
      </c>
      <c r="Q352">
        <f>Table1[[#This Row],[Quantity]]*Table1[[#This Row],[Unit Price]]</f>
        <v>5030</v>
      </c>
      <c r="R352">
        <f>Table1[[#This Row],[Revenue]]-Table1[[#This Row],[Total Cost]]</f>
        <v>1760.5</v>
      </c>
    </row>
    <row r="353" spans="1:18" hidden="1">
      <c r="A353" t="s">
        <v>397</v>
      </c>
      <c r="B353" t="s">
        <v>23</v>
      </c>
      <c r="C353" t="s">
        <v>69</v>
      </c>
      <c r="D353" s="1">
        <v>45810</v>
      </c>
      <c r="E353" s="1">
        <v>45817</v>
      </c>
      <c r="F353">
        <v>6</v>
      </c>
      <c r="G353">
        <v>974</v>
      </c>
      <c r="H353" t="s">
        <v>13</v>
      </c>
      <c r="I353" t="s">
        <v>548</v>
      </c>
      <c r="J353" t="s">
        <v>18</v>
      </c>
      <c r="K353" t="str">
        <f>TEXT(Table1[[#This Row],[Order Date]],"yyyy")</f>
        <v>2025</v>
      </c>
      <c r="L353" t="str">
        <f>TEXT(Table1[[#This Row],[Order Date]],"mmm")</f>
        <v>Jun</v>
      </c>
      <c r="M353" t="str">
        <f>TEXT(Table1[[#This Row],[Order Date]],"ddd")</f>
        <v>Mon</v>
      </c>
      <c r="N353">
        <f>Table1[[#This Row],[Delivered Date]]-Table1[[#This Row],[Order Date]]</f>
        <v>7</v>
      </c>
      <c r="O353">
        <f>_xlfn.XLOOKUP(Table1[[#This Row],[Product Name]],Table4[Product Name],Table4[Cost Percentage])</f>
        <v>0.55000000000000004</v>
      </c>
      <c r="P353">
        <f>Table1[[#This Row],[Quantity]]*Table1[[#This Row],[Unit Price]]*Table1[[#This Row],[Cost Percentage]]</f>
        <v>3214.2000000000003</v>
      </c>
      <c r="Q353">
        <f>Table1[[#This Row],[Quantity]]*Table1[[#This Row],[Unit Price]]</f>
        <v>5844</v>
      </c>
      <c r="R353">
        <f>Table1[[#This Row],[Revenue]]-Table1[[#This Row],[Total Cost]]</f>
        <v>2629.7999999999997</v>
      </c>
    </row>
    <row r="354" spans="1:18" hidden="1">
      <c r="A354" t="s">
        <v>398</v>
      </c>
      <c r="B354" t="s">
        <v>23</v>
      </c>
      <c r="C354" t="s">
        <v>24</v>
      </c>
      <c r="D354" s="1">
        <v>45863</v>
      </c>
      <c r="E354" s="1">
        <v>45870</v>
      </c>
      <c r="F354">
        <v>3</v>
      </c>
      <c r="G354">
        <v>486</v>
      </c>
      <c r="H354" t="s">
        <v>13</v>
      </c>
      <c r="I354" t="s">
        <v>548</v>
      </c>
      <c r="J354" t="s">
        <v>45</v>
      </c>
      <c r="K354" t="str">
        <f>TEXT(Table1[[#This Row],[Order Date]],"yyyy")</f>
        <v>2025</v>
      </c>
      <c r="L354" t="str">
        <f>TEXT(Table1[[#This Row],[Order Date]],"mmm")</f>
        <v>Jul</v>
      </c>
      <c r="M354" t="str">
        <f>TEXT(Table1[[#This Row],[Order Date]],"ddd")</f>
        <v>Fri</v>
      </c>
      <c r="N354">
        <f>Table1[[#This Row],[Delivered Date]]-Table1[[#This Row],[Order Date]]</f>
        <v>7</v>
      </c>
      <c r="O354">
        <f>_xlfn.XLOOKUP(Table1[[#This Row],[Product Name]],Table4[Product Name],Table4[Cost Percentage])</f>
        <v>0.55000000000000004</v>
      </c>
      <c r="P354">
        <f>Table1[[#This Row],[Quantity]]*Table1[[#This Row],[Unit Price]]*Table1[[#This Row],[Cost Percentage]]</f>
        <v>801.90000000000009</v>
      </c>
      <c r="Q354">
        <f>Table1[[#This Row],[Quantity]]*Table1[[#This Row],[Unit Price]]</f>
        <v>1458</v>
      </c>
      <c r="R354">
        <f>Table1[[#This Row],[Revenue]]-Table1[[#This Row],[Total Cost]]</f>
        <v>656.09999999999991</v>
      </c>
    </row>
    <row r="355" spans="1:18" hidden="1">
      <c r="A355" t="s">
        <v>399</v>
      </c>
      <c r="B355" t="s">
        <v>11</v>
      </c>
      <c r="C355" t="s">
        <v>57</v>
      </c>
      <c r="D355" s="1">
        <v>45947</v>
      </c>
      <c r="E355" s="1">
        <v>45952</v>
      </c>
      <c r="F355">
        <v>5</v>
      </c>
      <c r="G355">
        <v>803</v>
      </c>
      <c r="H355" t="s">
        <v>13</v>
      </c>
      <c r="I355" t="s">
        <v>32</v>
      </c>
      <c r="J355" t="s">
        <v>18</v>
      </c>
      <c r="K355" t="str">
        <f>TEXT(Table1[[#This Row],[Order Date]],"yyyy")</f>
        <v>2025</v>
      </c>
      <c r="L355" t="str">
        <f>TEXT(Table1[[#This Row],[Order Date]],"mmm")</f>
        <v>Oct</v>
      </c>
      <c r="M355" t="str">
        <f>TEXT(Table1[[#This Row],[Order Date]],"ddd")</f>
        <v>Fri</v>
      </c>
      <c r="N355">
        <f>Table1[[#This Row],[Delivered Date]]-Table1[[#This Row],[Order Date]]</f>
        <v>5</v>
      </c>
      <c r="O355">
        <f>_xlfn.XLOOKUP(Table1[[#This Row],[Product Name]],Table4[Product Name],Table4[Cost Percentage])</f>
        <v>0.85</v>
      </c>
      <c r="P355">
        <f>Table1[[#This Row],[Quantity]]*Table1[[#This Row],[Unit Price]]*Table1[[#This Row],[Cost Percentage]]</f>
        <v>3412.75</v>
      </c>
      <c r="Q355">
        <f>Table1[[#This Row],[Quantity]]*Table1[[#This Row],[Unit Price]]</f>
        <v>4015</v>
      </c>
      <c r="R355">
        <f>Table1[[#This Row],[Revenue]]-Table1[[#This Row],[Total Cost]]</f>
        <v>602.25</v>
      </c>
    </row>
    <row r="356" spans="1:18">
      <c r="A356" t="s">
        <v>400</v>
      </c>
      <c r="B356" t="s">
        <v>23</v>
      </c>
      <c r="C356" t="s">
        <v>24</v>
      </c>
      <c r="D356" s="1">
        <v>45863</v>
      </c>
      <c r="E356" s="1">
        <v>45868</v>
      </c>
      <c r="F356" s="33">
        <v>4</v>
      </c>
      <c r="G356">
        <v>176</v>
      </c>
      <c r="H356" t="s">
        <v>27</v>
      </c>
      <c r="I356" t="s">
        <v>550</v>
      </c>
      <c r="J356" t="s">
        <v>28</v>
      </c>
      <c r="K356" t="str">
        <f>TEXT(Table1[[#This Row],[Order Date]],"yyyy")</f>
        <v>2025</v>
      </c>
      <c r="L356" t="str">
        <f>TEXT(Table1[[#This Row],[Order Date]],"mmm")</f>
        <v>Jul</v>
      </c>
      <c r="M356" t="str">
        <f>TEXT(Table1[[#This Row],[Order Date]],"ddd")</f>
        <v>Fri</v>
      </c>
      <c r="N356">
        <f>Table1[[#This Row],[Delivered Date]]-Table1[[#This Row],[Order Date]]</f>
        <v>5</v>
      </c>
      <c r="O356">
        <f>_xlfn.XLOOKUP(Table1[[#This Row],[Product Name]],Table4[Product Name],Table4[Cost Percentage])</f>
        <v>0.55000000000000004</v>
      </c>
      <c r="P356">
        <f>Table1[[#This Row],[Quantity]]*Table1[[#This Row],[Unit Price]]*Table1[[#This Row],[Cost Percentage]]</f>
        <v>387.20000000000005</v>
      </c>
      <c r="Q356">
        <f>Table1[[#This Row],[Quantity]]*Table1[[#This Row],[Unit Price]]</f>
        <v>704</v>
      </c>
      <c r="R356">
        <f>Table1[[#This Row],[Revenue]]-Table1[[#This Row],[Total Cost]]</f>
        <v>316.79999999999995</v>
      </c>
    </row>
    <row r="357" spans="1:18">
      <c r="A357" t="s">
        <v>401</v>
      </c>
      <c r="B357" t="s">
        <v>23</v>
      </c>
      <c r="C357" t="s">
        <v>37</v>
      </c>
      <c r="D357" s="1">
        <v>45732</v>
      </c>
      <c r="E357" s="1">
        <v>45745</v>
      </c>
      <c r="F357" s="33">
        <v>4</v>
      </c>
      <c r="G357">
        <v>468</v>
      </c>
      <c r="H357" t="s">
        <v>27</v>
      </c>
      <c r="I357" t="s">
        <v>548</v>
      </c>
      <c r="J357" t="s">
        <v>14</v>
      </c>
      <c r="K357" t="str">
        <f>TEXT(Table1[[#This Row],[Order Date]],"yyyy")</f>
        <v>2025</v>
      </c>
      <c r="L357" t="str">
        <f>TEXT(Table1[[#This Row],[Order Date]],"mmm")</f>
        <v>Mar</v>
      </c>
      <c r="M357" t="str">
        <f>TEXT(Table1[[#This Row],[Order Date]],"ddd")</f>
        <v>Sun</v>
      </c>
      <c r="N357">
        <f>Table1[[#This Row],[Delivered Date]]-Table1[[#This Row],[Order Date]]</f>
        <v>13</v>
      </c>
      <c r="O357">
        <f>_xlfn.XLOOKUP(Table1[[#This Row],[Product Name]],Table4[Product Name],Table4[Cost Percentage])</f>
        <v>0.5</v>
      </c>
      <c r="P357">
        <f>Table1[[#This Row],[Quantity]]*Table1[[#This Row],[Unit Price]]*Table1[[#This Row],[Cost Percentage]]</f>
        <v>936</v>
      </c>
      <c r="Q357">
        <f>Table1[[#This Row],[Quantity]]*Table1[[#This Row],[Unit Price]]</f>
        <v>1872</v>
      </c>
      <c r="R357">
        <f>Table1[[#This Row],[Revenue]]-Table1[[#This Row],[Total Cost]]</f>
        <v>936</v>
      </c>
    </row>
    <row r="358" spans="1:18" hidden="1">
      <c r="A358" t="s">
        <v>402</v>
      </c>
      <c r="B358" t="s">
        <v>30</v>
      </c>
      <c r="C358" t="s">
        <v>75</v>
      </c>
      <c r="D358" s="1">
        <v>45775</v>
      </c>
      <c r="E358" s="1">
        <v>45780</v>
      </c>
      <c r="F358">
        <v>3</v>
      </c>
      <c r="G358">
        <v>788</v>
      </c>
      <c r="H358" t="s">
        <v>13</v>
      </c>
      <c r="I358" t="s">
        <v>548</v>
      </c>
      <c r="J358" t="s">
        <v>18</v>
      </c>
      <c r="K358" t="str">
        <f>TEXT(Table1[[#This Row],[Order Date]],"yyyy")</f>
        <v>2025</v>
      </c>
      <c r="L358" t="str">
        <f>TEXT(Table1[[#This Row],[Order Date]],"mmm")</f>
        <v>Apr</v>
      </c>
      <c r="M358" t="str">
        <f>TEXT(Table1[[#This Row],[Order Date]],"ddd")</f>
        <v>Mon</v>
      </c>
      <c r="N358">
        <f>Table1[[#This Row],[Delivered Date]]-Table1[[#This Row],[Order Date]]</f>
        <v>5</v>
      </c>
      <c r="O358">
        <f>_xlfn.XLOOKUP(Table1[[#This Row],[Product Name]],Table4[Product Name],Table4[Cost Percentage])</f>
        <v>0.75</v>
      </c>
      <c r="P358">
        <f>Table1[[#This Row],[Quantity]]*Table1[[#This Row],[Unit Price]]*Table1[[#This Row],[Cost Percentage]]</f>
        <v>1773</v>
      </c>
      <c r="Q358">
        <f>Table1[[#This Row],[Quantity]]*Table1[[#This Row],[Unit Price]]</f>
        <v>2364</v>
      </c>
      <c r="R358">
        <f>Table1[[#This Row],[Revenue]]-Table1[[#This Row],[Total Cost]]</f>
        <v>591</v>
      </c>
    </row>
    <row r="359" spans="1:18" hidden="1">
      <c r="A359" t="s">
        <v>403</v>
      </c>
      <c r="B359" t="s">
        <v>20</v>
      </c>
      <c r="C359" t="s">
        <v>82</v>
      </c>
      <c r="D359" s="1">
        <v>45700</v>
      </c>
      <c r="E359" s="1">
        <v>45701</v>
      </c>
      <c r="F359">
        <v>8</v>
      </c>
      <c r="G359">
        <v>509</v>
      </c>
      <c r="H359" t="s">
        <v>13</v>
      </c>
      <c r="I359" t="s">
        <v>32</v>
      </c>
      <c r="J359" t="s">
        <v>18</v>
      </c>
      <c r="K359" t="str">
        <f>TEXT(Table1[[#This Row],[Order Date]],"yyyy")</f>
        <v>2025</v>
      </c>
      <c r="L359" t="str">
        <f>TEXT(Table1[[#This Row],[Order Date]],"mmm")</f>
        <v>Feb</v>
      </c>
      <c r="M359" t="str">
        <f>TEXT(Table1[[#This Row],[Order Date]],"ddd")</f>
        <v>Wed</v>
      </c>
      <c r="N359">
        <f>Table1[[#This Row],[Delivered Date]]-Table1[[#This Row],[Order Date]]</f>
        <v>1</v>
      </c>
      <c r="O359">
        <f>_xlfn.XLOOKUP(Table1[[#This Row],[Product Name]],Table4[Product Name],Table4[Cost Percentage])</f>
        <v>0.8</v>
      </c>
      <c r="P359">
        <f>Table1[[#This Row],[Quantity]]*Table1[[#This Row],[Unit Price]]*Table1[[#This Row],[Cost Percentage]]</f>
        <v>3257.6000000000004</v>
      </c>
      <c r="Q359">
        <f>Table1[[#This Row],[Quantity]]*Table1[[#This Row],[Unit Price]]</f>
        <v>4072</v>
      </c>
      <c r="R359">
        <f>Table1[[#This Row],[Revenue]]-Table1[[#This Row],[Total Cost]]</f>
        <v>814.39999999999964</v>
      </c>
    </row>
    <row r="360" spans="1:18">
      <c r="A360" t="s">
        <v>404</v>
      </c>
      <c r="B360" t="s">
        <v>30</v>
      </c>
      <c r="C360" t="s">
        <v>41</v>
      </c>
      <c r="D360" s="1">
        <v>45692</v>
      </c>
      <c r="E360" s="1">
        <v>45707</v>
      </c>
      <c r="F360" s="33">
        <v>2</v>
      </c>
      <c r="G360">
        <v>530</v>
      </c>
      <c r="H360" t="s">
        <v>27</v>
      </c>
      <c r="I360" t="s">
        <v>550</v>
      </c>
      <c r="J360" t="s">
        <v>45</v>
      </c>
      <c r="K360" t="str">
        <f>TEXT(Table1[[#This Row],[Order Date]],"yyyy")</f>
        <v>2025</v>
      </c>
      <c r="L360" t="str">
        <f>TEXT(Table1[[#This Row],[Order Date]],"mmm")</f>
        <v>Feb</v>
      </c>
      <c r="M360" t="str">
        <f>TEXT(Table1[[#This Row],[Order Date]],"ddd")</f>
        <v>Tue</v>
      </c>
      <c r="N360">
        <f>Table1[[#This Row],[Delivered Date]]-Table1[[#This Row],[Order Date]]</f>
        <v>15</v>
      </c>
      <c r="O360">
        <f>_xlfn.XLOOKUP(Table1[[#This Row],[Product Name]],Table4[Product Name],Table4[Cost Percentage])</f>
        <v>0.65</v>
      </c>
      <c r="P360">
        <f>Table1[[#This Row],[Quantity]]*Table1[[#This Row],[Unit Price]]*Table1[[#This Row],[Cost Percentage]]</f>
        <v>689</v>
      </c>
      <c r="Q360">
        <f>Table1[[#This Row],[Quantity]]*Table1[[#This Row],[Unit Price]]</f>
        <v>1060</v>
      </c>
      <c r="R360">
        <f>Table1[[#This Row],[Revenue]]-Table1[[#This Row],[Total Cost]]</f>
        <v>371</v>
      </c>
    </row>
    <row r="361" spans="1:18" hidden="1">
      <c r="A361" t="s">
        <v>405</v>
      </c>
      <c r="B361" t="s">
        <v>30</v>
      </c>
      <c r="C361" t="s">
        <v>75</v>
      </c>
      <c r="D361" s="1">
        <v>45759</v>
      </c>
      <c r="E361" s="1">
        <v>45767</v>
      </c>
      <c r="F361">
        <v>7</v>
      </c>
      <c r="G361">
        <v>744</v>
      </c>
      <c r="H361" t="s">
        <v>13</v>
      </c>
      <c r="I361" t="s">
        <v>549</v>
      </c>
      <c r="J361" t="s">
        <v>18</v>
      </c>
      <c r="K361" t="str">
        <f>TEXT(Table1[[#This Row],[Order Date]],"yyyy")</f>
        <v>2025</v>
      </c>
      <c r="L361" t="str">
        <f>TEXT(Table1[[#This Row],[Order Date]],"mmm")</f>
        <v>Apr</v>
      </c>
      <c r="M361" t="str">
        <f>TEXT(Table1[[#This Row],[Order Date]],"ddd")</f>
        <v>Sat</v>
      </c>
      <c r="N361">
        <f>Table1[[#This Row],[Delivered Date]]-Table1[[#This Row],[Order Date]]</f>
        <v>8</v>
      </c>
      <c r="O361">
        <f>_xlfn.XLOOKUP(Table1[[#This Row],[Product Name]],Table4[Product Name],Table4[Cost Percentage])</f>
        <v>0.75</v>
      </c>
      <c r="P361">
        <f>Table1[[#This Row],[Quantity]]*Table1[[#This Row],[Unit Price]]*Table1[[#This Row],[Cost Percentage]]</f>
        <v>3906</v>
      </c>
      <c r="Q361">
        <f>Table1[[#This Row],[Quantity]]*Table1[[#This Row],[Unit Price]]</f>
        <v>5208</v>
      </c>
      <c r="R361">
        <f>Table1[[#This Row],[Revenue]]-Table1[[#This Row],[Total Cost]]</f>
        <v>1302</v>
      </c>
    </row>
    <row r="362" spans="1:18">
      <c r="A362" t="s">
        <v>406</v>
      </c>
      <c r="B362" t="s">
        <v>23</v>
      </c>
      <c r="C362" t="s">
        <v>37</v>
      </c>
      <c r="D362" s="1">
        <v>45892</v>
      </c>
      <c r="E362" s="1">
        <v>45903</v>
      </c>
      <c r="F362" s="33">
        <v>4</v>
      </c>
      <c r="G362">
        <v>444</v>
      </c>
      <c r="H362" t="s">
        <v>27</v>
      </c>
      <c r="I362" t="s">
        <v>32</v>
      </c>
      <c r="J362" t="s">
        <v>14</v>
      </c>
      <c r="K362" t="str">
        <f>TEXT(Table1[[#This Row],[Order Date]],"yyyy")</f>
        <v>2025</v>
      </c>
      <c r="L362" t="str">
        <f>TEXT(Table1[[#This Row],[Order Date]],"mmm")</f>
        <v>Aug</v>
      </c>
      <c r="M362" t="str">
        <f>TEXT(Table1[[#This Row],[Order Date]],"ddd")</f>
        <v>Sat</v>
      </c>
      <c r="N362">
        <f>Table1[[#This Row],[Delivered Date]]-Table1[[#This Row],[Order Date]]</f>
        <v>11</v>
      </c>
      <c r="O362">
        <f>_xlfn.XLOOKUP(Table1[[#This Row],[Product Name]],Table4[Product Name],Table4[Cost Percentage])</f>
        <v>0.5</v>
      </c>
      <c r="P362">
        <f>Table1[[#This Row],[Quantity]]*Table1[[#This Row],[Unit Price]]*Table1[[#This Row],[Cost Percentage]]</f>
        <v>888</v>
      </c>
      <c r="Q362">
        <f>Table1[[#This Row],[Quantity]]*Table1[[#This Row],[Unit Price]]</f>
        <v>1776</v>
      </c>
      <c r="R362">
        <f>Table1[[#This Row],[Revenue]]-Table1[[#This Row],[Total Cost]]</f>
        <v>888</v>
      </c>
    </row>
    <row r="363" spans="1:18" hidden="1">
      <c r="A363" t="s">
        <v>407</v>
      </c>
      <c r="B363" t="s">
        <v>23</v>
      </c>
      <c r="C363" t="s">
        <v>69</v>
      </c>
      <c r="D363" s="1">
        <v>45858</v>
      </c>
      <c r="E363" s="1">
        <v>45866</v>
      </c>
      <c r="F363">
        <v>7</v>
      </c>
      <c r="G363">
        <v>474</v>
      </c>
      <c r="H363" t="s">
        <v>13</v>
      </c>
      <c r="I363" t="s">
        <v>549</v>
      </c>
      <c r="J363" t="s">
        <v>14</v>
      </c>
      <c r="K363" t="str">
        <f>TEXT(Table1[[#This Row],[Order Date]],"yyyy")</f>
        <v>2025</v>
      </c>
      <c r="L363" t="str">
        <f>TEXT(Table1[[#This Row],[Order Date]],"mmm")</f>
        <v>Jul</v>
      </c>
      <c r="M363" t="str">
        <f>TEXT(Table1[[#This Row],[Order Date]],"ddd")</f>
        <v>Sun</v>
      </c>
      <c r="N363">
        <f>Table1[[#This Row],[Delivered Date]]-Table1[[#This Row],[Order Date]]</f>
        <v>8</v>
      </c>
      <c r="O363">
        <f>_xlfn.XLOOKUP(Table1[[#This Row],[Product Name]],Table4[Product Name],Table4[Cost Percentage])</f>
        <v>0.55000000000000004</v>
      </c>
      <c r="P363">
        <f>Table1[[#This Row],[Quantity]]*Table1[[#This Row],[Unit Price]]*Table1[[#This Row],[Cost Percentage]]</f>
        <v>1824.9</v>
      </c>
      <c r="Q363">
        <f>Table1[[#This Row],[Quantity]]*Table1[[#This Row],[Unit Price]]</f>
        <v>3318</v>
      </c>
      <c r="R363">
        <f>Table1[[#This Row],[Revenue]]-Table1[[#This Row],[Total Cost]]</f>
        <v>1493.1</v>
      </c>
    </row>
    <row r="364" spans="1:18" hidden="1">
      <c r="A364" t="s">
        <v>408</v>
      </c>
      <c r="B364" t="s">
        <v>11</v>
      </c>
      <c r="C364" t="s">
        <v>26</v>
      </c>
      <c r="D364" s="1">
        <v>45931</v>
      </c>
      <c r="E364" s="1">
        <v>45936</v>
      </c>
      <c r="F364">
        <v>8</v>
      </c>
      <c r="G364">
        <v>731</v>
      </c>
      <c r="H364" t="s">
        <v>13</v>
      </c>
      <c r="I364" t="s">
        <v>546</v>
      </c>
      <c r="J364" t="s">
        <v>45</v>
      </c>
      <c r="K364" t="str">
        <f>TEXT(Table1[[#This Row],[Order Date]],"yyyy")</f>
        <v>2025</v>
      </c>
      <c r="L364" t="str">
        <f>TEXT(Table1[[#This Row],[Order Date]],"mmm")</f>
        <v>Oct</v>
      </c>
      <c r="M364" t="str">
        <f>TEXT(Table1[[#This Row],[Order Date]],"ddd")</f>
        <v>Wed</v>
      </c>
      <c r="N364">
        <f>Table1[[#This Row],[Delivered Date]]-Table1[[#This Row],[Order Date]]</f>
        <v>5</v>
      </c>
      <c r="O364">
        <f>_xlfn.XLOOKUP(Table1[[#This Row],[Product Name]],Table4[Product Name],Table4[Cost Percentage])</f>
        <v>0.65</v>
      </c>
      <c r="P364">
        <f>Table1[[#This Row],[Quantity]]*Table1[[#This Row],[Unit Price]]*Table1[[#This Row],[Cost Percentage]]</f>
        <v>3801.2000000000003</v>
      </c>
      <c r="Q364">
        <f>Table1[[#This Row],[Quantity]]*Table1[[#This Row],[Unit Price]]</f>
        <v>5848</v>
      </c>
      <c r="R364">
        <f>Table1[[#This Row],[Revenue]]-Table1[[#This Row],[Total Cost]]</f>
        <v>2046.7999999999997</v>
      </c>
    </row>
    <row r="365" spans="1:18" hidden="1">
      <c r="A365" t="s">
        <v>409</v>
      </c>
      <c r="B365" t="s">
        <v>16</v>
      </c>
      <c r="C365" t="s">
        <v>17</v>
      </c>
      <c r="D365" s="1">
        <v>45804</v>
      </c>
      <c r="E365" s="1">
        <v>45811</v>
      </c>
      <c r="F365">
        <v>2</v>
      </c>
      <c r="G365">
        <v>288</v>
      </c>
      <c r="H365" t="s">
        <v>13</v>
      </c>
      <c r="I365" t="s">
        <v>546</v>
      </c>
      <c r="J365" t="s">
        <v>45</v>
      </c>
      <c r="K365" t="str">
        <f>TEXT(Table1[[#This Row],[Order Date]],"yyyy")</f>
        <v>2025</v>
      </c>
      <c r="L365" t="str">
        <f>TEXT(Table1[[#This Row],[Order Date]],"mmm")</f>
        <v>May</v>
      </c>
      <c r="M365" t="str">
        <f>TEXT(Table1[[#This Row],[Order Date]],"ddd")</f>
        <v>Tue</v>
      </c>
      <c r="N365">
        <f>Table1[[#This Row],[Delivered Date]]-Table1[[#This Row],[Order Date]]</f>
        <v>7</v>
      </c>
      <c r="O365">
        <f>_xlfn.XLOOKUP(Table1[[#This Row],[Product Name]],Table4[Product Name],Table4[Cost Percentage])</f>
        <v>0.5</v>
      </c>
      <c r="P365">
        <f>Table1[[#This Row],[Quantity]]*Table1[[#This Row],[Unit Price]]*Table1[[#This Row],[Cost Percentage]]</f>
        <v>288</v>
      </c>
      <c r="Q365">
        <f>Table1[[#This Row],[Quantity]]*Table1[[#This Row],[Unit Price]]</f>
        <v>576</v>
      </c>
      <c r="R365">
        <f>Table1[[#This Row],[Revenue]]-Table1[[#This Row],[Total Cost]]</f>
        <v>288</v>
      </c>
    </row>
    <row r="366" spans="1:18">
      <c r="A366" t="s">
        <v>410</v>
      </c>
      <c r="B366" t="s">
        <v>20</v>
      </c>
      <c r="C366" t="s">
        <v>82</v>
      </c>
      <c r="D366" s="1">
        <v>46007</v>
      </c>
      <c r="E366" s="1">
        <v>46022</v>
      </c>
      <c r="F366" s="33">
        <v>8</v>
      </c>
      <c r="G366">
        <v>179</v>
      </c>
      <c r="H366" t="s">
        <v>27</v>
      </c>
      <c r="I366" t="s">
        <v>32</v>
      </c>
      <c r="J366" t="s">
        <v>28</v>
      </c>
      <c r="K366" t="str">
        <f>TEXT(Table1[[#This Row],[Order Date]],"yyyy")</f>
        <v>2025</v>
      </c>
      <c r="L366" t="str">
        <f>TEXT(Table1[[#This Row],[Order Date]],"mmm")</f>
        <v>Dec</v>
      </c>
      <c r="M366" t="str">
        <f>TEXT(Table1[[#This Row],[Order Date]],"ddd")</f>
        <v>Tue</v>
      </c>
      <c r="N366">
        <f>Table1[[#This Row],[Delivered Date]]-Table1[[#This Row],[Order Date]]</f>
        <v>15</v>
      </c>
      <c r="O366">
        <f>_xlfn.XLOOKUP(Table1[[#This Row],[Product Name]],Table4[Product Name],Table4[Cost Percentage])</f>
        <v>0.8</v>
      </c>
      <c r="P366">
        <f>Table1[[#This Row],[Quantity]]*Table1[[#This Row],[Unit Price]]*Table1[[#This Row],[Cost Percentage]]</f>
        <v>1145.6000000000001</v>
      </c>
      <c r="Q366">
        <f>Table1[[#This Row],[Quantity]]*Table1[[#This Row],[Unit Price]]</f>
        <v>1432</v>
      </c>
      <c r="R366">
        <f>Table1[[#This Row],[Revenue]]-Table1[[#This Row],[Total Cost]]</f>
        <v>286.39999999999986</v>
      </c>
    </row>
    <row r="367" spans="1:18" hidden="1">
      <c r="A367" t="s">
        <v>411</v>
      </c>
      <c r="B367" t="s">
        <v>16</v>
      </c>
      <c r="C367" t="s">
        <v>55</v>
      </c>
      <c r="D367" s="1">
        <v>45725</v>
      </c>
      <c r="E367" s="1">
        <v>45730</v>
      </c>
      <c r="F367">
        <v>6</v>
      </c>
      <c r="G367">
        <v>788</v>
      </c>
      <c r="H367" t="s">
        <v>13</v>
      </c>
      <c r="I367" t="s">
        <v>548</v>
      </c>
      <c r="J367" t="s">
        <v>45</v>
      </c>
      <c r="K367" t="str">
        <f>TEXT(Table1[[#This Row],[Order Date]],"yyyy")</f>
        <v>2025</v>
      </c>
      <c r="L367" t="str">
        <f>TEXT(Table1[[#This Row],[Order Date]],"mmm")</f>
        <v>Mar</v>
      </c>
      <c r="M367" t="str">
        <f>TEXT(Table1[[#This Row],[Order Date]],"ddd")</f>
        <v>Sun</v>
      </c>
      <c r="N367">
        <f>Table1[[#This Row],[Delivered Date]]-Table1[[#This Row],[Order Date]]</f>
        <v>5</v>
      </c>
      <c r="O367">
        <f>_xlfn.XLOOKUP(Table1[[#This Row],[Product Name]],Table4[Product Name],Table4[Cost Percentage])</f>
        <v>0.55000000000000004</v>
      </c>
      <c r="P367">
        <f>Table1[[#This Row],[Quantity]]*Table1[[#This Row],[Unit Price]]*Table1[[#This Row],[Cost Percentage]]</f>
        <v>2600.4</v>
      </c>
      <c r="Q367">
        <f>Table1[[#This Row],[Quantity]]*Table1[[#This Row],[Unit Price]]</f>
        <v>4728</v>
      </c>
      <c r="R367">
        <f>Table1[[#This Row],[Revenue]]-Table1[[#This Row],[Total Cost]]</f>
        <v>2127.6</v>
      </c>
    </row>
    <row r="368" spans="1:18" hidden="1">
      <c r="A368" t="s">
        <v>412</v>
      </c>
      <c r="B368" t="s">
        <v>20</v>
      </c>
      <c r="C368" t="s">
        <v>39</v>
      </c>
      <c r="D368" s="1">
        <v>45883</v>
      </c>
      <c r="E368" s="1">
        <v>45885</v>
      </c>
      <c r="F368">
        <v>3</v>
      </c>
      <c r="G368">
        <v>949</v>
      </c>
      <c r="H368" t="s">
        <v>13</v>
      </c>
      <c r="I368" t="s">
        <v>32</v>
      </c>
      <c r="J368" t="s">
        <v>28</v>
      </c>
      <c r="K368" t="str">
        <f>TEXT(Table1[[#This Row],[Order Date]],"yyyy")</f>
        <v>2025</v>
      </c>
      <c r="L368" t="str">
        <f>TEXT(Table1[[#This Row],[Order Date]],"mmm")</f>
        <v>Aug</v>
      </c>
      <c r="M368" t="str">
        <f>TEXT(Table1[[#This Row],[Order Date]],"ddd")</f>
        <v>Thu</v>
      </c>
      <c r="N368">
        <f>Table1[[#This Row],[Delivered Date]]-Table1[[#This Row],[Order Date]]</f>
        <v>2</v>
      </c>
      <c r="O368">
        <f>_xlfn.XLOOKUP(Table1[[#This Row],[Product Name]],Table4[Product Name],Table4[Cost Percentage])</f>
        <v>0.65</v>
      </c>
      <c r="P368">
        <f>Table1[[#This Row],[Quantity]]*Table1[[#This Row],[Unit Price]]*Table1[[#This Row],[Cost Percentage]]</f>
        <v>1850.55</v>
      </c>
      <c r="Q368">
        <f>Table1[[#This Row],[Quantity]]*Table1[[#This Row],[Unit Price]]</f>
        <v>2847</v>
      </c>
      <c r="R368">
        <f>Table1[[#This Row],[Revenue]]-Table1[[#This Row],[Total Cost]]</f>
        <v>996.45</v>
      </c>
    </row>
    <row r="369" spans="1:18" hidden="1">
      <c r="A369" t="s">
        <v>413</v>
      </c>
      <c r="B369" t="s">
        <v>16</v>
      </c>
      <c r="C369" t="s">
        <v>63</v>
      </c>
      <c r="D369" s="1">
        <v>45977</v>
      </c>
      <c r="E369" s="1">
        <v>45986</v>
      </c>
      <c r="F369">
        <v>8</v>
      </c>
      <c r="G369">
        <v>137</v>
      </c>
      <c r="H369" t="s">
        <v>13</v>
      </c>
      <c r="I369" t="s">
        <v>549</v>
      </c>
      <c r="J369" t="s">
        <v>14</v>
      </c>
      <c r="K369" t="str">
        <f>TEXT(Table1[[#This Row],[Order Date]],"yyyy")</f>
        <v>2025</v>
      </c>
      <c r="L369" t="str">
        <f>TEXT(Table1[[#This Row],[Order Date]],"mmm")</f>
        <v>Nov</v>
      </c>
      <c r="M369" t="str">
        <f>TEXT(Table1[[#This Row],[Order Date]],"ddd")</f>
        <v>Sun</v>
      </c>
      <c r="N369">
        <f>Table1[[#This Row],[Delivered Date]]-Table1[[#This Row],[Order Date]]</f>
        <v>9</v>
      </c>
      <c r="O369">
        <f>_xlfn.XLOOKUP(Table1[[#This Row],[Product Name]],Table4[Product Name],Table4[Cost Percentage])</f>
        <v>0.5</v>
      </c>
      <c r="P369">
        <f>Table1[[#This Row],[Quantity]]*Table1[[#This Row],[Unit Price]]*Table1[[#This Row],[Cost Percentage]]</f>
        <v>548</v>
      </c>
      <c r="Q369">
        <f>Table1[[#This Row],[Quantity]]*Table1[[#This Row],[Unit Price]]</f>
        <v>1096</v>
      </c>
      <c r="R369">
        <f>Table1[[#This Row],[Revenue]]-Table1[[#This Row],[Total Cost]]</f>
        <v>548</v>
      </c>
    </row>
    <row r="370" spans="1:18">
      <c r="A370" t="s">
        <v>414</v>
      </c>
      <c r="B370" t="s">
        <v>11</v>
      </c>
      <c r="C370" t="s">
        <v>26</v>
      </c>
      <c r="D370" s="1">
        <v>45895</v>
      </c>
      <c r="E370" s="1">
        <v>45898</v>
      </c>
      <c r="F370" s="33">
        <v>2</v>
      </c>
      <c r="G370">
        <v>968</v>
      </c>
      <c r="H370" t="s">
        <v>27</v>
      </c>
      <c r="I370" t="s">
        <v>550</v>
      </c>
      <c r="J370" t="s">
        <v>45</v>
      </c>
      <c r="K370" t="str">
        <f>TEXT(Table1[[#This Row],[Order Date]],"yyyy")</f>
        <v>2025</v>
      </c>
      <c r="L370" t="str">
        <f>TEXT(Table1[[#This Row],[Order Date]],"mmm")</f>
        <v>Aug</v>
      </c>
      <c r="M370" t="str">
        <f>TEXT(Table1[[#This Row],[Order Date]],"ddd")</f>
        <v>Tue</v>
      </c>
      <c r="N370">
        <f>Table1[[#This Row],[Delivered Date]]-Table1[[#This Row],[Order Date]]</f>
        <v>3</v>
      </c>
      <c r="O370">
        <f>_xlfn.XLOOKUP(Table1[[#This Row],[Product Name]],Table4[Product Name],Table4[Cost Percentage])</f>
        <v>0.65</v>
      </c>
      <c r="P370">
        <f>Table1[[#This Row],[Quantity]]*Table1[[#This Row],[Unit Price]]*Table1[[#This Row],[Cost Percentage]]</f>
        <v>1258.4000000000001</v>
      </c>
      <c r="Q370">
        <f>Table1[[#This Row],[Quantity]]*Table1[[#This Row],[Unit Price]]</f>
        <v>1936</v>
      </c>
      <c r="R370">
        <f>Table1[[#This Row],[Revenue]]-Table1[[#This Row],[Total Cost]]</f>
        <v>677.59999999999991</v>
      </c>
    </row>
    <row r="371" spans="1:18">
      <c r="A371" t="s">
        <v>415</v>
      </c>
      <c r="B371" t="s">
        <v>23</v>
      </c>
      <c r="C371" t="s">
        <v>69</v>
      </c>
      <c r="D371" s="1">
        <v>45913</v>
      </c>
      <c r="E371" s="1">
        <v>45922</v>
      </c>
      <c r="F371" s="33">
        <v>9</v>
      </c>
      <c r="G371">
        <v>605</v>
      </c>
      <c r="H371" t="s">
        <v>27</v>
      </c>
      <c r="I371" t="s">
        <v>549</v>
      </c>
      <c r="J371" t="s">
        <v>45</v>
      </c>
      <c r="K371" t="str">
        <f>TEXT(Table1[[#This Row],[Order Date]],"yyyy")</f>
        <v>2025</v>
      </c>
      <c r="L371" t="str">
        <f>TEXT(Table1[[#This Row],[Order Date]],"mmm")</f>
        <v>Sep</v>
      </c>
      <c r="M371" t="str">
        <f>TEXT(Table1[[#This Row],[Order Date]],"ddd")</f>
        <v>Sat</v>
      </c>
      <c r="N371">
        <f>Table1[[#This Row],[Delivered Date]]-Table1[[#This Row],[Order Date]]</f>
        <v>9</v>
      </c>
      <c r="O371">
        <f>_xlfn.XLOOKUP(Table1[[#This Row],[Product Name]],Table4[Product Name],Table4[Cost Percentage])</f>
        <v>0.55000000000000004</v>
      </c>
      <c r="P371">
        <f>Table1[[#This Row],[Quantity]]*Table1[[#This Row],[Unit Price]]*Table1[[#This Row],[Cost Percentage]]</f>
        <v>2994.7500000000005</v>
      </c>
      <c r="Q371">
        <f>Table1[[#This Row],[Quantity]]*Table1[[#This Row],[Unit Price]]</f>
        <v>5445</v>
      </c>
      <c r="R371">
        <f>Table1[[#This Row],[Revenue]]-Table1[[#This Row],[Total Cost]]</f>
        <v>2450.2499999999995</v>
      </c>
    </row>
    <row r="372" spans="1:18">
      <c r="A372" t="s">
        <v>416</v>
      </c>
      <c r="B372" t="s">
        <v>23</v>
      </c>
      <c r="C372" t="s">
        <v>24</v>
      </c>
      <c r="D372" s="1">
        <v>45932</v>
      </c>
      <c r="E372" s="1">
        <v>45942</v>
      </c>
      <c r="F372" s="33">
        <v>5</v>
      </c>
      <c r="G372">
        <v>50</v>
      </c>
      <c r="H372" t="s">
        <v>27</v>
      </c>
      <c r="I372" t="s">
        <v>546</v>
      </c>
      <c r="J372" t="s">
        <v>18</v>
      </c>
      <c r="K372" t="str">
        <f>TEXT(Table1[[#This Row],[Order Date]],"yyyy")</f>
        <v>2025</v>
      </c>
      <c r="L372" t="str">
        <f>TEXT(Table1[[#This Row],[Order Date]],"mmm")</f>
        <v>Oct</v>
      </c>
      <c r="M372" t="str">
        <f>TEXT(Table1[[#This Row],[Order Date]],"ddd")</f>
        <v>Thu</v>
      </c>
      <c r="N372">
        <f>Table1[[#This Row],[Delivered Date]]-Table1[[#This Row],[Order Date]]</f>
        <v>10</v>
      </c>
      <c r="O372">
        <f>_xlfn.XLOOKUP(Table1[[#This Row],[Product Name]],Table4[Product Name],Table4[Cost Percentage])</f>
        <v>0.55000000000000004</v>
      </c>
      <c r="P372">
        <f>Table1[[#This Row],[Quantity]]*Table1[[#This Row],[Unit Price]]*Table1[[#This Row],[Cost Percentage]]</f>
        <v>137.5</v>
      </c>
      <c r="Q372">
        <f>Table1[[#This Row],[Quantity]]*Table1[[#This Row],[Unit Price]]</f>
        <v>250</v>
      </c>
      <c r="R372">
        <f>Table1[[#This Row],[Revenue]]-Table1[[#This Row],[Total Cost]]</f>
        <v>112.5</v>
      </c>
    </row>
    <row r="373" spans="1:18" hidden="1">
      <c r="A373" t="s">
        <v>417</v>
      </c>
      <c r="B373" t="s">
        <v>11</v>
      </c>
      <c r="C373" t="s">
        <v>12</v>
      </c>
      <c r="D373" s="1">
        <v>46003</v>
      </c>
      <c r="E373" s="1">
        <v>46014</v>
      </c>
      <c r="F373">
        <v>9</v>
      </c>
      <c r="G373">
        <v>647</v>
      </c>
      <c r="H373" t="s">
        <v>13</v>
      </c>
      <c r="I373" t="s">
        <v>548</v>
      </c>
      <c r="J373" t="s">
        <v>28</v>
      </c>
      <c r="K373" t="str">
        <f>TEXT(Table1[[#This Row],[Order Date]],"yyyy")</f>
        <v>2025</v>
      </c>
      <c r="L373" t="str">
        <f>TEXT(Table1[[#This Row],[Order Date]],"mmm")</f>
        <v>Dec</v>
      </c>
      <c r="M373" t="str">
        <f>TEXT(Table1[[#This Row],[Order Date]],"ddd")</f>
        <v>Fri</v>
      </c>
      <c r="N373">
        <f>Table1[[#This Row],[Delivered Date]]-Table1[[#This Row],[Order Date]]</f>
        <v>11</v>
      </c>
      <c r="O373">
        <f>_xlfn.XLOOKUP(Table1[[#This Row],[Product Name]],Table4[Product Name],Table4[Cost Percentage])</f>
        <v>0.75</v>
      </c>
      <c r="P373">
        <f>Table1[[#This Row],[Quantity]]*Table1[[#This Row],[Unit Price]]*Table1[[#This Row],[Cost Percentage]]</f>
        <v>4367.25</v>
      </c>
      <c r="Q373">
        <f>Table1[[#This Row],[Quantity]]*Table1[[#This Row],[Unit Price]]</f>
        <v>5823</v>
      </c>
      <c r="R373">
        <f>Table1[[#This Row],[Revenue]]-Table1[[#This Row],[Total Cost]]</f>
        <v>1455.75</v>
      </c>
    </row>
    <row r="374" spans="1:18" hidden="1">
      <c r="A374" t="s">
        <v>418</v>
      </c>
      <c r="B374" t="s">
        <v>20</v>
      </c>
      <c r="C374" t="s">
        <v>82</v>
      </c>
      <c r="D374" s="1">
        <v>45790</v>
      </c>
      <c r="E374" s="1">
        <v>45793</v>
      </c>
      <c r="F374">
        <v>10</v>
      </c>
      <c r="G374">
        <v>253</v>
      </c>
      <c r="H374" t="s">
        <v>13</v>
      </c>
      <c r="I374" t="s">
        <v>548</v>
      </c>
      <c r="J374" t="s">
        <v>18</v>
      </c>
      <c r="K374" t="str">
        <f>TEXT(Table1[[#This Row],[Order Date]],"yyyy")</f>
        <v>2025</v>
      </c>
      <c r="L374" t="str">
        <f>TEXT(Table1[[#This Row],[Order Date]],"mmm")</f>
        <v>May</v>
      </c>
      <c r="M374" t="str">
        <f>TEXT(Table1[[#This Row],[Order Date]],"ddd")</f>
        <v>Tue</v>
      </c>
      <c r="N374">
        <f>Table1[[#This Row],[Delivered Date]]-Table1[[#This Row],[Order Date]]</f>
        <v>3</v>
      </c>
      <c r="O374">
        <f>_xlfn.XLOOKUP(Table1[[#This Row],[Product Name]],Table4[Product Name],Table4[Cost Percentage])</f>
        <v>0.8</v>
      </c>
      <c r="P374">
        <f>Table1[[#This Row],[Quantity]]*Table1[[#This Row],[Unit Price]]*Table1[[#This Row],[Cost Percentage]]</f>
        <v>2024</v>
      </c>
      <c r="Q374">
        <f>Table1[[#This Row],[Quantity]]*Table1[[#This Row],[Unit Price]]</f>
        <v>2530</v>
      </c>
      <c r="R374">
        <f>Table1[[#This Row],[Revenue]]-Table1[[#This Row],[Total Cost]]</f>
        <v>506</v>
      </c>
    </row>
    <row r="375" spans="1:18">
      <c r="A375" t="s">
        <v>419</v>
      </c>
      <c r="B375" t="s">
        <v>16</v>
      </c>
      <c r="C375" t="s">
        <v>43</v>
      </c>
      <c r="D375" s="1">
        <v>45821</v>
      </c>
      <c r="E375" s="1">
        <v>45828</v>
      </c>
      <c r="F375" s="33">
        <v>10</v>
      </c>
      <c r="G375">
        <v>525</v>
      </c>
      <c r="H375" t="s">
        <v>27</v>
      </c>
      <c r="I375" t="s">
        <v>548</v>
      </c>
      <c r="J375" t="s">
        <v>45</v>
      </c>
      <c r="K375" t="str">
        <f>TEXT(Table1[[#This Row],[Order Date]],"yyyy")</f>
        <v>2025</v>
      </c>
      <c r="L375" t="str">
        <f>TEXT(Table1[[#This Row],[Order Date]],"mmm")</f>
        <v>Jun</v>
      </c>
      <c r="M375" t="str">
        <f>TEXT(Table1[[#This Row],[Order Date]],"ddd")</f>
        <v>Fri</v>
      </c>
      <c r="N375">
        <f>Table1[[#This Row],[Delivered Date]]-Table1[[#This Row],[Order Date]]</f>
        <v>7</v>
      </c>
      <c r="O375">
        <f>_xlfn.XLOOKUP(Table1[[#This Row],[Product Name]],Table4[Product Name],Table4[Cost Percentage])</f>
        <v>0.6</v>
      </c>
      <c r="P375">
        <f>Table1[[#This Row],[Quantity]]*Table1[[#This Row],[Unit Price]]*Table1[[#This Row],[Cost Percentage]]</f>
        <v>3150</v>
      </c>
      <c r="Q375">
        <f>Table1[[#This Row],[Quantity]]*Table1[[#This Row],[Unit Price]]</f>
        <v>5250</v>
      </c>
      <c r="R375">
        <f>Table1[[#This Row],[Revenue]]-Table1[[#This Row],[Total Cost]]</f>
        <v>2100</v>
      </c>
    </row>
    <row r="376" spans="1:18">
      <c r="A376" t="s">
        <v>420</v>
      </c>
      <c r="B376" t="s">
        <v>20</v>
      </c>
      <c r="C376" t="s">
        <v>53</v>
      </c>
      <c r="D376" s="1">
        <v>45704</v>
      </c>
      <c r="E376" s="1">
        <v>45710</v>
      </c>
      <c r="F376" s="33">
        <v>6</v>
      </c>
      <c r="G376">
        <v>678</v>
      </c>
      <c r="H376" t="s">
        <v>27</v>
      </c>
      <c r="I376" t="s">
        <v>550</v>
      </c>
      <c r="J376" t="s">
        <v>45</v>
      </c>
      <c r="K376" t="str">
        <f>TEXT(Table1[[#This Row],[Order Date]],"yyyy")</f>
        <v>2025</v>
      </c>
      <c r="L376" t="str">
        <f>TEXT(Table1[[#This Row],[Order Date]],"mmm")</f>
        <v>Feb</v>
      </c>
      <c r="M376" t="str">
        <f>TEXT(Table1[[#This Row],[Order Date]],"ddd")</f>
        <v>Sun</v>
      </c>
      <c r="N376">
        <f>Table1[[#This Row],[Delivered Date]]-Table1[[#This Row],[Order Date]]</f>
        <v>6</v>
      </c>
      <c r="O376">
        <f>_xlfn.XLOOKUP(Table1[[#This Row],[Product Name]],Table4[Product Name],Table4[Cost Percentage])</f>
        <v>0.7</v>
      </c>
      <c r="P376">
        <f>Table1[[#This Row],[Quantity]]*Table1[[#This Row],[Unit Price]]*Table1[[#This Row],[Cost Percentage]]</f>
        <v>2847.6</v>
      </c>
      <c r="Q376">
        <f>Table1[[#This Row],[Quantity]]*Table1[[#This Row],[Unit Price]]</f>
        <v>4068</v>
      </c>
      <c r="R376">
        <f>Table1[[#This Row],[Revenue]]-Table1[[#This Row],[Total Cost]]</f>
        <v>1220.4000000000001</v>
      </c>
    </row>
    <row r="377" spans="1:18" hidden="1">
      <c r="A377" t="s">
        <v>421</v>
      </c>
      <c r="B377" t="s">
        <v>20</v>
      </c>
      <c r="C377" t="s">
        <v>53</v>
      </c>
      <c r="D377" s="1">
        <v>45905</v>
      </c>
      <c r="E377" s="1">
        <v>45907</v>
      </c>
      <c r="F377">
        <v>6</v>
      </c>
      <c r="G377">
        <v>117</v>
      </c>
      <c r="H377" t="s">
        <v>13</v>
      </c>
      <c r="I377" t="s">
        <v>546</v>
      </c>
      <c r="J377" t="s">
        <v>14</v>
      </c>
      <c r="K377" t="str">
        <f>TEXT(Table1[[#This Row],[Order Date]],"yyyy")</f>
        <v>2025</v>
      </c>
      <c r="L377" t="str">
        <f>TEXT(Table1[[#This Row],[Order Date]],"mmm")</f>
        <v>Sep</v>
      </c>
      <c r="M377" t="str">
        <f>TEXT(Table1[[#This Row],[Order Date]],"ddd")</f>
        <v>Fri</v>
      </c>
      <c r="N377">
        <f>Table1[[#This Row],[Delivered Date]]-Table1[[#This Row],[Order Date]]</f>
        <v>2</v>
      </c>
      <c r="O377">
        <f>_xlfn.XLOOKUP(Table1[[#This Row],[Product Name]],Table4[Product Name],Table4[Cost Percentage])</f>
        <v>0.7</v>
      </c>
      <c r="P377">
        <f>Table1[[#This Row],[Quantity]]*Table1[[#This Row],[Unit Price]]*Table1[[#This Row],[Cost Percentage]]</f>
        <v>491.4</v>
      </c>
      <c r="Q377">
        <f>Table1[[#This Row],[Quantity]]*Table1[[#This Row],[Unit Price]]</f>
        <v>702</v>
      </c>
      <c r="R377">
        <f>Table1[[#This Row],[Revenue]]-Table1[[#This Row],[Total Cost]]</f>
        <v>210.60000000000002</v>
      </c>
    </row>
    <row r="378" spans="1:18">
      <c r="A378" t="s">
        <v>422</v>
      </c>
      <c r="B378" t="s">
        <v>20</v>
      </c>
      <c r="C378" t="s">
        <v>53</v>
      </c>
      <c r="D378" s="1">
        <v>45701</v>
      </c>
      <c r="E378" s="1">
        <v>45715</v>
      </c>
      <c r="F378" s="33">
        <v>3</v>
      </c>
      <c r="G378">
        <v>262</v>
      </c>
      <c r="H378" t="s">
        <v>27</v>
      </c>
      <c r="I378" t="s">
        <v>549</v>
      </c>
      <c r="J378" t="s">
        <v>18</v>
      </c>
      <c r="K378" t="str">
        <f>TEXT(Table1[[#This Row],[Order Date]],"yyyy")</f>
        <v>2025</v>
      </c>
      <c r="L378" t="str">
        <f>TEXT(Table1[[#This Row],[Order Date]],"mmm")</f>
        <v>Feb</v>
      </c>
      <c r="M378" t="str">
        <f>TEXT(Table1[[#This Row],[Order Date]],"ddd")</f>
        <v>Thu</v>
      </c>
      <c r="N378">
        <f>Table1[[#This Row],[Delivered Date]]-Table1[[#This Row],[Order Date]]</f>
        <v>14</v>
      </c>
      <c r="O378">
        <f>_xlfn.XLOOKUP(Table1[[#This Row],[Product Name]],Table4[Product Name],Table4[Cost Percentage])</f>
        <v>0.7</v>
      </c>
      <c r="P378">
        <f>Table1[[#This Row],[Quantity]]*Table1[[#This Row],[Unit Price]]*Table1[[#This Row],[Cost Percentage]]</f>
        <v>550.19999999999993</v>
      </c>
      <c r="Q378">
        <f>Table1[[#This Row],[Quantity]]*Table1[[#This Row],[Unit Price]]</f>
        <v>786</v>
      </c>
      <c r="R378">
        <f>Table1[[#This Row],[Revenue]]-Table1[[#This Row],[Total Cost]]</f>
        <v>235.80000000000007</v>
      </c>
    </row>
    <row r="379" spans="1:18">
      <c r="A379" t="s">
        <v>423</v>
      </c>
      <c r="B379" t="s">
        <v>23</v>
      </c>
      <c r="C379" t="s">
        <v>69</v>
      </c>
      <c r="D379" s="1">
        <v>45848</v>
      </c>
      <c r="E379" s="1">
        <v>45856</v>
      </c>
      <c r="F379" s="33">
        <v>8</v>
      </c>
      <c r="G379">
        <v>360</v>
      </c>
      <c r="H379" t="s">
        <v>27</v>
      </c>
      <c r="I379" t="s">
        <v>549</v>
      </c>
      <c r="J379" t="s">
        <v>28</v>
      </c>
      <c r="K379" t="str">
        <f>TEXT(Table1[[#This Row],[Order Date]],"yyyy")</f>
        <v>2025</v>
      </c>
      <c r="L379" t="str">
        <f>TEXT(Table1[[#This Row],[Order Date]],"mmm")</f>
        <v>Jul</v>
      </c>
      <c r="M379" t="str">
        <f>TEXT(Table1[[#This Row],[Order Date]],"ddd")</f>
        <v>Thu</v>
      </c>
      <c r="N379">
        <f>Table1[[#This Row],[Delivered Date]]-Table1[[#This Row],[Order Date]]</f>
        <v>8</v>
      </c>
      <c r="O379">
        <f>_xlfn.XLOOKUP(Table1[[#This Row],[Product Name]],Table4[Product Name],Table4[Cost Percentage])</f>
        <v>0.55000000000000004</v>
      </c>
      <c r="P379">
        <f>Table1[[#This Row],[Quantity]]*Table1[[#This Row],[Unit Price]]*Table1[[#This Row],[Cost Percentage]]</f>
        <v>1584.0000000000002</v>
      </c>
      <c r="Q379">
        <f>Table1[[#This Row],[Quantity]]*Table1[[#This Row],[Unit Price]]</f>
        <v>2880</v>
      </c>
      <c r="R379">
        <f>Table1[[#This Row],[Revenue]]-Table1[[#This Row],[Total Cost]]</f>
        <v>1295.9999999999998</v>
      </c>
    </row>
    <row r="380" spans="1:18" hidden="1">
      <c r="A380" t="s">
        <v>424</v>
      </c>
      <c r="B380" t="s">
        <v>23</v>
      </c>
      <c r="C380" t="s">
        <v>37</v>
      </c>
      <c r="D380" s="1">
        <v>45952</v>
      </c>
      <c r="E380" s="1">
        <v>45953</v>
      </c>
      <c r="F380">
        <v>10</v>
      </c>
      <c r="G380">
        <v>279</v>
      </c>
      <c r="H380" t="s">
        <v>13</v>
      </c>
      <c r="I380" t="s">
        <v>548</v>
      </c>
      <c r="J380" t="s">
        <v>45</v>
      </c>
      <c r="K380" t="str">
        <f>TEXT(Table1[[#This Row],[Order Date]],"yyyy")</f>
        <v>2025</v>
      </c>
      <c r="L380" t="str">
        <f>TEXT(Table1[[#This Row],[Order Date]],"mmm")</f>
        <v>Oct</v>
      </c>
      <c r="M380" t="str">
        <f>TEXT(Table1[[#This Row],[Order Date]],"ddd")</f>
        <v>Wed</v>
      </c>
      <c r="N380">
        <f>Table1[[#This Row],[Delivered Date]]-Table1[[#This Row],[Order Date]]</f>
        <v>1</v>
      </c>
      <c r="O380">
        <f>_xlfn.XLOOKUP(Table1[[#This Row],[Product Name]],Table4[Product Name],Table4[Cost Percentage])</f>
        <v>0.5</v>
      </c>
      <c r="P380">
        <f>Table1[[#This Row],[Quantity]]*Table1[[#This Row],[Unit Price]]*Table1[[#This Row],[Cost Percentage]]</f>
        <v>1395</v>
      </c>
      <c r="Q380">
        <f>Table1[[#This Row],[Quantity]]*Table1[[#This Row],[Unit Price]]</f>
        <v>2790</v>
      </c>
      <c r="R380">
        <f>Table1[[#This Row],[Revenue]]-Table1[[#This Row],[Total Cost]]</f>
        <v>1395</v>
      </c>
    </row>
    <row r="381" spans="1:18" hidden="1">
      <c r="A381" t="s">
        <v>425</v>
      </c>
      <c r="B381" t="s">
        <v>16</v>
      </c>
      <c r="C381" t="s">
        <v>63</v>
      </c>
      <c r="D381" s="1">
        <v>45675</v>
      </c>
      <c r="E381" s="1">
        <v>45678</v>
      </c>
      <c r="F381">
        <v>4</v>
      </c>
      <c r="G381">
        <v>801</v>
      </c>
      <c r="H381" t="s">
        <v>13</v>
      </c>
      <c r="I381" t="s">
        <v>549</v>
      </c>
      <c r="J381" t="s">
        <v>14</v>
      </c>
      <c r="K381" t="str">
        <f>TEXT(Table1[[#This Row],[Order Date]],"yyyy")</f>
        <v>2025</v>
      </c>
      <c r="L381" t="str">
        <f>TEXT(Table1[[#This Row],[Order Date]],"mmm")</f>
        <v>Jan</v>
      </c>
      <c r="M381" t="str">
        <f>TEXT(Table1[[#This Row],[Order Date]],"ddd")</f>
        <v>Sat</v>
      </c>
      <c r="N381">
        <f>Table1[[#This Row],[Delivered Date]]-Table1[[#This Row],[Order Date]]</f>
        <v>3</v>
      </c>
      <c r="O381">
        <f>_xlfn.XLOOKUP(Table1[[#This Row],[Product Name]],Table4[Product Name],Table4[Cost Percentage])</f>
        <v>0.5</v>
      </c>
      <c r="P381">
        <f>Table1[[#This Row],[Quantity]]*Table1[[#This Row],[Unit Price]]*Table1[[#This Row],[Cost Percentage]]</f>
        <v>1602</v>
      </c>
      <c r="Q381">
        <f>Table1[[#This Row],[Quantity]]*Table1[[#This Row],[Unit Price]]</f>
        <v>3204</v>
      </c>
      <c r="R381">
        <f>Table1[[#This Row],[Revenue]]-Table1[[#This Row],[Total Cost]]</f>
        <v>1602</v>
      </c>
    </row>
    <row r="382" spans="1:18">
      <c r="A382" t="s">
        <v>426</v>
      </c>
      <c r="B382" t="s">
        <v>30</v>
      </c>
      <c r="C382" t="s">
        <v>75</v>
      </c>
      <c r="D382" s="1">
        <v>45989</v>
      </c>
      <c r="E382" s="1">
        <v>45993</v>
      </c>
      <c r="F382" s="33">
        <v>4</v>
      </c>
      <c r="G382">
        <v>346</v>
      </c>
      <c r="H382" t="s">
        <v>27</v>
      </c>
      <c r="I382" t="s">
        <v>550</v>
      </c>
      <c r="J382" t="s">
        <v>28</v>
      </c>
      <c r="K382" t="str">
        <f>TEXT(Table1[[#This Row],[Order Date]],"yyyy")</f>
        <v>2025</v>
      </c>
      <c r="L382" t="str">
        <f>TEXT(Table1[[#This Row],[Order Date]],"mmm")</f>
        <v>Nov</v>
      </c>
      <c r="M382" t="str">
        <f>TEXT(Table1[[#This Row],[Order Date]],"ddd")</f>
        <v>Fri</v>
      </c>
      <c r="N382">
        <f>Table1[[#This Row],[Delivered Date]]-Table1[[#This Row],[Order Date]]</f>
        <v>4</v>
      </c>
      <c r="O382">
        <f>_xlfn.XLOOKUP(Table1[[#This Row],[Product Name]],Table4[Product Name],Table4[Cost Percentage])</f>
        <v>0.75</v>
      </c>
      <c r="P382">
        <f>Table1[[#This Row],[Quantity]]*Table1[[#This Row],[Unit Price]]*Table1[[#This Row],[Cost Percentage]]</f>
        <v>1038</v>
      </c>
      <c r="Q382">
        <f>Table1[[#This Row],[Quantity]]*Table1[[#This Row],[Unit Price]]</f>
        <v>1384</v>
      </c>
      <c r="R382">
        <f>Table1[[#This Row],[Revenue]]-Table1[[#This Row],[Total Cost]]</f>
        <v>346</v>
      </c>
    </row>
    <row r="383" spans="1:18">
      <c r="A383" t="s">
        <v>427</v>
      </c>
      <c r="B383" t="s">
        <v>20</v>
      </c>
      <c r="C383" t="s">
        <v>53</v>
      </c>
      <c r="D383" s="1">
        <v>45695</v>
      </c>
      <c r="E383" s="1">
        <v>45706</v>
      </c>
      <c r="F383" s="33">
        <v>5</v>
      </c>
      <c r="G383">
        <v>215</v>
      </c>
      <c r="H383" t="s">
        <v>27</v>
      </c>
      <c r="I383" t="s">
        <v>32</v>
      </c>
      <c r="J383" t="s">
        <v>18</v>
      </c>
      <c r="K383" t="str">
        <f>TEXT(Table1[[#This Row],[Order Date]],"yyyy")</f>
        <v>2025</v>
      </c>
      <c r="L383" t="str">
        <f>TEXT(Table1[[#This Row],[Order Date]],"mmm")</f>
        <v>Feb</v>
      </c>
      <c r="M383" t="str">
        <f>TEXT(Table1[[#This Row],[Order Date]],"ddd")</f>
        <v>Fri</v>
      </c>
      <c r="N383">
        <f>Table1[[#This Row],[Delivered Date]]-Table1[[#This Row],[Order Date]]</f>
        <v>11</v>
      </c>
      <c r="O383">
        <f>_xlfn.XLOOKUP(Table1[[#This Row],[Product Name]],Table4[Product Name],Table4[Cost Percentage])</f>
        <v>0.7</v>
      </c>
      <c r="P383">
        <f>Table1[[#This Row],[Quantity]]*Table1[[#This Row],[Unit Price]]*Table1[[#This Row],[Cost Percentage]]</f>
        <v>752.5</v>
      </c>
      <c r="Q383">
        <f>Table1[[#This Row],[Quantity]]*Table1[[#This Row],[Unit Price]]</f>
        <v>1075</v>
      </c>
      <c r="R383">
        <f>Table1[[#This Row],[Revenue]]-Table1[[#This Row],[Total Cost]]</f>
        <v>322.5</v>
      </c>
    </row>
    <row r="384" spans="1:18" hidden="1">
      <c r="A384" t="s">
        <v>428</v>
      </c>
      <c r="B384" t="s">
        <v>11</v>
      </c>
      <c r="C384" t="s">
        <v>57</v>
      </c>
      <c r="D384" s="1">
        <v>45764</v>
      </c>
      <c r="E384" s="1">
        <v>45769</v>
      </c>
      <c r="F384">
        <v>9</v>
      </c>
      <c r="G384">
        <v>860</v>
      </c>
      <c r="H384" t="s">
        <v>13</v>
      </c>
      <c r="I384" t="s">
        <v>546</v>
      </c>
      <c r="J384" t="s">
        <v>45</v>
      </c>
      <c r="K384" t="str">
        <f>TEXT(Table1[[#This Row],[Order Date]],"yyyy")</f>
        <v>2025</v>
      </c>
      <c r="L384" t="str">
        <f>TEXT(Table1[[#This Row],[Order Date]],"mmm")</f>
        <v>Apr</v>
      </c>
      <c r="M384" t="str">
        <f>TEXT(Table1[[#This Row],[Order Date]],"ddd")</f>
        <v>Thu</v>
      </c>
      <c r="N384">
        <f>Table1[[#This Row],[Delivered Date]]-Table1[[#This Row],[Order Date]]</f>
        <v>5</v>
      </c>
      <c r="O384">
        <f>_xlfn.XLOOKUP(Table1[[#This Row],[Product Name]],Table4[Product Name],Table4[Cost Percentage])</f>
        <v>0.85</v>
      </c>
      <c r="P384">
        <f>Table1[[#This Row],[Quantity]]*Table1[[#This Row],[Unit Price]]*Table1[[#This Row],[Cost Percentage]]</f>
        <v>6579</v>
      </c>
      <c r="Q384">
        <f>Table1[[#This Row],[Quantity]]*Table1[[#This Row],[Unit Price]]</f>
        <v>7740</v>
      </c>
      <c r="R384">
        <f>Table1[[#This Row],[Revenue]]-Table1[[#This Row],[Total Cost]]</f>
        <v>1161</v>
      </c>
    </row>
    <row r="385" spans="1:18">
      <c r="A385" t="s">
        <v>429</v>
      </c>
      <c r="B385" t="s">
        <v>20</v>
      </c>
      <c r="C385" t="s">
        <v>21</v>
      </c>
      <c r="D385" s="1">
        <v>45695</v>
      </c>
      <c r="E385" s="1">
        <v>45704</v>
      </c>
      <c r="F385" s="33">
        <v>2</v>
      </c>
      <c r="G385">
        <v>461</v>
      </c>
      <c r="H385" t="s">
        <v>27</v>
      </c>
      <c r="I385" t="s">
        <v>548</v>
      </c>
      <c r="J385" t="s">
        <v>18</v>
      </c>
      <c r="K385" t="str">
        <f>TEXT(Table1[[#This Row],[Order Date]],"yyyy")</f>
        <v>2025</v>
      </c>
      <c r="L385" t="str">
        <f>TEXT(Table1[[#This Row],[Order Date]],"mmm")</f>
        <v>Feb</v>
      </c>
      <c r="M385" t="str">
        <f>TEXT(Table1[[#This Row],[Order Date]],"ddd")</f>
        <v>Fri</v>
      </c>
      <c r="N385">
        <f>Table1[[#This Row],[Delivered Date]]-Table1[[#This Row],[Order Date]]</f>
        <v>9</v>
      </c>
      <c r="O385">
        <f>_xlfn.XLOOKUP(Table1[[#This Row],[Product Name]],Table4[Product Name],Table4[Cost Percentage])</f>
        <v>0.75</v>
      </c>
      <c r="P385">
        <f>Table1[[#This Row],[Quantity]]*Table1[[#This Row],[Unit Price]]*Table1[[#This Row],[Cost Percentage]]</f>
        <v>691.5</v>
      </c>
      <c r="Q385">
        <f>Table1[[#This Row],[Quantity]]*Table1[[#This Row],[Unit Price]]</f>
        <v>922</v>
      </c>
      <c r="R385">
        <f>Table1[[#This Row],[Revenue]]-Table1[[#This Row],[Total Cost]]</f>
        <v>230.5</v>
      </c>
    </row>
    <row r="386" spans="1:18" hidden="1">
      <c r="A386" t="s">
        <v>430</v>
      </c>
      <c r="B386" t="s">
        <v>23</v>
      </c>
      <c r="C386" t="s">
        <v>24</v>
      </c>
      <c r="D386" s="1">
        <v>45988</v>
      </c>
      <c r="E386" s="1">
        <v>45997</v>
      </c>
      <c r="F386">
        <v>7</v>
      </c>
      <c r="G386">
        <v>579</v>
      </c>
      <c r="H386" t="s">
        <v>13</v>
      </c>
      <c r="I386" t="s">
        <v>550</v>
      </c>
      <c r="J386" t="s">
        <v>45</v>
      </c>
      <c r="K386" t="str">
        <f>TEXT(Table1[[#This Row],[Order Date]],"yyyy")</f>
        <v>2025</v>
      </c>
      <c r="L386" t="str">
        <f>TEXT(Table1[[#This Row],[Order Date]],"mmm")</f>
        <v>Nov</v>
      </c>
      <c r="M386" t="str">
        <f>TEXT(Table1[[#This Row],[Order Date]],"ddd")</f>
        <v>Thu</v>
      </c>
      <c r="N386">
        <f>Table1[[#This Row],[Delivered Date]]-Table1[[#This Row],[Order Date]]</f>
        <v>9</v>
      </c>
      <c r="O386">
        <f>_xlfn.XLOOKUP(Table1[[#This Row],[Product Name]],Table4[Product Name],Table4[Cost Percentage])</f>
        <v>0.55000000000000004</v>
      </c>
      <c r="P386">
        <f>Table1[[#This Row],[Quantity]]*Table1[[#This Row],[Unit Price]]*Table1[[#This Row],[Cost Percentage]]</f>
        <v>2229.15</v>
      </c>
      <c r="Q386">
        <f>Table1[[#This Row],[Quantity]]*Table1[[#This Row],[Unit Price]]</f>
        <v>4053</v>
      </c>
      <c r="R386">
        <f>Table1[[#This Row],[Revenue]]-Table1[[#This Row],[Total Cost]]</f>
        <v>1823.85</v>
      </c>
    </row>
    <row r="387" spans="1:18">
      <c r="A387" t="s">
        <v>431</v>
      </c>
      <c r="B387" t="s">
        <v>11</v>
      </c>
      <c r="C387" t="s">
        <v>12</v>
      </c>
      <c r="D387" s="1">
        <v>45949</v>
      </c>
      <c r="E387" s="1">
        <v>45953</v>
      </c>
      <c r="F387" s="33">
        <v>3</v>
      </c>
      <c r="G387">
        <v>982</v>
      </c>
      <c r="H387" t="s">
        <v>27</v>
      </c>
      <c r="I387" t="s">
        <v>550</v>
      </c>
      <c r="J387" t="s">
        <v>45</v>
      </c>
      <c r="K387" t="str">
        <f>TEXT(Table1[[#This Row],[Order Date]],"yyyy")</f>
        <v>2025</v>
      </c>
      <c r="L387" t="str">
        <f>TEXT(Table1[[#This Row],[Order Date]],"mmm")</f>
        <v>Oct</v>
      </c>
      <c r="M387" t="str">
        <f>TEXT(Table1[[#This Row],[Order Date]],"ddd")</f>
        <v>Sun</v>
      </c>
      <c r="N387">
        <f>Table1[[#This Row],[Delivered Date]]-Table1[[#This Row],[Order Date]]</f>
        <v>4</v>
      </c>
      <c r="O387">
        <f>_xlfn.XLOOKUP(Table1[[#This Row],[Product Name]],Table4[Product Name],Table4[Cost Percentage])</f>
        <v>0.75</v>
      </c>
      <c r="P387">
        <f>Table1[[#This Row],[Quantity]]*Table1[[#This Row],[Unit Price]]*Table1[[#This Row],[Cost Percentage]]</f>
        <v>2209.5</v>
      </c>
      <c r="Q387">
        <f>Table1[[#This Row],[Quantity]]*Table1[[#This Row],[Unit Price]]</f>
        <v>2946</v>
      </c>
      <c r="R387">
        <f>Table1[[#This Row],[Revenue]]-Table1[[#This Row],[Total Cost]]</f>
        <v>736.5</v>
      </c>
    </row>
    <row r="388" spans="1:18" hidden="1">
      <c r="A388" t="s">
        <v>432</v>
      </c>
      <c r="B388" t="s">
        <v>23</v>
      </c>
      <c r="C388" t="s">
        <v>69</v>
      </c>
      <c r="D388" s="1">
        <v>45842</v>
      </c>
      <c r="E388" s="1">
        <v>45849</v>
      </c>
      <c r="F388">
        <v>2</v>
      </c>
      <c r="G388">
        <v>969</v>
      </c>
      <c r="H388" t="s">
        <v>13</v>
      </c>
      <c r="I388" t="s">
        <v>32</v>
      </c>
      <c r="J388" t="s">
        <v>45</v>
      </c>
      <c r="K388" t="str">
        <f>TEXT(Table1[[#This Row],[Order Date]],"yyyy")</f>
        <v>2025</v>
      </c>
      <c r="L388" t="str">
        <f>TEXT(Table1[[#This Row],[Order Date]],"mmm")</f>
        <v>Jul</v>
      </c>
      <c r="M388" t="str">
        <f>TEXT(Table1[[#This Row],[Order Date]],"ddd")</f>
        <v>Fri</v>
      </c>
      <c r="N388">
        <f>Table1[[#This Row],[Delivered Date]]-Table1[[#This Row],[Order Date]]</f>
        <v>7</v>
      </c>
      <c r="O388">
        <f>_xlfn.XLOOKUP(Table1[[#This Row],[Product Name]],Table4[Product Name],Table4[Cost Percentage])</f>
        <v>0.55000000000000004</v>
      </c>
      <c r="P388">
        <f>Table1[[#This Row],[Quantity]]*Table1[[#This Row],[Unit Price]]*Table1[[#This Row],[Cost Percentage]]</f>
        <v>1065.9000000000001</v>
      </c>
      <c r="Q388">
        <f>Table1[[#This Row],[Quantity]]*Table1[[#This Row],[Unit Price]]</f>
        <v>1938</v>
      </c>
      <c r="R388">
        <f>Table1[[#This Row],[Revenue]]-Table1[[#This Row],[Total Cost]]</f>
        <v>872.09999999999991</v>
      </c>
    </row>
    <row r="389" spans="1:18" hidden="1">
      <c r="A389" t="s">
        <v>433</v>
      </c>
      <c r="B389" t="s">
        <v>16</v>
      </c>
      <c r="C389" t="s">
        <v>17</v>
      </c>
      <c r="D389" s="1">
        <v>45679</v>
      </c>
      <c r="E389" s="1">
        <v>45686</v>
      </c>
      <c r="F389">
        <v>6</v>
      </c>
      <c r="G389">
        <v>563</v>
      </c>
      <c r="H389" t="s">
        <v>13</v>
      </c>
      <c r="I389" t="s">
        <v>550</v>
      </c>
      <c r="J389" t="s">
        <v>45</v>
      </c>
      <c r="K389" t="str">
        <f>TEXT(Table1[[#This Row],[Order Date]],"yyyy")</f>
        <v>2025</v>
      </c>
      <c r="L389" t="str">
        <f>TEXT(Table1[[#This Row],[Order Date]],"mmm")</f>
        <v>Jan</v>
      </c>
      <c r="M389" t="str">
        <f>TEXT(Table1[[#This Row],[Order Date]],"ddd")</f>
        <v>Wed</v>
      </c>
      <c r="N389">
        <f>Table1[[#This Row],[Delivered Date]]-Table1[[#This Row],[Order Date]]</f>
        <v>7</v>
      </c>
      <c r="O389">
        <f>_xlfn.XLOOKUP(Table1[[#This Row],[Product Name]],Table4[Product Name],Table4[Cost Percentage])</f>
        <v>0.5</v>
      </c>
      <c r="P389">
        <f>Table1[[#This Row],[Quantity]]*Table1[[#This Row],[Unit Price]]*Table1[[#This Row],[Cost Percentage]]</f>
        <v>1689</v>
      </c>
      <c r="Q389">
        <f>Table1[[#This Row],[Quantity]]*Table1[[#This Row],[Unit Price]]</f>
        <v>3378</v>
      </c>
      <c r="R389">
        <f>Table1[[#This Row],[Revenue]]-Table1[[#This Row],[Total Cost]]</f>
        <v>1689</v>
      </c>
    </row>
    <row r="390" spans="1:18" hidden="1">
      <c r="A390" t="s">
        <v>434</v>
      </c>
      <c r="B390" t="s">
        <v>20</v>
      </c>
      <c r="C390" t="s">
        <v>53</v>
      </c>
      <c r="D390" s="1">
        <v>45881</v>
      </c>
      <c r="E390" s="1">
        <v>45891</v>
      </c>
      <c r="F390">
        <v>7</v>
      </c>
      <c r="G390">
        <v>894</v>
      </c>
      <c r="H390" t="s">
        <v>13</v>
      </c>
      <c r="I390" t="s">
        <v>549</v>
      </c>
      <c r="J390" t="s">
        <v>14</v>
      </c>
      <c r="K390" t="str">
        <f>TEXT(Table1[[#This Row],[Order Date]],"yyyy")</f>
        <v>2025</v>
      </c>
      <c r="L390" t="str">
        <f>TEXT(Table1[[#This Row],[Order Date]],"mmm")</f>
        <v>Aug</v>
      </c>
      <c r="M390" t="str">
        <f>TEXT(Table1[[#This Row],[Order Date]],"ddd")</f>
        <v>Tue</v>
      </c>
      <c r="N390">
        <f>Table1[[#This Row],[Delivered Date]]-Table1[[#This Row],[Order Date]]</f>
        <v>10</v>
      </c>
      <c r="O390">
        <f>_xlfn.XLOOKUP(Table1[[#This Row],[Product Name]],Table4[Product Name],Table4[Cost Percentage])</f>
        <v>0.7</v>
      </c>
      <c r="P390">
        <f>Table1[[#This Row],[Quantity]]*Table1[[#This Row],[Unit Price]]*Table1[[#This Row],[Cost Percentage]]</f>
        <v>4380.5999999999995</v>
      </c>
      <c r="Q390">
        <f>Table1[[#This Row],[Quantity]]*Table1[[#This Row],[Unit Price]]</f>
        <v>6258</v>
      </c>
      <c r="R390">
        <f>Table1[[#This Row],[Revenue]]-Table1[[#This Row],[Total Cost]]</f>
        <v>1877.4000000000005</v>
      </c>
    </row>
    <row r="391" spans="1:18" hidden="1">
      <c r="A391" t="s">
        <v>435</v>
      </c>
      <c r="B391" t="s">
        <v>30</v>
      </c>
      <c r="C391" t="s">
        <v>75</v>
      </c>
      <c r="D391" s="1">
        <v>45881</v>
      </c>
      <c r="E391" s="1">
        <v>45882</v>
      </c>
      <c r="F391">
        <v>8</v>
      </c>
      <c r="G391">
        <v>177</v>
      </c>
      <c r="H391" t="s">
        <v>13</v>
      </c>
      <c r="I391" t="s">
        <v>550</v>
      </c>
      <c r="J391" t="s">
        <v>14</v>
      </c>
      <c r="K391" t="str">
        <f>TEXT(Table1[[#This Row],[Order Date]],"yyyy")</f>
        <v>2025</v>
      </c>
      <c r="L391" t="str">
        <f>TEXT(Table1[[#This Row],[Order Date]],"mmm")</f>
        <v>Aug</v>
      </c>
      <c r="M391" t="str">
        <f>TEXT(Table1[[#This Row],[Order Date]],"ddd")</f>
        <v>Tue</v>
      </c>
      <c r="N391">
        <f>Table1[[#This Row],[Delivered Date]]-Table1[[#This Row],[Order Date]]</f>
        <v>1</v>
      </c>
      <c r="O391">
        <f>_xlfn.XLOOKUP(Table1[[#This Row],[Product Name]],Table4[Product Name],Table4[Cost Percentage])</f>
        <v>0.75</v>
      </c>
      <c r="P391">
        <f>Table1[[#This Row],[Quantity]]*Table1[[#This Row],[Unit Price]]*Table1[[#This Row],[Cost Percentage]]</f>
        <v>1062</v>
      </c>
      <c r="Q391">
        <f>Table1[[#This Row],[Quantity]]*Table1[[#This Row],[Unit Price]]</f>
        <v>1416</v>
      </c>
      <c r="R391">
        <f>Table1[[#This Row],[Revenue]]-Table1[[#This Row],[Total Cost]]</f>
        <v>354</v>
      </c>
    </row>
    <row r="392" spans="1:18" hidden="1">
      <c r="A392" t="s">
        <v>436</v>
      </c>
      <c r="B392" t="s">
        <v>16</v>
      </c>
      <c r="C392" t="s">
        <v>43</v>
      </c>
      <c r="D392" s="1">
        <v>46019</v>
      </c>
      <c r="E392" s="1">
        <v>46021</v>
      </c>
      <c r="F392">
        <v>9</v>
      </c>
      <c r="G392">
        <v>455</v>
      </c>
      <c r="H392" t="s">
        <v>13</v>
      </c>
      <c r="I392" t="s">
        <v>546</v>
      </c>
      <c r="J392" t="s">
        <v>28</v>
      </c>
      <c r="K392" t="str">
        <f>TEXT(Table1[[#This Row],[Order Date]],"yyyy")</f>
        <v>2025</v>
      </c>
      <c r="L392" t="str">
        <f>TEXT(Table1[[#This Row],[Order Date]],"mmm")</f>
        <v>Dec</v>
      </c>
      <c r="M392" t="str">
        <f>TEXT(Table1[[#This Row],[Order Date]],"ddd")</f>
        <v>Sun</v>
      </c>
      <c r="N392">
        <f>Table1[[#This Row],[Delivered Date]]-Table1[[#This Row],[Order Date]]</f>
        <v>2</v>
      </c>
      <c r="O392">
        <f>_xlfn.XLOOKUP(Table1[[#This Row],[Product Name]],Table4[Product Name],Table4[Cost Percentage])</f>
        <v>0.6</v>
      </c>
      <c r="P392">
        <f>Table1[[#This Row],[Quantity]]*Table1[[#This Row],[Unit Price]]*Table1[[#This Row],[Cost Percentage]]</f>
        <v>2457</v>
      </c>
      <c r="Q392">
        <f>Table1[[#This Row],[Quantity]]*Table1[[#This Row],[Unit Price]]</f>
        <v>4095</v>
      </c>
      <c r="R392">
        <f>Table1[[#This Row],[Revenue]]-Table1[[#This Row],[Total Cost]]</f>
        <v>1638</v>
      </c>
    </row>
    <row r="393" spans="1:18" hidden="1">
      <c r="A393" t="s">
        <v>437</v>
      </c>
      <c r="B393" t="s">
        <v>20</v>
      </c>
      <c r="C393" t="s">
        <v>53</v>
      </c>
      <c r="D393" s="1">
        <v>45737</v>
      </c>
      <c r="E393" s="1">
        <v>45746</v>
      </c>
      <c r="F393">
        <v>6</v>
      </c>
      <c r="G393">
        <v>565</v>
      </c>
      <c r="H393" t="s">
        <v>13</v>
      </c>
      <c r="I393" t="s">
        <v>548</v>
      </c>
      <c r="J393" t="s">
        <v>45</v>
      </c>
      <c r="K393" t="str">
        <f>TEXT(Table1[[#This Row],[Order Date]],"yyyy")</f>
        <v>2025</v>
      </c>
      <c r="L393" t="str">
        <f>TEXT(Table1[[#This Row],[Order Date]],"mmm")</f>
        <v>Mar</v>
      </c>
      <c r="M393" t="str">
        <f>TEXT(Table1[[#This Row],[Order Date]],"ddd")</f>
        <v>Fri</v>
      </c>
      <c r="N393">
        <f>Table1[[#This Row],[Delivered Date]]-Table1[[#This Row],[Order Date]]</f>
        <v>9</v>
      </c>
      <c r="O393">
        <f>_xlfn.XLOOKUP(Table1[[#This Row],[Product Name]],Table4[Product Name],Table4[Cost Percentage])</f>
        <v>0.7</v>
      </c>
      <c r="P393">
        <f>Table1[[#This Row],[Quantity]]*Table1[[#This Row],[Unit Price]]*Table1[[#This Row],[Cost Percentage]]</f>
        <v>2373</v>
      </c>
      <c r="Q393">
        <f>Table1[[#This Row],[Quantity]]*Table1[[#This Row],[Unit Price]]</f>
        <v>3390</v>
      </c>
      <c r="R393">
        <f>Table1[[#This Row],[Revenue]]-Table1[[#This Row],[Total Cost]]</f>
        <v>1017</v>
      </c>
    </row>
    <row r="394" spans="1:18" hidden="1">
      <c r="A394" t="s">
        <v>438</v>
      </c>
      <c r="B394" t="s">
        <v>11</v>
      </c>
      <c r="C394" t="s">
        <v>26</v>
      </c>
      <c r="D394" s="1">
        <v>45924</v>
      </c>
      <c r="E394" s="1">
        <v>45931</v>
      </c>
      <c r="F394">
        <v>3</v>
      </c>
      <c r="G394">
        <v>565</v>
      </c>
      <c r="H394" t="s">
        <v>13</v>
      </c>
      <c r="I394" t="s">
        <v>32</v>
      </c>
      <c r="J394" t="s">
        <v>14</v>
      </c>
      <c r="K394" t="str">
        <f>TEXT(Table1[[#This Row],[Order Date]],"yyyy")</f>
        <v>2025</v>
      </c>
      <c r="L394" t="str">
        <f>TEXT(Table1[[#This Row],[Order Date]],"mmm")</f>
        <v>Sep</v>
      </c>
      <c r="M394" t="str">
        <f>TEXT(Table1[[#This Row],[Order Date]],"ddd")</f>
        <v>Wed</v>
      </c>
      <c r="N394">
        <f>Table1[[#This Row],[Delivered Date]]-Table1[[#This Row],[Order Date]]</f>
        <v>7</v>
      </c>
      <c r="O394">
        <f>_xlfn.XLOOKUP(Table1[[#This Row],[Product Name]],Table4[Product Name],Table4[Cost Percentage])</f>
        <v>0.65</v>
      </c>
      <c r="P394">
        <f>Table1[[#This Row],[Quantity]]*Table1[[#This Row],[Unit Price]]*Table1[[#This Row],[Cost Percentage]]</f>
        <v>1101.75</v>
      </c>
      <c r="Q394">
        <f>Table1[[#This Row],[Quantity]]*Table1[[#This Row],[Unit Price]]</f>
        <v>1695</v>
      </c>
      <c r="R394">
        <f>Table1[[#This Row],[Revenue]]-Table1[[#This Row],[Total Cost]]</f>
        <v>593.25</v>
      </c>
    </row>
    <row r="395" spans="1:18" hidden="1">
      <c r="A395" t="s">
        <v>439</v>
      </c>
      <c r="B395" t="s">
        <v>20</v>
      </c>
      <c r="C395" t="s">
        <v>21</v>
      </c>
      <c r="D395" s="1">
        <v>45895</v>
      </c>
      <c r="E395" s="1">
        <v>45896</v>
      </c>
      <c r="F395">
        <v>10</v>
      </c>
      <c r="G395">
        <v>572</v>
      </c>
      <c r="H395" t="s">
        <v>13</v>
      </c>
      <c r="I395" t="s">
        <v>32</v>
      </c>
      <c r="J395" t="s">
        <v>18</v>
      </c>
      <c r="K395" t="str">
        <f>TEXT(Table1[[#This Row],[Order Date]],"yyyy")</f>
        <v>2025</v>
      </c>
      <c r="L395" t="str">
        <f>TEXT(Table1[[#This Row],[Order Date]],"mmm")</f>
        <v>Aug</v>
      </c>
      <c r="M395" t="str">
        <f>TEXT(Table1[[#This Row],[Order Date]],"ddd")</f>
        <v>Tue</v>
      </c>
      <c r="N395">
        <f>Table1[[#This Row],[Delivered Date]]-Table1[[#This Row],[Order Date]]</f>
        <v>1</v>
      </c>
      <c r="O395">
        <f>_xlfn.XLOOKUP(Table1[[#This Row],[Product Name]],Table4[Product Name],Table4[Cost Percentage])</f>
        <v>0.75</v>
      </c>
      <c r="P395">
        <f>Table1[[#This Row],[Quantity]]*Table1[[#This Row],[Unit Price]]*Table1[[#This Row],[Cost Percentage]]</f>
        <v>4290</v>
      </c>
      <c r="Q395">
        <f>Table1[[#This Row],[Quantity]]*Table1[[#This Row],[Unit Price]]</f>
        <v>5720</v>
      </c>
      <c r="R395">
        <f>Table1[[#This Row],[Revenue]]-Table1[[#This Row],[Total Cost]]</f>
        <v>1430</v>
      </c>
    </row>
    <row r="396" spans="1:18">
      <c r="A396" t="s">
        <v>440</v>
      </c>
      <c r="B396" t="s">
        <v>16</v>
      </c>
      <c r="C396" t="s">
        <v>43</v>
      </c>
      <c r="D396" s="1">
        <v>45718</v>
      </c>
      <c r="E396" s="1">
        <v>45725</v>
      </c>
      <c r="F396" s="33">
        <v>9</v>
      </c>
      <c r="G396">
        <v>616</v>
      </c>
      <c r="H396" t="s">
        <v>27</v>
      </c>
      <c r="I396" t="s">
        <v>548</v>
      </c>
      <c r="J396" t="s">
        <v>45</v>
      </c>
      <c r="K396" t="str">
        <f>TEXT(Table1[[#This Row],[Order Date]],"yyyy")</f>
        <v>2025</v>
      </c>
      <c r="L396" t="str">
        <f>TEXT(Table1[[#This Row],[Order Date]],"mmm")</f>
        <v>Mar</v>
      </c>
      <c r="M396" t="str">
        <f>TEXT(Table1[[#This Row],[Order Date]],"ddd")</f>
        <v>Sun</v>
      </c>
      <c r="N396">
        <f>Table1[[#This Row],[Delivered Date]]-Table1[[#This Row],[Order Date]]</f>
        <v>7</v>
      </c>
      <c r="O396">
        <f>_xlfn.XLOOKUP(Table1[[#This Row],[Product Name]],Table4[Product Name],Table4[Cost Percentage])</f>
        <v>0.6</v>
      </c>
      <c r="P396">
        <f>Table1[[#This Row],[Quantity]]*Table1[[#This Row],[Unit Price]]*Table1[[#This Row],[Cost Percentage]]</f>
        <v>3326.4</v>
      </c>
      <c r="Q396">
        <f>Table1[[#This Row],[Quantity]]*Table1[[#This Row],[Unit Price]]</f>
        <v>5544</v>
      </c>
      <c r="R396">
        <f>Table1[[#This Row],[Revenue]]-Table1[[#This Row],[Total Cost]]</f>
        <v>2217.6</v>
      </c>
    </row>
    <row r="397" spans="1:18">
      <c r="A397" t="s">
        <v>441</v>
      </c>
      <c r="B397" t="s">
        <v>16</v>
      </c>
      <c r="C397" t="s">
        <v>55</v>
      </c>
      <c r="D397" s="1">
        <v>45774</v>
      </c>
      <c r="E397" s="1">
        <v>45781</v>
      </c>
      <c r="F397" s="33">
        <v>1</v>
      </c>
      <c r="G397">
        <v>692</v>
      </c>
      <c r="H397" t="s">
        <v>27</v>
      </c>
      <c r="I397" t="s">
        <v>549</v>
      </c>
      <c r="J397" t="s">
        <v>18</v>
      </c>
      <c r="K397" t="str">
        <f>TEXT(Table1[[#This Row],[Order Date]],"yyyy")</f>
        <v>2025</v>
      </c>
      <c r="L397" t="str">
        <f>TEXT(Table1[[#This Row],[Order Date]],"mmm")</f>
        <v>Apr</v>
      </c>
      <c r="M397" t="str">
        <f>TEXT(Table1[[#This Row],[Order Date]],"ddd")</f>
        <v>Sun</v>
      </c>
      <c r="N397">
        <f>Table1[[#This Row],[Delivered Date]]-Table1[[#This Row],[Order Date]]</f>
        <v>7</v>
      </c>
      <c r="O397">
        <f>_xlfn.XLOOKUP(Table1[[#This Row],[Product Name]],Table4[Product Name],Table4[Cost Percentage])</f>
        <v>0.55000000000000004</v>
      </c>
      <c r="P397">
        <f>Table1[[#This Row],[Quantity]]*Table1[[#This Row],[Unit Price]]*Table1[[#This Row],[Cost Percentage]]</f>
        <v>380.6</v>
      </c>
      <c r="Q397">
        <f>Table1[[#This Row],[Quantity]]*Table1[[#This Row],[Unit Price]]</f>
        <v>692</v>
      </c>
      <c r="R397">
        <f>Table1[[#This Row],[Revenue]]-Table1[[#This Row],[Total Cost]]</f>
        <v>311.39999999999998</v>
      </c>
    </row>
    <row r="398" spans="1:18" hidden="1">
      <c r="A398" t="s">
        <v>442</v>
      </c>
      <c r="B398" t="s">
        <v>16</v>
      </c>
      <c r="C398" t="s">
        <v>63</v>
      </c>
      <c r="D398" s="1">
        <v>45861</v>
      </c>
      <c r="E398" s="1">
        <v>45869</v>
      </c>
      <c r="F398">
        <v>6</v>
      </c>
      <c r="G398">
        <v>366</v>
      </c>
      <c r="H398" t="s">
        <v>13</v>
      </c>
      <c r="I398" t="s">
        <v>550</v>
      </c>
      <c r="J398" t="s">
        <v>45</v>
      </c>
      <c r="K398" t="str">
        <f>TEXT(Table1[[#This Row],[Order Date]],"yyyy")</f>
        <v>2025</v>
      </c>
      <c r="L398" t="str">
        <f>TEXT(Table1[[#This Row],[Order Date]],"mmm")</f>
        <v>Jul</v>
      </c>
      <c r="M398" t="str">
        <f>TEXT(Table1[[#This Row],[Order Date]],"ddd")</f>
        <v>Wed</v>
      </c>
      <c r="N398">
        <f>Table1[[#This Row],[Delivered Date]]-Table1[[#This Row],[Order Date]]</f>
        <v>8</v>
      </c>
      <c r="O398">
        <f>_xlfn.XLOOKUP(Table1[[#This Row],[Product Name]],Table4[Product Name],Table4[Cost Percentage])</f>
        <v>0.5</v>
      </c>
      <c r="P398">
        <f>Table1[[#This Row],[Quantity]]*Table1[[#This Row],[Unit Price]]*Table1[[#This Row],[Cost Percentage]]</f>
        <v>1098</v>
      </c>
      <c r="Q398">
        <f>Table1[[#This Row],[Quantity]]*Table1[[#This Row],[Unit Price]]</f>
        <v>2196</v>
      </c>
      <c r="R398">
        <f>Table1[[#This Row],[Revenue]]-Table1[[#This Row],[Total Cost]]</f>
        <v>1098</v>
      </c>
    </row>
    <row r="399" spans="1:18">
      <c r="A399" t="s">
        <v>443</v>
      </c>
      <c r="B399" t="s">
        <v>16</v>
      </c>
      <c r="C399" t="s">
        <v>17</v>
      </c>
      <c r="D399" s="1">
        <v>45661</v>
      </c>
      <c r="E399" s="1">
        <v>45668</v>
      </c>
      <c r="F399" s="33">
        <v>2</v>
      </c>
      <c r="G399">
        <v>132</v>
      </c>
      <c r="H399" t="s">
        <v>27</v>
      </c>
      <c r="I399" t="s">
        <v>549</v>
      </c>
      <c r="J399" t="s">
        <v>28</v>
      </c>
      <c r="K399" t="str">
        <f>TEXT(Table1[[#This Row],[Order Date]],"yyyy")</f>
        <v>2025</v>
      </c>
      <c r="L399" t="str">
        <f>TEXT(Table1[[#This Row],[Order Date]],"mmm")</f>
        <v>Jan</v>
      </c>
      <c r="M399" t="str">
        <f>TEXT(Table1[[#This Row],[Order Date]],"ddd")</f>
        <v>Sat</v>
      </c>
      <c r="N399">
        <f>Table1[[#This Row],[Delivered Date]]-Table1[[#This Row],[Order Date]]</f>
        <v>7</v>
      </c>
      <c r="O399">
        <f>_xlfn.XLOOKUP(Table1[[#This Row],[Product Name]],Table4[Product Name],Table4[Cost Percentage])</f>
        <v>0.5</v>
      </c>
      <c r="P399">
        <f>Table1[[#This Row],[Quantity]]*Table1[[#This Row],[Unit Price]]*Table1[[#This Row],[Cost Percentage]]</f>
        <v>132</v>
      </c>
      <c r="Q399">
        <f>Table1[[#This Row],[Quantity]]*Table1[[#This Row],[Unit Price]]</f>
        <v>264</v>
      </c>
      <c r="R399">
        <f>Table1[[#This Row],[Revenue]]-Table1[[#This Row],[Total Cost]]</f>
        <v>132</v>
      </c>
    </row>
    <row r="400" spans="1:18">
      <c r="A400" t="s">
        <v>444</v>
      </c>
      <c r="B400" t="s">
        <v>11</v>
      </c>
      <c r="C400" t="s">
        <v>12</v>
      </c>
      <c r="D400" s="1">
        <v>45678</v>
      </c>
      <c r="E400" s="1">
        <v>45693</v>
      </c>
      <c r="F400" s="33">
        <v>1</v>
      </c>
      <c r="G400">
        <v>102</v>
      </c>
      <c r="H400" t="s">
        <v>27</v>
      </c>
      <c r="I400" t="s">
        <v>550</v>
      </c>
      <c r="J400" t="s">
        <v>18</v>
      </c>
      <c r="K400" t="str">
        <f>TEXT(Table1[[#This Row],[Order Date]],"yyyy")</f>
        <v>2025</v>
      </c>
      <c r="L400" t="str">
        <f>TEXT(Table1[[#This Row],[Order Date]],"mmm")</f>
        <v>Jan</v>
      </c>
      <c r="M400" t="str">
        <f>TEXT(Table1[[#This Row],[Order Date]],"ddd")</f>
        <v>Tue</v>
      </c>
      <c r="N400">
        <f>Table1[[#This Row],[Delivered Date]]-Table1[[#This Row],[Order Date]]</f>
        <v>15</v>
      </c>
      <c r="O400">
        <f>_xlfn.XLOOKUP(Table1[[#This Row],[Product Name]],Table4[Product Name],Table4[Cost Percentage])</f>
        <v>0.75</v>
      </c>
      <c r="P400">
        <f>Table1[[#This Row],[Quantity]]*Table1[[#This Row],[Unit Price]]*Table1[[#This Row],[Cost Percentage]]</f>
        <v>76.5</v>
      </c>
      <c r="Q400">
        <f>Table1[[#This Row],[Quantity]]*Table1[[#This Row],[Unit Price]]</f>
        <v>102</v>
      </c>
      <c r="R400">
        <f>Table1[[#This Row],[Revenue]]-Table1[[#This Row],[Total Cost]]</f>
        <v>25.5</v>
      </c>
    </row>
    <row r="401" spans="1:18" hidden="1">
      <c r="A401" t="s">
        <v>445</v>
      </c>
      <c r="B401" t="s">
        <v>20</v>
      </c>
      <c r="C401" t="s">
        <v>21</v>
      </c>
      <c r="D401" s="1">
        <v>45939</v>
      </c>
      <c r="E401" s="1">
        <v>45949</v>
      </c>
      <c r="F401">
        <v>5</v>
      </c>
      <c r="G401">
        <v>644</v>
      </c>
      <c r="H401" t="s">
        <v>13</v>
      </c>
      <c r="I401" t="s">
        <v>32</v>
      </c>
      <c r="J401" t="s">
        <v>28</v>
      </c>
      <c r="K401" t="str">
        <f>TEXT(Table1[[#This Row],[Order Date]],"yyyy")</f>
        <v>2025</v>
      </c>
      <c r="L401" t="str">
        <f>TEXT(Table1[[#This Row],[Order Date]],"mmm")</f>
        <v>Oct</v>
      </c>
      <c r="M401" t="str">
        <f>TEXT(Table1[[#This Row],[Order Date]],"ddd")</f>
        <v>Thu</v>
      </c>
      <c r="N401">
        <f>Table1[[#This Row],[Delivered Date]]-Table1[[#This Row],[Order Date]]</f>
        <v>10</v>
      </c>
      <c r="O401">
        <f>_xlfn.XLOOKUP(Table1[[#This Row],[Product Name]],Table4[Product Name],Table4[Cost Percentage])</f>
        <v>0.75</v>
      </c>
      <c r="P401">
        <f>Table1[[#This Row],[Quantity]]*Table1[[#This Row],[Unit Price]]*Table1[[#This Row],[Cost Percentage]]</f>
        <v>2415</v>
      </c>
      <c r="Q401">
        <f>Table1[[#This Row],[Quantity]]*Table1[[#This Row],[Unit Price]]</f>
        <v>3220</v>
      </c>
      <c r="R401">
        <f>Table1[[#This Row],[Revenue]]-Table1[[#This Row],[Total Cost]]</f>
        <v>805</v>
      </c>
    </row>
    <row r="402" spans="1:18">
      <c r="A402" t="s">
        <v>446</v>
      </c>
      <c r="B402" t="s">
        <v>30</v>
      </c>
      <c r="C402" t="s">
        <v>31</v>
      </c>
      <c r="D402" s="1">
        <v>45728</v>
      </c>
      <c r="E402" s="1">
        <v>45734</v>
      </c>
      <c r="F402" s="33">
        <v>7</v>
      </c>
      <c r="G402">
        <v>171</v>
      </c>
      <c r="H402" t="s">
        <v>27</v>
      </c>
      <c r="I402" t="s">
        <v>548</v>
      </c>
      <c r="J402" t="s">
        <v>14</v>
      </c>
      <c r="K402" t="str">
        <f>TEXT(Table1[[#This Row],[Order Date]],"yyyy")</f>
        <v>2025</v>
      </c>
      <c r="L402" t="str">
        <f>TEXT(Table1[[#This Row],[Order Date]],"mmm")</f>
        <v>Mar</v>
      </c>
      <c r="M402" t="str">
        <f>TEXT(Table1[[#This Row],[Order Date]],"ddd")</f>
        <v>Wed</v>
      </c>
      <c r="N402">
        <f>Table1[[#This Row],[Delivered Date]]-Table1[[#This Row],[Order Date]]</f>
        <v>6</v>
      </c>
      <c r="O402">
        <f>_xlfn.XLOOKUP(Table1[[#This Row],[Product Name]],Table4[Product Name],Table4[Cost Percentage])</f>
        <v>0.75</v>
      </c>
      <c r="P402">
        <f>Table1[[#This Row],[Quantity]]*Table1[[#This Row],[Unit Price]]*Table1[[#This Row],[Cost Percentage]]</f>
        <v>897.75</v>
      </c>
      <c r="Q402">
        <f>Table1[[#This Row],[Quantity]]*Table1[[#This Row],[Unit Price]]</f>
        <v>1197</v>
      </c>
      <c r="R402">
        <f>Table1[[#This Row],[Revenue]]-Table1[[#This Row],[Total Cost]]</f>
        <v>299.25</v>
      </c>
    </row>
    <row r="403" spans="1:18">
      <c r="A403" t="s">
        <v>447</v>
      </c>
      <c r="B403" t="s">
        <v>20</v>
      </c>
      <c r="C403" t="s">
        <v>82</v>
      </c>
      <c r="D403" s="1">
        <v>45901</v>
      </c>
      <c r="E403" s="1">
        <v>45903</v>
      </c>
      <c r="F403" s="33">
        <v>8</v>
      </c>
      <c r="G403">
        <v>204</v>
      </c>
      <c r="H403" t="s">
        <v>27</v>
      </c>
      <c r="I403" t="s">
        <v>32</v>
      </c>
      <c r="J403" t="s">
        <v>14</v>
      </c>
      <c r="K403" t="str">
        <f>TEXT(Table1[[#This Row],[Order Date]],"yyyy")</f>
        <v>2025</v>
      </c>
      <c r="L403" t="str">
        <f>TEXT(Table1[[#This Row],[Order Date]],"mmm")</f>
        <v>Sep</v>
      </c>
      <c r="M403" t="str">
        <f>TEXT(Table1[[#This Row],[Order Date]],"ddd")</f>
        <v>Mon</v>
      </c>
      <c r="N403">
        <f>Table1[[#This Row],[Delivered Date]]-Table1[[#This Row],[Order Date]]</f>
        <v>2</v>
      </c>
      <c r="O403">
        <f>_xlfn.XLOOKUP(Table1[[#This Row],[Product Name]],Table4[Product Name],Table4[Cost Percentage])</f>
        <v>0.8</v>
      </c>
      <c r="P403">
        <f>Table1[[#This Row],[Quantity]]*Table1[[#This Row],[Unit Price]]*Table1[[#This Row],[Cost Percentage]]</f>
        <v>1305.6000000000001</v>
      </c>
      <c r="Q403">
        <f>Table1[[#This Row],[Quantity]]*Table1[[#This Row],[Unit Price]]</f>
        <v>1632</v>
      </c>
      <c r="R403">
        <f>Table1[[#This Row],[Revenue]]-Table1[[#This Row],[Total Cost]]</f>
        <v>326.39999999999986</v>
      </c>
    </row>
    <row r="404" spans="1:18">
      <c r="A404" t="s">
        <v>448</v>
      </c>
      <c r="B404" t="s">
        <v>23</v>
      </c>
      <c r="C404" t="s">
        <v>69</v>
      </c>
      <c r="D404" s="1">
        <v>45975</v>
      </c>
      <c r="E404" s="1">
        <v>45985</v>
      </c>
      <c r="F404" s="33">
        <v>1</v>
      </c>
      <c r="G404">
        <v>410</v>
      </c>
      <c r="H404" t="s">
        <v>27</v>
      </c>
      <c r="I404" t="s">
        <v>548</v>
      </c>
      <c r="J404" t="s">
        <v>18</v>
      </c>
      <c r="K404" t="str">
        <f>TEXT(Table1[[#This Row],[Order Date]],"yyyy")</f>
        <v>2025</v>
      </c>
      <c r="L404" t="str">
        <f>TEXT(Table1[[#This Row],[Order Date]],"mmm")</f>
        <v>Nov</v>
      </c>
      <c r="M404" t="str">
        <f>TEXT(Table1[[#This Row],[Order Date]],"ddd")</f>
        <v>Fri</v>
      </c>
      <c r="N404">
        <f>Table1[[#This Row],[Delivered Date]]-Table1[[#This Row],[Order Date]]</f>
        <v>10</v>
      </c>
      <c r="O404">
        <f>_xlfn.XLOOKUP(Table1[[#This Row],[Product Name]],Table4[Product Name],Table4[Cost Percentage])</f>
        <v>0.55000000000000004</v>
      </c>
      <c r="P404">
        <f>Table1[[#This Row],[Quantity]]*Table1[[#This Row],[Unit Price]]*Table1[[#This Row],[Cost Percentage]]</f>
        <v>225.50000000000003</v>
      </c>
      <c r="Q404">
        <f>Table1[[#This Row],[Quantity]]*Table1[[#This Row],[Unit Price]]</f>
        <v>410</v>
      </c>
      <c r="R404">
        <f>Table1[[#This Row],[Revenue]]-Table1[[#This Row],[Total Cost]]</f>
        <v>184.49999999999997</v>
      </c>
    </row>
    <row r="405" spans="1:18" hidden="1">
      <c r="A405" t="s">
        <v>449</v>
      </c>
      <c r="B405" t="s">
        <v>23</v>
      </c>
      <c r="C405" t="s">
        <v>37</v>
      </c>
      <c r="D405" s="1">
        <v>45782</v>
      </c>
      <c r="E405" s="1">
        <v>45785</v>
      </c>
      <c r="F405">
        <v>2</v>
      </c>
      <c r="G405">
        <v>874</v>
      </c>
      <c r="H405" t="s">
        <v>13</v>
      </c>
      <c r="I405" t="s">
        <v>550</v>
      </c>
      <c r="J405" t="s">
        <v>28</v>
      </c>
      <c r="K405" t="str">
        <f>TEXT(Table1[[#This Row],[Order Date]],"yyyy")</f>
        <v>2025</v>
      </c>
      <c r="L405" t="str">
        <f>TEXT(Table1[[#This Row],[Order Date]],"mmm")</f>
        <v>May</v>
      </c>
      <c r="M405" t="str">
        <f>TEXT(Table1[[#This Row],[Order Date]],"ddd")</f>
        <v>Mon</v>
      </c>
      <c r="N405">
        <f>Table1[[#This Row],[Delivered Date]]-Table1[[#This Row],[Order Date]]</f>
        <v>3</v>
      </c>
      <c r="O405">
        <f>_xlfn.XLOOKUP(Table1[[#This Row],[Product Name]],Table4[Product Name],Table4[Cost Percentage])</f>
        <v>0.5</v>
      </c>
      <c r="P405">
        <f>Table1[[#This Row],[Quantity]]*Table1[[#This Row],[Unit Price]]*Table1[[#This Row],[Cost Percentage]]</f>
        <v>874</v>
      </c>
      <c r="Q405">
        <f>Table1[[#This Row],[Quantity]]*Table1[[#This Row],[Unit Price]]</f>
        <v>1748</v>
      </c>
      <c r="R405">
        <f>Table1[[#This Row],[Revenue]]-Table1[[#This Row],[Total Cost]]</f>
        <v>874</v>
      </c>
    </row>
    <row r="406" spans="1:18">
      <c r="A406" t="s">
        <v>450</v>
      </c>
      <c r="B406" t="s">
        <v>16</v>
      </c>
      <c r="C406" t="s">
        <v>63</v>
      </c>
      <c r="D406" s="1">
        <v>45707</v>
      </c>
      <c r="E406" s="1">
        <v>45711</v>
      </c>
      <c r="F406" s="33">
        <v>7</v>
      </c>
      <c r="G406">
        <v>855</v>
      </c>
      <c r="H406" t="s">
        <v>27</v>
      </c>
      <c r="I406" t="s">
        <v>549</v>
      </c>
      <c r="J406" t="s">
        <v>14</v>
      </c>
      <c r="K406" t="str">
        <f>TEXT(Table1[[#This Row],[Order Date]],"yyyy")</f>
        <v>2025</v>
      </c>
      <c r="L406" t="str">
        <f>TEXT(Table1[[#This Row],[Order Date]],"mmm")</f>
        <v>Feb</v>
      </c>
      <c r="M406" t="str">
        <f>TEXT(Table1[[#This Row],[Order Date]],"ddd")</f>
        <v>Wed</v>
      </c>
      <c r="N406">
        <f>Table1[[#This Row],[Delivered Date]]-Table1[[#This Row],[Order Date]]</f>
        <v>4</v>
      </c>
      <c r="O406">
        <f>_xlfn.XLOOKUP(Table1[[#This Row],[Product Name]],Table4[Product Name],Table4[Cost Percentage])</f>
        <v>0.5</v>
      </c>
      <c r="P406">
        <f>Table1[[#This Row],[Quantity]]*Table1[[#This Row],[Unit Price]]*Table1[[#This Row],[Cost Percentage]]</f>
        <v>2992.5</v>
      </c>
      <c r="Q406">
        <f>Table1[[#This Row],[Quantity]]*Table1[[#This Row],[Unit Price]]</f>
        <v>5985</v>
      </c>
      <c r="R406">
        <f>Table1[[#This Row],[Revenue]]-Table1[[#This Row],[Total Cost]]</f>
        <v>2992.5</v>
      </c>
    </row>
    <row r="407" spans="1:18" hidden="1">
      <c r="A407" t="s">
        <v>451</v>
      </c>
      <c r="B407" t="s">
        <v>30</v>
      </c>
      <c r="C407" t="s">
        <v>49</v>
      </c>
      <c r="D407" s="1">
        <v>45753</v>
      </c>
      <c r="E407" s="1">
        <v>45760</v>
      </c>
      <c r="F407">
        <v>1</v>
      </c>
      <c r="G407">
        <v>386</v>
      </c>
      <c r="H407" t="s">
        <v>13</v>
      </c>
      <c r="I407" t="s">
        <v>550</v>
      </c>
      <c r="J407" t="s">
        <v>18</v>
      </c>
      <c r="K407" t="str">
        <f>TEXT(Table1[[#This Row],[Order Date]],"yyyy")</f>
        <v>2025</v>
      </c>
      <c r="L407" t="str">
        <f>TEXT(Table1[[#This Row],[Order Date]],"mmm")</f>
        <v>Apr</v>
      </c>
      <c r="M407" t="str">
        <f>TEXT(Table1[[#This Row],[Order Date]],"ddd")</f>
        <v>Sun</v>
      </c>
      <c r="N407">
        <f>Table1[[#This Row],[Delivered Date]]-Table1[[#This Row],[Order Date]]</f>
        <v>7</v>
      </c>
      <c r="O407">
        <f>_xlfn.XLOOKUP(Table1[[#This Row],[Product Name]],Table4[Product Name],Table4[Cost Percentage])</f>
        <v>0.7</v>
      </c>
      <c r="P407">
        <f>Table1[[#This Row],[Quantity]]*Table1[[#This Row],[Unit Price]]*Table1[[#This Row],[Cost Percentage]]</f>
        <v>270.2</v>
      </c>
      <c r="Q407">
        <f>Table1[[#This Row],[Quantity]]*Table1[[#This Row],[Unit Price]]</f>
        <v>386</v>
      </c>
      <c r="R407">
        <f>Table1[[#This Row],[Revenue]]-Table1[[#This Row],[Total Cost]]</f>
        <v>115.80000000000001</v>
      </c>
    </row>
    <row r="408" spans="1:18">
      <c r="A408" t="s">
        <v>452</v>
      </c>
      <c r="B408" t="s">
        <v>16</v>
      </c>
      <c r="C408" t="s">
        <v>55</v>
      </c>
      <c r="D408" s="1">
        <v>45732</v>
      </c>
      <c r="E408" s="1">
        <v>45743</v>
      </c>
      <c r="F408" s="33">
        <v>9</v>
      </c>
      <c r="G408">
        <v>309</v>
      </c>
      <c r="H408" t="s">
        <v>27</v>
      </c>
      <c r="I408" t="s">
        <v>546</v>
      </c>
      <c r="J408" t="s">
        <v>45</v>
      </c>
      <c r="K408" t="str">
        <f>TEXT(Table1[[#This Row],[Order Date]],"yyyy")</f>
        <v>2025</v>
      </c>
      <c r="L408" t="str">
        <f>TEXT(Table1[[#This Row],[Order Date]],"mmm")</f>
        <v>Mar</v>
      </c>
      <c r="M408" t="str">
        <f>TEXT(Table1[[#This Row],[Order Date]],"ddd")</f>
        <v>Sun</v>
      </c>
      <c r="N408">
        <f>Table1[[#This Row],[Delivered Date]]-Table1[[#This Row],[Order Date]]</f>
        <v>11</v>
      </c>
      <c r="O408">
        <f>_xlfn.XLOOKUP(Table1[[#This Row],[Product Name]],Table4[Product Name],Table4[Cost Percentage])</f>
        <v>0.55000000000000004</v>
      </c>
      <c r="P408">
        <f>Table1[[#This Row],[Quantity]]*Table1[[#This Row],[Unit Price]]*Table1[[#This Row],[Cost Percentage]]</f>
        <v>1529.5500000000002</v>
      </c>
      <c r="Q408">
        <f>Table1[[#This Row],[Quantity]]*Table1[[#This Row],[Unit Price]]</f>
        <v>2781</v>
      </c>
      <c r="R408">
        <f>Table1[[#This Row],[Revenue]]-Table1[[#This Row],[Total Cost]]</f>
        <v>1251.4499999999998</v>
      </c>
    </row>
    <row r="409" spans="1:18" hidden="1">
      <c r="A409" t="s">
        <v>453</v>
      </c>
      <c r="B409" t="s">
        <v>30</v>
      </c>
      <c r="C409" t="s">
        <v>31</v>
      </c>
      <c r="D409" s="1">
        <v>45709</v>
      </c>
      <c r="E409" s="1">
        <v>45719</v>
      </c>
      <c r="F409">
        <v>3</v>
      </c>
      <c r="G409">
        <v>97</v>
      </c>
      <c r="H409" t="s">
        <v>13</v>
      </c>
      <c r="I409" t="s">
        <v>549</v>
      </c>
      <c r="J409" t="s">
        <v>14</v>
      </c>
      <c r="K409" t="str">
        <f>TEXT(Table1[[#This Row],[Order Date]],"yyyy")</f>
        <v>2025</v>
      </c>
      <c r="L409" t="str">
        <f>TEXT(Table1[[#This Row],[Order Date]],"mmm")</f>
        <v>Feb</v>
      </c>
      <c r="M409" t="str">
        <f>TEXT(Table1[[#This Row],[Order Date]],"ddd")</f>
        <v>Fri</v>
      </c>
      <c r="N409">
        <f>Table1[[#This Row],[Delivered Date]]-Table1[[#This Row],[Order Date]]</f>
        <v>10</v>
      </c>
      <c r="O409">
        <f>_xlfn.XLOOKUP(Table1[[#This Row],[Product Name]],Table4[Product Name],Table4[Cost Percentage])</f>
        <v>0.75</v>
      </c>
      <c r="P409">
        <f>Table1[[#This Row],[Quantity]]*Table1[[#This Row],[Unit Price]]*Table1[[#This Row],[Cost Percentage]]</f>
        <v>218.25</v>
      </c>
      <c r="Q409">
        <f>Table1[[#This Row],[Quantity]]*Table1[[#This Row],[Unit Price]]</f>
        <v>291</v>
      </c>
      <c r="R409">
        <f>Table1[[#This Row],[Revenue]]-Table1[[#This Row],[Total Cost]]</f>
        <v>72.75</v>
      </c>
    </row>
    <row r="410" spans="1:18">
      <c r="A410" t="s">
        <v>454</v>
      </c>
      <c r="B410" t="s">
        <v>16</v>
      </c>
      <c r="C410" t="s">
        <v>55</v>
      </c>
      <c r="D410" s="1">
        <v>45970</v>
      </c>
      <c r="E410" s="1">
        <v>45981</v>
      </c>
      <c r="F410" s="33">
        <v>4</v>
      </c>
      <c r="G410">
        <v>180</v>
      </c>
      <c r="H410" t="s">
        <v>27</v>
      </c>
      <c r="I410" t="s">
        <v>548</v>
      </c>
      <c r="J410" t="s">
        <v>45</v>
      </c>
      <c r="K410" t="str">
        <f>TEXT(Table1[[#This Row],[Order Date]],"yyyy")</f>
        <v>2025</v>
      </c>
      <c r="L410" t="str">
        <f>TEXT(Table1[[#This Row],[Order Date]],"mmm")</f>
        <v>Nov</v>
      </c>
      <c r="M410" t="str">
        <f>TEXT(Table1[[#This Row],[Order Date]],"ddd")</f>
        <v>Sun</v>
      </c>
      <c r="N410">
        <f>Table1[[#This Row],[Delivered Date]]-Table1[[#This Row],[Order Date]]</f>
        <v>11</v>
      </c>
      <c r="O410">
        <f>_xlfn.XLOOKUP(Table1[[#This Row],[Product Name]],Table4[Product Name],Table4[Cost Percentage])</f>
        <v>0.55000000000000004</v>
      </c>
      <c r="P410">
        <f>Table1[[#This Row],[Quantity]]*Table1[[#This Row],[Unit Price]]*Table1[[#This Row],[Cost Percentage]]</f>
        <v>396.00000000000006</v>
      </c>
      <c r="Q410">
        <f>Table1[[#This Row],[Quantity]]*Table1[[#This Row],[Unit Price]]</f>
        <v>720</v>
      </c>
      <c r="R410">
        <f>Table1[[#This Row],[Revenue]]-Table1[[#This Row],[Total Cost]]</f>
        <v>323.99999999999994</v>
      </c>
    </row>
    <row r="411" spans="1:18">
      <c r="A411" t="s">
        <v>455</v>
      </c>
      <c r="B411" t="s">
        <v>20</v>
      </c>
      <c r="C411" t="s">
        <v>21</v>
      </c>
      <c r="D411" s="1">
        <v>45836</v>
      </c>
      <c r="E411" s="1">
        <v>45842</v>
      </c>
      <c r="F411" s="33">
        <v>1</v>
      </c>
      <c r="G411">
        <v>187</v>
      </c>
      <c r="H411" t="s">
        <v>27</v>
      </c>
      <c r="I411" t="s">
        <v>550</v>
      </c>
      <c r="J411" t="s">
        <v>18</v>
      </c>
      <c r="K411" t="str">
        <f>TEXT(Table1[[#This Row],[Order Date]],"yyyy")</f>
        <v>2025</v>
      </c>
      <c r="L411" t="str">
        <f>TEXT(Table1[[#This Row],[Order Date]],"mmm")</f>
        <v>Jun</v>
      </c>
      <c r="M411" t="str">
        <f>TEXT(Table1[[#This Row],[Order Date]],"ddd")</f>
        <v>Sat</v>
      </c>
      <c r="N411">
        <f>Table1[[#This Row],[Delivered Date]]-Table1[[#This Row],[Order Date]]</f>
        <v>6</v>
      </c>
      <c r="O411">
        <f>_xlfn.XLOOKUP(Table1[[#This Row],[Product Name]],Table4[Product Name],Table4[Cost Percentage])</f>
        <v>0.75</v>
      </c>
      <c r="P411">
        <f>Table1[[#This Row],[Quantity]]*Table1[[#This Row],[Unit Price]]*Table1[[#This Row],[Cost Percentage]]</f>
        <v>140.25</v>
      </c>
      <c r="Q411">
        <f>Table1[[#This Row],[Quantity]]*Table1[[#This Row],[Unit Price]]</f>
        <v>187</v>
      </c>
      <c r="R411">
        <f>Table1[[#This Row],[Revenue]]-Table1[[#This Row],[Total Cost]]</f>
        <v>46.75</v>
      </c>
    </row>
    <row r="412" spans="1:18">
      <c r="A412" t="s">
        <v>456</v>
      </c>
      <c r="B412" t="s">
        <v>30</v>
      </c>
      <c r="C412" t="s">
        <v>75</v>
      </c>
      <c r="D412" s="1">
        <v>45926</v>
      </c>
      <c r="E412" s="1">
        <v>45934</v>
      </c>
      <c r="F412" s="33">
        <v>9</v>
      </c>
      <c r="G412">
        <v>286</v>
      </c>
      <c r="H412" t="s">
        <v>27</v>
      </c>
      <c r="I412" t="s">
        <v>32</v>
      </c>
      <c r="J412" t="s">
        <v>45</v>
      </c>
      <c r="K412" t="str">
        <f>TEXT(Table1[[#This Row],[Order Date]],"yyyy")</f>
        <v>2025</v>
      </c>
      <c r="L412" t="str">
        <f>TEXT(Table1[[#This Row],[Order Date]],"mmm")</f>
        <v>Sep</v>
      </c>
      <c r="M412" t="str">
        <f>TEXT(Table1[[#This Row],[Order Date]],"ddd")</f>
        <v>Fri</v>
      </c>
      <c r="N412">
        <f>Table1[[#This Row],[Delivered Date]]-Table1[[#This Row],[Order Date]]</f>
        <v>8</v>
      </c>
      <c r="O412">
        <f>_xlfn.XLOOKUP(Table1[[#This Row],[Product Name]],Table4[Product Name],Table4[Cost Percentage])</f>
        <v>0.75</v>
      </c>
      <c r="P412">
        <f>Table1[[#This Row],[Quantity]]*Table1[[#This Row],[Unit Price]]*Table1[[#This Row],[Cost Percentage]]</f>
        <v>1930.5</v>
      </c>
      <c r="Q412">
        <f>Table1[[#This Row],[Quantity]]*Table1[[#This Row],[Unit Price]]</f>
        <v>2574</v>
      </c>
      <c r="R412">
        <f>Table1[[#This Row],[Revenue]]-Table1[[#This Row],[Total Cost]]</f>
        <v>643.5</v>
      </c>
    </row>
    <row r="413" spans="1:18">
      <c r="A413" t="s">
        <v>457</v>
      </c>
      <c r="B413" t="s">
        <v>30</v>
      </c>
      <c r="C413" t="s">
        <v>31</v>
      </c>
      <c r="D413" s="1">
        <v>45675</v>
      </c>
      <c r="E413" s="1">
        <v>45688</v>
      </c>
      <c r="F413" s="33">
        <v>6</v>
      </c>
      <c r="G413">
        <v>541</v>
      </c>
      <c r="H413" t="s">
        <v>27</v>
      </c>
      <c r="I413" t="s">
        <v>550</v>
      </c>
      <c r="J413" t="s">
        <v>14</v>
      </c>
      <c r="K413" t="str">
        <f>TEXT(Table1[[#This Row],[Order Date]],"yyyy")</f>
        <v>2025</v>
      </c>
      <c r="L413" t="str">
        <f>TEXT(Table1[[#This Row],[Order Date]],"mmm")</f>
        <v>Jan</v>
      </c>
      <c r="M413" t="str">
        <f>TEXT(Table1[[#This Row],[Order Date]],"ddd")</f>
        <v>Sat</v>
      </c>
      <c r="N413">
        <f>Table1[[#This Row],[Delivered Date]]-Table1[[#This Row],[Order Date]]</f>
        <v>13</v>
      </c>
      <c r="O413">
        <f>_xlfn.XLOOKUP(Table1[[#This Row],[Product Name]],Table4[Product Name],Table4[Cost Percentage])</f>
        <v>0.75</v>
      </c>
      <c r="P413">
        <f>Table1[[#This Row],[Quantity]]*Table1[[#This Row],[Unit Price]]*Table1[[#This Row],[Cost Percentage]]</f>
        <v>2434.5</v>
      </c>
      <c r="Q413">
        <f>Table1[[#This Row],[Quantity]]*Table1[[#This Row],[Unit Price]]</f>
        <v>3246</v>
      </c>
      <c r="R413">
        <f>Table1[[#This Row],[Revenue]]-Table1[[#This Row],[Total Cost]]</f>
        <v>811.5</v>
      </c>
    </row>
    <row r="414" spans="1:18" hidden="1">
      <c r="A414" t="s">
        <v>458</v>
      </c>
      <c r="B414" t="s">
        <v>16</v>
      </c>
      <c r="C414" t="s">
        <v>43</v>
      </c>
      <c r="D414" s="1">
        <v>45850</v>
      </c>
      <c r="E414" s="1">
        <v>45858</v>
      </c>
      <c r="F414">
        <v>8</v>
      </c>
      <c r="G414">
        <v>779</v>
      </c>
      <c r="H414" t="s">
        <v>13</v>
      </c>
      <c r="I414" t="s">
        <v>549</v>
      </c>
      <c r="J414" t="s">
        <v>28</v>
      </c>
      <c r="K414" t="str">
        <f>TEXT(Table1[[#This Row],[Order Date]],"yyyy")</f>
        <v>2025</v>
      </c>
      <c r="L414" t="str">
        <f>TEXT(Table1[[#This Row],[Order Date]],"mmm")</f>
        <v>Jul</v>
      </c>
      <c r="M414" t="str">
        <f>TEXT(Table1[[#This Row],[Order Date]],"ddd")</f>
        <v>Sat</v>
      </c>
      <c r="N414">
        <f>Table1[[#This Row],[Delivered Date]]-Table1[[#This Row],[Order Date]]</f>
        <v>8</v>
      </c>
      <c r="O414">
        <f>_xlfn.XLOOKUP(Table1[[#This Row],[Product Name]],Table4[Product Name],Table4[Cost Percentage])</f>
        <v>0.6</v>
      </c>
      <c r="P414">
        <f>Table1[[#This Row],[Quantity]]*Table1[[#This Row],[Unit Price]]*Table1[[#This Row],[Cost Percentage]]</f>
        <v>3739.2</v>
      </c>
      <c r="Q414">
        <f>Table1[[#This Row],[Quantity]]*Table1[[#This Row],[Unit Price]]</f>
        <v>6232</v>
      </c>
      <c r="R414">
        <f>Table1[[#This Row],[Revenue]]-Table1[[#This Row],[Total Cost]]</f>
        <v>2492.8000000000002</v>
      </c>
    </row>
    <row r="415" spans="1:18">
      <c r="A415" t="s">
        <v>459</v>
      </c>
      <c r="B415" t="s">
        <v>11</v>
      </c>
      <c r="C415" t="s">
        <v>57</v>
      </c>
      <c r="D415" s="1">
        <v>45909</v>
      </c>
      <c r="E415" s="1">
        <v>45911</v>
      </c>
      <c r="F415" s="33">
        <v>4</v>
      </c>
      <c r="G415">
        <v>249</v>
      </c>
      <c r="H415" t="s">
        <v>27</v>
      </c>
      <c r="I415" t="s">
        <v>550</v>
      </c>
      <c r="J415" t="s">
        <v>14</v>
      </c>
      <c r="K415" t="str">
        <f>TEXT(Table1[[#This Row],[Order Date]],"yyyy")</f>
        <v>2025</v>
      </c>
      <c r="L415" t="str">
        <f>TEXT(Table1[[#This Row],[Order Date]],"mmm")</f>
        <v>Sep</v>
      </c>
      <c r="M415" t="str">
        <f>TEXT(Table1[[#This Row],[Order Date]],"ddd")</f>
        <v>Tue</v>
      </c>
      <c r="N415">
        <f>Table1[[#This Row],[Delivered Date]]-Table1[[#This Row],[Order Date]]</f>
        <v>2</v>
      </c>
      <c r="O415">
        <f>_xlfn.XLOOKUP(Table1[[#This Row],[Product Name]],Table4[Product Name],Table4[Cost Percentage])</f>
        <v>0.85</v>
      </c>
      <c r="P415">
        <f>Table1[[#This Row],[Quantity]]*Table1[[#This Row],[Unit Price]]*Table1[[#This Row],[Cost Percentage]]</f>
        <v>846.6</v>
      </c>
      <c r="Q415">
        <f>Table1[[#This Row],[Quantity]]*Table1[[#This Row],[Unit Price]]</f>
        <v>996</v>
      </c>
      <c r="R415">
        <f>Table1[[#This Row],[Revenue]]-Table1[[#This Row],[Total Cost]]</f>
        <v>149.39999999999998</v>
      </c>
    </row>
    <row r="416" spans="1:18">
      <c r="A416" t="s">
        <v>460</v>
      </c>
      <c r="B416" t="s">
        <v>11</v>
      </c>
      <c r="C416" t="s">
        <v>26</v>
      </c>
      <c r="D416" s="1">
        <v>45854</v>
      </c>
      <c r="E416" s="1">
        <v>45867</v>
      </c>
      <c r="F416" s="33">
        <v>2</v>
      </c>
      <c r="G416">
        <v>146</v>
      </c>
      <c r="H416" t="s">
        <v>27</v>
      </c>
      <c r="I416" t="s">
        <v>546</v>
      </c>
      <c r="J416" t="s">
        <v>45</v>
      </c>
      <c r="K416" t="str">
        <f>TEXT(Table1[[#This Row],[Order Date]],"yyyy")</f>
        <v>2025</v>
      </c>
      <c r="L416" t="str">
        <f>TEXT(Table1[[#This Row],[Order Date]],"mmm")</f>
        <v>Jul</v>
      </c>
      <c r="M416" t="str">
        <f>TEXT(Table1[[#This Row],[Order Date]],"ddd")</f>
        <v>Wed</v>
      </c>
      <c r="N416">
        <f>Table1[[#This Row],[Delivered Date]]-Table1[[#This Row],[Order Date]]</f>
        <v>13</v>
      </c>
      <c r="O416">
        <f>_xlfn.XLOOKUP(Table1[[#This Row],[Product Name]],Table4[Product Name],Table4[Cost Percentage])</f>
        <v>0.65</v>
      </c>
      <c r="P416">
        <f>Table1[[#This Row],[Quantity]]*Table1[[#This Row],[Unit Price]]*Table1[[#This Row],[Cost Percentage]]</f>
        <v>189.8</v>
      </c>
      <c r="Q416">
        <f>Table1[[#This Row],[Quantity]]*Table1[[#This Row],[Unit Price]]</f>
        <v>292</v>
      </c>
      <c r="R416">
        <f>Table1[[#This Row],[Revenue]]-Table1[[#This Row],[Total Cost]]</f>
        <v>102.19999999999999</v>
      </c>
    </row>
    <row r="417" spans="1:18">
      <c r="A417" t="s">
        <v>461</v>
      </c>
      <c r="B417" t="s">
        <v>23</v>
      </c>
      <c r="C417" t="s">
        <v>24</v>
      </c>
      <c r="D417" s="1">
        <v>45665</v>
      </c>
      <c r="E417" s="1">
        <v>45678</v>
      </c>
      <c r="F417" s="33">
        <v>1</v>
      </c>
      <c r="G417">
        <v>333</v>
      </c>
      <c r="H417" t="s">
        <v>27</v>
      </c>
      <c r="I417" t="s">
        <v>32</v>
      </c>
      <c r="J417" t="s">
        <v>14</v>
      </c>
      <c r="K417" t="str">
        <f>TEXT(Table1[[#This Row],[Order Date]],"yyyy")</f>
        <v>2025</v>
      </c>
      <c r="L417" t="str">
        <f>TEXT(Table1[[#This Row],[Order Date]],"mmm")</f>
        <v>Jan</v>
      </c>
      <c r="M417" t="str">
        <f>TEXT(Table1[[#This Row],[Order Date]],"ddd")</f>
        <v>Wed</v>
      </c>
      <c r="N417">
        <f>Table1[[#This Row],[Delivered Date]]-Table1[[#This Row],[Order Date]]</f>
        <v>13</v>
      </c>
      <c r="O417">
        <f>_xlfn.XLOOKUP(Table1[[#This Row],[Product Name]],Table4[Product Name],Table4[Cost Percentage])</f>
        <v>0.55000000000000004</v>
      </c>
      <c r="P417">
        <f>Table1[[#This Row],[Quantity]]*Table1[[#This Row],[Unit Price]]*Table1[[#This Row],[Cost Percentage]]</f>
        <v>183.15</v>
      </c>
      <c r="Q417">
        <f>Table1[[#This Row],[Quantity]]*Table1[[#This Row],[Unit Price]]</f>
        <v>333</v>
      </c>
      <c r="R417">
        <f>Table1[[#This Row],[Revenue]]-Table1[[#This Row],[Total Cost]]</f>
        <v>149.85</v>
      </c>
    </row>
    <row r="418" spans="1:18">
      <c r="A418" t="s">
        <v>462</v>
      </c>
      <c r="B418" t="s">
        <v>23</v>
      </c>
      <c r="C418" t="s">
        <v>37</v>
      </c>
      <c r="D418" s="1">
        <v>45897</v>
      </c>
      <c r="E418" s="1">
        <v>45904</v>
      </c>
      <c r="F418" s="33">
        <v>9</v>
      </c>
      <c r="G418">
        <v>687</v>
      </c>
      <c r="H418" t="s">
        <v>27</v>
      </c>
      <c r="I418" t="s">
        <v>546</v>
      </c>
      <c r="J418" t="s">
        <v>28</v>
      </c>
      <c r="K418" t="str">
        <f>TEXT(Table1[[#This Row],[Order Date]],"yyyy")</f>
        <v>2025</v>
      </c>
      <c r="L418" t="str">
        <f>TEXT(Table1[[#This Row],[Order Date]],"mmm")</f>
        <v>Aug</v>
      </c>
      <c r="M418" t="str">
        <f>TEXT(Table1[[#This Row],[Order Date]],"ddd")</f>
        <v>Thu</v>
      </c>
      <c r="N418">
        <f>Table1[[#This Row],[Delivered Date]]-Table1[[#This Row],[Order Date]]</f>
        <v>7</v>
      </c>
      <c r="O418">
        <f>_xlfn.XLOOKUP(Table1[[#This Row],[Product Name]],Table4[Product Name],Table4[Cost Percentage])</f>
        <v>0.5</v>
      </c>
      <c r="P418">
        <f>Table1[[#This Row],[Quantity]]*Table1[[#This Row],[Unit Price]]*Table1[[#This Row],[Cost Percentage]]</f>
        <v>3091.5</v>
      </c>
      <c r="Q418">
        <f>Table1[[#This Row],[Quantity]]*Table1[[#This Row],[Unit Price]]</f>
        <v>6183</v>
      </c>
      <c r="R418">
        <f>Table1[[#This Row],[Revenue]]-Table1[[#This Row],[Total Cost]]</f>
        <v>3091.5</v>
      </c>
    </row>
    <row r="419" spans="1:18" hidden="1">
      <c r="A419" t="s">
        <v>463</v>
      </c>
      <c r="B419" t="s">
        <v>20</v>
      </c>
      <c r="C419" t="s">
        <v>82</v>
      </c>
      <c r="D419" s="1">
        <v>45847</v>
      </c>
      <c r="E419" s="1">
        <v>45857</v>
      </c>
      <c r="F419">
        <v>6</v>
      </c>
      <c r="G419">
        <v>342</v>
      </c>
      <c r="H419" t="s">
        <v>13</v>
      </c>
      <c r="I419" t="s">
        <v>32</v>
      </c>
      <c r="J419" t="s">
        <v>28</v>
      </c>
      <c r="K419" t="str">
        <f>TEXT(Table1[[#This Row],[Order Date]],"yyyy")</f>
        <v>2025</v>
      </c>
      <c r="L419" t="str">
        <f>TEXT(Table1[[#This Row],[Order Date]],"mmm")</f>
        <v>Jul</v>
      </c>
      <c r="M419" t="str">
        <f>TEXT(Table1[[#This Row],[Order Date]],"ddd")</f>
        <v>Wed</v>
      </c>
      <c r="N419">
        <f>Table1[[#This Row],[Delivered Date]]-Table1[[#This Row],[Order Date]]</f>
        <v>10</v>
      </c>
      <c r="O419">
        <f>_xlfn.XLOOKUP(Table1[[#This Row],[Product Name]],Table4[Product Name],Table4[Cost Percentage])</f>
        <v>0.8</v>
      </c>
      <c r="P419">
        <f>Table1[[#This Row],[Quantity]]*Table1[[#This Row],[Unit Price]]*Table1[[#This Row],[Cost Percentage]]</f>
        <v>1641.6000000000001</v>
      </c>
      <c r="Q419">
        <f>Table1[[#This Row],[Quantity]]*Table1[[#This Row],[Unit Price]]</f>
        <v>2052</v>
      </c>
      <c r="R419">
        <f>Table1[[#This Row],[Revenue]]-Table1[[#This Row],[Total Cost]]</f>
        <v>410.39999999999986</v>
      </c>
    </row>
    <row r="420" spans="1:18" hidden="1">
      <c r="A420" t="s">
        <v>464</v>
      </c>
      <c r="B420" t="s">
        <v>30</v>
      </c>
      <c r="C420" t="s">
        <v>75</v>
      </c>
      <c r="D420" s="1">
        <v>45972</v>
      </c>
      <c r="E420" s="1">
        <v>45977</v>
      </c>
      <c r="F420">
        <v>6</v>
      </c>
      <c r="G420">
        <v>461</v>
      </c>
      <c r="H420" t="s">
        <v>13</v>
      </c>
      <c r="I420" t="s">
        <v>549</v>
      </c>
      <c r="J420" t="s">
        <v>14</v>
      </c>
      <c r="K420" t="str">
        <f>TEXT(Table1[[#This Row],[Order Date]],"yyyy")</f>
        <v>2025</v>
      </c>
      <c r="L420" t="str">
        <f>TEXT(Table1[[#This Row],[Order Date]],"mmm")</f>
        <v>Nov</v>
      </c>
      <c r="M420" t="str">
        <f>TEXT(Table1[[#This Row],[Order Date]],"ddd")</f>
        <v>Tue</v>
      </c>
      <c r="N420">
        <f>Table1[[#This Row],[Delivered Date]]-Table1[[#This Row],[Order Date]]</f>
        <v>5</v>
      </c>
      <c r="O420">
        <f>_xlfn.XLOOKUP(Table1[[#This Row],[Product Name]],Table4[Product Name],Table4[Cost Percentage])</f>
        <v>0.75</v>
      </c>
      <c r="P420">
        <f>Table1[[#This Row],[Quantity]]*Table1[[#This Row],[Unit Price]]*Table1[[#This Row],[Cost Percentage]]</f>
        <v>2074.5</v>
      </c>
      <c r="Q420">
        <f>Table1[[#This Row],[Quantity]]*Table1[[#This Row],[Unit Price]]</f>
        <v>2766</v>
      </c>
      <c r="R420">
        <f>Table1[[#This Row],[Revenue]]-Table1[[#This Row],[Total Cost]]</f>
        <v>691.5</v>
      </c>
    </row>
    <row r="421" spans="1:18">
      <c r="A421" t="s">
        <v>465</v>
      </c>
      <c r="B421" t="s">
        <v>30</v>
      </c>
      <c r="C421" t="s">
        <v>49</v>
      </c>
      <c r="D421" s="1">
        <v>45707</v>
      </c>
      <c r="E421" s="1">
        <v>45717</v>
      </c>
      <c r="F421" s="33">
        <v>4</v>
      </c>
      <c r="G421">
        <v>371</v>
      </c>
      <c r="H421" t="s">
        <v>27</v>
      </c>
      <c r="I421" t="s">
        <v>548</v>
      </c>
      <c r="J421" t="s">
        <v>45</v>
      </c>
      <c r="K421" t="str">
        <f>TEXT(Table1[[#This Row],[Order Date]],"yyyy")</f>
        <v>2025</v>
      </c>
      <c r="L421" t="str">
        <f>TEXT(Table1[[#This Row],[Order Date]],"mmm")</f>
        <v>Feb</v>
      </c>
      <c r="M421" t="str">
        <f>TEXT(Table1[[#This Row],[Order Date]],"ddd")</f>
        <v>Wed</v>
      </c>
      <c r="N421">
        <f>Table1[[#This Row],[Delivered Date]]-Table1[[#This Row],[Order Date]]</f>
        <v>10</v>
      </c>
      <c r="O421">
        <f>_xlfn.XLOOKUP(Table1[[#This Row],[Product Name]],Table4[Product Name],Table4[Cost Percentage])</f>
        <v>0.7</v>
      </c>
      <c r="P421">
        <f>Table1[[#This Row],[Quantity]]*Table1[[#This Row],[Unit Price]]*Table1[[#This Row],[Cost Percentage]]</f>
        <v>1038.8</v>
      </c>
      <c r="Q421">
        <f>Table1[[#This Row],[Quantity]]*Table1[[#This Row],[Unit Price]]</f>
        <v>1484</v>
      </c>
      <c r="R421">
        <f>Table1[[#This Row],[Revenue]]-Table1[[#This Row],[Total Cost]]</f>
        <v>445.20000000000005</v>
      </c>
    </row>
    <row r="422" spans="1:18">
      <c r="A422" t="s">
        <v>466</v>
      </c>
      <c r="B422" t="s">
        <v>16</v>
      </c>
      <c r="C422" t="s">
        <v>55</v>
      </c>
      <c r="D422" s="1">
        <v>45698</v>
      </c>
      <c r="E422" s="1">
        <v>45707</v>
      </c>
      <c r="F422" s="33">
        <v>1</v>
      </c>
      <c r="G422">
        <v>200</v>
      </c>
      <c r="H422" t="s">
        <v>27</v>
      </c>
      <c r="I422" t="s">
        <v>548</v>
      </c>
      <c r="J422" t="s">
        <v>18</v>
      </c>
      <c r="K422" t="str">
        <f>TEXT(Table1[[#This Row],[Order Date]],"yyyy")</f>
        <v>2025</v>
      </c>
      <c r="L422" t="str">
        <f>TEXT(Table1[[#This Row],[Order Date]],"mmm")</f>
        <v>Feb</v>
      </c>
      <c r="M422" t="str">
        <f>TEXT(Table1[[#This Row],[Order Date]],"ddd")</f>
        <v>Mon</v>
      </c>
      <c r="N422">
        <f>Table1[[#This Row],[Delivered Date]]-Table1[[#This Row],[Order Date]]</f>
        <v>9</v>
      </c>
      <c r="O422">
        <f>_xlfn.XLOOKUP(Table1[[#This Row],[Product Name]],Table4[Product Name],Table4[Cost Percentage])</f>
        <v>0.55000000000000004</v>
      </c>
      <c r="P422">
        <f>Table1[[#This Row],[Quantity]]*Table1[[#This Row],[Unit Price]]*Table1[[#This Row],[Cost Percentage]]</f>
        <v>110.00000000000001</v>
      </c>
      <c r="Q422">
        <f>Table1[[#This Row],[Quantity]]*Table1[[#This Row],[Unit Price]]</f>
        <v>200</v>
      </c>
      <c r="R422">
        <f>Table1[[#This Row],[Revenue]]-Table1[[#This Row],[Total Cost]]</f>
        <v>89.999999999999986</v>
      </c>
    </row>
    <row r="423" spans="1:18" hidden="1">
      <c r="A423" t="s">
        <v>467</v>
      </c>
      <c r="B423" t="s">
        <v>11</v>
      </c>
      <c r="C423" t="s">
        <v>12</v>
      </c>
      <c r="D423" s="1">
        <v>45694</v>
      </c>
      <c r="E423" s="1">
        <v>45703</v>
      </c>
      <c r="F423">
        <v>3</v>
      </c>
      <c r="G423">
        <v>356</v>
      </c>
      <c r="H423" t="s">
        <v>13</v>
      </c>
      <c r="I423" t="s">
        <v>548</v>
      </c>
      <c r="J423" t="s">
        <v>45</v>
      </c>
      <c r="K423" t="str">
        <f>TEXT(Table1[[#This Row],[Order Date]],"yyyy")</f>
        <v>2025</v>
      </c>
      <c r="L423" t="str">
        <f>TEXT(Table1[[#This Row],[Order Date]],"mmm")</f>
        <v>Feb</v>
      </c>
      <c r="M423" t="str">
        <f>TEXT(Table1[[#This Row],[Order Date]],"ddd")</f>
        <v>Thu</v>
      </c>
      <c r="N423">
        <f>Table1[[#This Row],[Delivered Date]]-Table1[[#This Row],[Order Date]]</f>
        <v>9</v>
      </c>
      <c r="O423">
        <f>_xlfn.XLOOKUP(Table1[[#This Row],[Product Name]],Table4[Product Name],Table4[Cost Percentage])</f>
        <v>0.75</v>
      </c>
      <c r="P423">
        <f>Table1[[#This Row],[Quantity]]*Table1[[#This Row],[Unit Price]]*Table1[[#This Row],[Cost Percentage]]</f>
        <v>801</v>
      </c>
      <c r="Q423">
        <f>Table1[[#This Row],[Quantity]]*Table1[[#This Row],[Unit Price]]</f>
        <v>1068</v>
      </c>
      <c r="R423">
        <f>Table1[[#This Row],[Revenue]]-Table1[[#This Row],[Total Cost]]</f>
        <v>267</v>
      </c>
    </row>
    <row r="424" spans="1:18" hidden="1">
      <c r="A424" t="s">
        <v>468</v>
      </c>
      <c r="B424" t="s">
        <v>16</v>
      </c>
      <c r="C424" t="s">
        <v>17</v>
      </c>
      <c r="D424" s="1">
        <v>45720</v>
      </c>
      <c r="E424" s="1">
        <v>45721</v>
      </c>
      <c r="F424">
        <v>4</v>
      </c>
      <c r="G424">
        <v>587</v>
      </c>
      <c r="H424" t="s">
        <v>13</v>
      </c>
      <c r="I424" t="s">
        <v>546</v>
      </c>
      <c r="J424" t="s">
        <v>45</v>
      </c>
      <c r="K424" t="str">
        <f>TEXT(Table1[[#This Row],[Order Date]],"yyyy")</f>
        <v>2025</v>
      </c>
      <c r="L424" t="str">
        <f>TEXT(Table1[[#This Row],[Order Date]],"mmm")</f>
        <v>Mar</v>
      </c>
      <c r="M424" t="str">
        <f>TEXT(Table1[[#This Row],[Order Date]],"ddd")</f>
        <v>Tue</v>
      </c>
      <c r="N424">
        <f>Table1[[#This Row],[Delivered Date]]-Table1[[#This Row],[Order Date]]</f>
        <v>1</v>
      </c>
      <c r="O424">
        <f>_xlfn.XLOOKUP(Table1[[#This Row],[Product Name]],Table4[Product Name],Table4[Cost Percentage])</f>
        <v>0.5</v>
      </c>
      <c r="P424">
        <f>Table1[[#This Row],[Quantity]]*Table1[[#This Row],[Unit Price]]*Table1[[#This Row],[Cost Percentage]]</f>
        <v>1174</v>
      </c>
      <c r="Q424">
        <f>Table1[[#This Row],[Quantity]]*Table1[[#This Row],[Unit Price]]</f>
        <v>2348</v>
      </c>
      <c r="R424">
        <f>Table1[[#This Row],[Revenue]]-Table1[[#This Row],[Total Cost]]</f>
        <v>1174</v>
      </c>
    </row>
    <row r="425" spans="1:18" hidden="1">
      <c r="A425" t="s">
        <v>469</v>
      </c>
      <c r="B425" t="s">
        <v>16</v>
      </c>
      <c r="C425" t="s">
        <v>17</v>
      </c>
      <c r="D425" s="1">
        <v>45835</v>
      </c>
      <c r="E425" s="1">
        <v>45843</v>
      </c>
      <c r="F425">
        <v>4</v>
      </c>
      <c r="G425">
        <v>441</v>
      </c>
      <c r="H425" t="s">
        <v>13</v>
      </c>
      <c r="I425" t="s">
        <v>32</v>
      </c>
      <c r="J425" t="s">
        <v>14</v>
      </c>
      <c r="K425" t="str">
        <f>TEXT(Table1[[#This Row],[Order Date]],"yyyy")</f>
        <v>2025</v>
      </c>
      <c r="L425" t="str">
        <f>TEXT(Table1[[#This Row],[Order Date]],"mmm")</f>
        <v>Jun</v>
      </c>
      <c r="M425" t="str">
        <f>TEXT(Table1[[#This Row],[Order Date]],"ddd")</f>
        <v>Fri</v>
      </c>
      <c r="N425">
        <f>Table1[[#This Row],[Delivered Date]]-Table1[[#This Row],[Order Date]]</f>
        <v>8</v>
      </c>
      <c r="O425">
        <f>_xlfn.XLOOKUP(Table1[[#This Row],[Product Name]],Table4[Product Name],Table4[Cost Percentage])</f>
        <v>0.5</v>
      </c>
      <c r="P425">
        <f>Table1[[#This Row],[Quantity]]*Table1[[#This Row],[Unit Price]]*Table1[[#This Row],[Cost Percentage]]</f>
        <v>882</v>
      </c>
      <c r="Q425">
        <f>Table1[[#This Row],[Quantity]]*Table1[[#This Row],[Unit Price]]</f>
        <v>1764</v>
      </c>
      <c r="R425">
        <f>Table1[[#This Row],[Revenue]]-Table1[[#This Row],[Total Cost]]</f>
        <v>882</v>
      </c>
    </row>
    <row r="426" spans="1:18" hidden="1">
      <c r="A426" t="s">
        <v>470</v>
      </c>
      <c r="B426" t="s">
        <v>16</v>
      </c>
      <c r="C426" t="s">
        <v>63</v>
      </c>
      <c r="D426" s="1">
        <v>46013</v>
      </c>
      <c r="E426" s="1">
        <v>46022</v>
      </c>
      <c r="F426">
        <v>8</v>
      </c>
      <c r="G426">
        <v>953</v>
      </c>
      <c r="H426" t="s">
        <v>13</v>
      </c>
      <c r="I426" t="s">
        <v>548</v>
      </c>
      <c r="J426" t="s">
        <v>28</v>
      </c>
      <c r="K426" t="str">
        <f>TEXT(Table1[[#This Row],[Order Date]],"yyyy")</f>
        <v>2025</v>
      </c>
      <c r="L426" t="str">
        <f>TEXT(Table1[[#This Row],[Order Date]],"mmm")</f>
        <v>Dec</v>
      </c>
      <c r="M426" t="str">
        <f>TEXT(Table1[[#This Row],[Order Date]],"ddd")</f>
        <v>Mon</v>
      </c>
      <c r="N426">
        <f>Table1[[#This Row],[Delivered Date]]-Table1[[#This Row],[Order Date]]</f>
        <v>9</v>
      </c>
      <c r="O426">
        <f>_xlfn.XLOOKUP(Table1[[#This Row],[Product Name]],Table4[Product Name],Table4[Cost Percentage])</f>
        <v>0.5</v>
      </c>
      <c r="P426">
        <f>Table1[[#This Row],[Quantity]]*Table1[[#This Row],[Unit Price]]*Table1[[#This Row],[Cost Percentage]]</f>
        <v>3812</v>
      </c>
      <c r="Q426">
        <f>Table1[[#This Row],[Quantity]]*Table1[[#This Row],[Unit Price]]</f>
        <v>7624</v>
      </c>
      <c r="R426">
        <f>Table1[[#This Row],[Revenue]]-Table1[[#This Row],[Total Cost]]</f>
        <v>3812</v>
      </c>
    </row>
    <row r="427" spans="1:18" hidden="1">
      <c r="A427" t="s">
        <v>471</v>
      </c>
      <c r="B427" t="s">
        <v>30</v>
      </c>
      <c r="C427" t="s">
        <v>31</v>
      </c>
      <c r="D427" s="1">
        <v>45693</v>
      </c>
      <c r="E427" s="1">
        <v>45702</v>
      </c>
      <c r="F427">
        <v>10</v>
      </c>
      <c r="G427">
        <v>356</v>
      </c>
      <c r="H427" t="s">
        <v>13</v>
      </c>
      <c r="I427" t="s">
        <v>546</v>
      </c>
      <c r="J427" t="s">
        <v>45</v>
      </c>
      <c r="K427" t="str">
        <f>TEXT(Table1[[#This Row],[Order Date]],"yyyy")</f>
        <v>2025</v>
      </c>
      <c r="L427" t="str">
        <f>TEXT(Table1[[#This Row],[Order Date]],"mmm")</f>
        <v>Feb</v>
      </c>
      <c r="M427" t="str">
        <f>TEXT(Table1[[#This Row],[Order Date]],"ddd")</f>
        <v>Wed</v>
      </c>
      <c r="N427">
        <f>Table1[[#This Row],[Delivered Date]]-Table1[[#This Row],[Order Date]]</f>
        <v>9</v>
      </c>
      <c r="O427">
        <f>_xlfn.XLOOKUP(Table1[[#This Row],[Product Name]],Table4[Product Name],Table4[Cost Percentage])</f>
        <v>0.75</v>
      </c>
      <c r="P427">
        <f>Table1[[#This Row],[Quantity]]*Table1[[#This Row],[Unit Price]]*Table1[[#This Row],[Cost Percentage]]</f>
        <v>2670</v>
      </c>
      <c r="Q427">
        <f>Table1[[#This Row],[Quantity]]*Table1[[#This Row],[Unit Price]]</f>
        <v>3560</v>
      </c>
      <c r="R427">
        <f>Table1[[#This Row],[Revenue]]-Table1[[#This Row],[Total Cost]]</f>
        <v>890</v>
      </c>
    </row>
    <row r="428" spans="1:18">
      <c r="A428" t="s">
        <v>472</v>
      </c>
      <c r="B428" t="s">
        <v>20</v>
      </c>
      <c r="C428" t="s">
        <v>21</v>
      </c>
      <c r="D428" s="1">
        <v>45862</v>
      </c>
      <c r="E428" s="1">
        <v>45865</v>
      </c>
      <c r="F428" s="33">
        <v>9</v>
      </c>
      <c r="G428">
        <v>855</v>
      </c>
      <c r="H428" t="s">
        <v>27</v>
      </c>
      <c r="I428" t="s">
        <v>32</v>
      </c>
      <c r="J428" t="s">
        <v>18</v>
      </c>
      <c r="K428" t="str">
        <f>TEXT(Table1[[#This Row],[Order Date]],"yyyy")</f>
        <v>2025</v>
      </c>
      <c r="L428" t="str">
        <f>TEXT(Table1[[#This Row],[Order Date]],"mmm")</f>
        <v>Jul</v>
      </c>
      <c r="M428" t="str">
        <f>TEXT(Table1[[#This Row],[Order Date]],"ddd")</f>
        <v>Thu</v>
      </c>
      <c r="N428">
        <f>Table1[[#This Row],[Delivered Date]]-Table1[[#This Row],[Order Date]]</f>
        <v>3</v>
      </c>
      <c r="O428">
        <f>_xlfn.XLOOKUP(Table1[[#This Row],[Product Name]],Table4[Product Name],Table4[Cost Percentage])</f>
        <v>0.75</v>
      </c>
      <c r="P428">
        <f>Table1[[#This Row],[Quantity]]*Table1[[#This Row],[Unit Price]]*Table1[[#This Row],[Cost Percentage]]</f>
        <v>5771.25</v>
      </c>
      <c r="Q428">
        <f>Table1[[#This Row],[Quantity]]*Table1[[#This Row],[Unit Price]]</f>
        <v>7695</v>
      </c>
      <c r="R428">
        <f>Table1[[#This Row],[Revenue]]-Table1[[#This Row],[Total Cost]]</f>
        <v>1923.75</v>
      </c>
    </row>
    <row r="429" spans="1:18">
      <c r="A429" t="s">
        <v>473</v>
      </c>
      <c r="B429" t="s">
        <v>16</v>
      </c>
      <c r="C429" t="s">
        <v>63</v>
      </c>
      <c r="D429" s="1">
        <v>45773</v>
      </c>
      <c r="E429" s="1">
        <v>45787</v>
      </c>
      <c r="F429" s="33">
        <v>1</v>
      </c>
      <c r="G429">
        <v>320</v>
      </c>
      <c r="H429" t="s">
        <v>27</v>
      </c>
      <c r="I429" t="s">
        <v>550</v>
      </c>
      <c r="J429" t="s">
        <v>14</v>
      </c>
      <c r="K429" t="str">
        <f>TEXT(Table1[[#This Row],[Order Date]],"yyyy")</f>
        <v>2025</v>
      </c>
      <c r="L429" t="str">
        <f>TEXT(Table1[[#This Row],[Order Date]],"mmm")</f>
        <v>Apr</v>
      </c>
      <c r="M429" t="str">
        <f>TEXT(Table1[[#This Row],[Order Date]],"ddd")</f>
        <v>Sat</v>
      </c>
      <c r="N429">
        <f>Table1[[#This Row],[Delivered Date]]-Table1[[#This Row],[Order Date]]</f>
        <v>14</v>
      </c>
      <c r="O429">
        <f>_xlfn.XLOOKUP(Table1[[#This Row],[Product Name]],Table4[Product Name],Table4[Cost Percentage])</f>
        <v>0.5</v>
      </c>
      <c r="P429">
        <f>Table1[[#This Row],[Quantity]]*Table1[[#This Row],[Unit Price]]*Table1[[#This Row],[Cost Percentage]]</f>
        <v>160</v>
      </c>
      <c r="Q429">
        <f>Table1[[#This Row],[Quantity]]*Table1[[#This Row],[Unit Price]]</f>
        <v>320</v>
      </c>
      <c r="R429">
        <f>Table1[[#This Row],[Revenue]]-Table1[[#This Row],[Total Cost]]</f>
        <v>160</v>
      </c>
    </row>
    <row r="430" spans="1:18">
      <c r="A430" t="s">
        <v>474</v>
      </c>
      <c r="B430" t="s">
        <v>20</v>
      </c>
      <c r="C430" t="s">
        <v>82</v>
      </c>
      <c r="D430" s="1">
        <v>46011</v>
      </c>
      <c r="E430" s="1">
        <v>46021</v>
      </c>
      <c r="F430" s="33">
        <v>10</v>
      </c>
      <c r="G430">
        <v>308</v>
      </c>
      <c r="H430" t="s">
        <v>27</v>
      </c>
      <c r="I430" t="s">
        <v>550</v>
      </c>
      <c r="J430" t="s">
        <v>45</v>
      </c>
      <c r="K430" t="str">
        <f>TEXT(Table1[[#This Row],[Order Date]],"yyyy")</f>
        <v>2025</v>
      </c>
      <c r="L430" t="str">
        <f>TEXT(Table1[[#This Row],[Order Date]],"mmm")</f>
        <v>Dec</v>
      </c>
      <c r="M430" t="str">
        <f>TEXT(Table1[[#This Row],[Order Date]],"ddd")</f>
        <v>Sat</v>
      </c>
      <c r="N430">
        <f>Table1[[#This Row],[Delivered Date]]-Table1[[#This Row],[Order Date]]</f>
        <v>10</v>
      </c>
      <c r="O430">
        <f>_xlfn.XLOOKUP(Table1[[#This Row],[Product Name]],Table4[Product Name],Table4[Cost Percentage])</f>
        <v>0.8</v>
      </c>
      <c r="P430">
        <f>Table1[[#This Row],[Quantity]]*Table1[[#This Row],[Unit Price]]*Table1[[#This Row],[Cost Percentage]]</f>
        <v>2464</v>
      </c>
      <c r="Q430">
        <f>Table1[[#This Row],[Quantity]]*Table1[[#This Row],[Unit Price]]</f>
        <v>3080</v>
      </c>
      <c r="R430">
        <f>Table1[[#This Row],[Revenue]]-Table1[[#This Row],[Total Cost]]</f>
        <v>616</v>
      </c>
    </row>
    <row r="431" spans="1:18">
      <c r="A431" t="s">
        <v>475</v>
      </c>
      <c r="B431" t="s">
        <v>20</v>
      </c>
      <c r="C431" t="s">
        <v>21</v>
      </c>
      <c r="D431" s="1">
        <v>46007</v>
      </c>
      <c r="E431" s="1">
        <v>46020</v>
      </c>
      <c r="F431" s="33">
        <v>8</v>
      </c>
      <c r="G431">
        <v>259</v>
      </c>
      <c r="H431" t="s">
        <v>27</v>
      </c>
      <c r="I431" t="s">
        <v>548</v>
      </c>
      <c r="J431" t="s">
        <v>28</v>
      </c>
      <c r="K431" t="str">
        <f>TEXT(Table1[[#This Row],[Order Date]],"yyyy")</f>
        <v>2025</v>
      </c>
      <c r="L431" t="str">
        <f>TEXT(Table1[[#This Row],[Order Date]],"mmm")</f>
        <v>Dec</v>
      </c>
      <c r="M431" t="str">
        <f>TEXT(Table1[[#This Row],[Order Date]],"ddd")</f>
        <v>Tue</v>
      </c>
      <c r="N431">
        <f>Table1[[#This Row],[Delivered Date]]-Table1[[#This Row],[Order Date]]</f>
        <v>13</v>
      </c>
      <c r="O431">
        <f>_xlfn.XLOOKUP(Table1[[#This Row],[Product Name]],Table4[Product Name],Table4[Cost Percentage])</f>
        <v>0.75</v>
      </c>
      <c r="P431">
        <f>Table1[[#This Row],[Quantity]]*Table1[[#This Row],[Unit Price]]*Table1[[#This Row],[Cost Percentage]]</f>
        <v>1554</v>
      </c>
      <c r="Q431">
        <f>Table1[[#This Row],[Quantity]]*Table1[[#This Row],[Unit Price]]</f>
        <v>2072</v>
      </c>
      <c r="R431">
        <f>Table1[[#This Row],[Revenue]]-Table1[[#This Row],[Total Cost]]</f>
        <v>518</v>
      </c>
    </row>
    <row r="432" spans="1:18" hidden="1">
      <c r="A432" t="s">
        <v>476</v>
      </c>
      <c r="B432" t="s">
        <v>20</v>
      </c>
      <c r="C432" t="s">
        <v>21</v>
      </c>
      <c r="D432" s="1">
        <v>45684</v>
      </c>
      <c r="E432" s="1">
        <v>45686</v>
      </c>
      <c r="F432">
        <v>8</v>
      </c>
      <c r="G432">
        <v>684</v>
      </c>
      <c r="H432" t="s">
        <v>13</v>
      </c>
      <c r="I432" t="s">
        <v>548</v>
      </c>
      <c r="J432" t="s">
        <v>28</v>
      </c>
      <c r="K432" t="str">
        <f>TEXT(Table1[[#This Row],[Order Date]],"yyyy")</f>
        <v>2025</v>
      </c>
      <c r="L432" t="str">
        <f>TEXT(Table1[[#This Row],[Order Date]],"mmm")</f>
        <v>Jan</v>
      </c>
      <c r="M432" t="str">
        <f>TEXT(Table1[[#This Row],[Order Date]],"ddd")</f>
        <v>Mon</v>
      </c>
      <c r="N432">
        <f>Table1[[#This Row],[Delivered Date]]-Table1[[#This Row],[Order Date]]</f>
        <v>2</v>
      </c>
      <c r="O432">
        <f>_xlfn.XLOOKUP(Table1[[#This Row],[Product Name]],Table4[Product Name],Table4[Cost Percentage])</f>
        <v>0.75</v>
      </c>
      <c r="P432">
        <f>Table1[[#This Row],[Quantity]]*Table1[[#This Row],[Unit Price]]*Table1[[#This Row],[Cost Percentage]]</f>
        <v>4104</v>
      </c>
      <c r="Q432">
        <f>Table1[[#This Row],[Quantity]]*Table1[[#This Row],[Unit Price]]</f>
        <v>5472</v>
      </c>
      <c r="R432">
        <f>Table1[[#This Row],[Revenue]]-Table1[[#This Row],[Total Cost]]</f>
        <v>1368</v>
      </c>
    </row>
    <row r="433" spans="1:18">
      <c r="A433" t="s">
        <v>477</v>
      </c>
      <c r="B433" t="s">
        <v>20</v>
      </c>
      <c r="C433" t="s">
        <v>82</v>
      </c>
      <c r="D433" s="1">
        <v>45925</v>
      </c>
      <c r="E433" s="1">
        <v>45930</v>
      </c>
      <c r="F433" s="33">
        <v>6</v>
      </c>
      <c r="G433">
        <v>993</v>
      </c>
      <c r="H433" t="s">
        <v>27</v>
      </c>
      <c r="I433" t="s">
        <v>546</v>
      </c>
      <c r="J433" t="s">
        <v>14</v>
      </c>
      <c r="K433" t="str">
        <f>TEXT(Table1[[#This Row],[Order Date]],"yyyy")</f>
        <v>2025</v>
      </c>
      <c r="L433" t="str">
        <f>TEXT(Table1[[#This Row],[Order Date]],"mmm")</f>
        <v>Sep</v>
      </c>
      <c r="M433" t="str">
        <f>TEXT(Table1[[#This Row],[Order Date]],"ddd")</f>
        <v>Thu</v>
      </c>
      <c r="N433">
        <f>Table1[[#This Row],[Delivered Date]]-Table1[[#This Row],[Order Date]]</f>
        <v>5</v>
      </c>
      <c r="O433">
        <f>_xlfn.XLOOKUP(Table1[[#This Row],[Product Name]],Table4[Product Name],Table4[Cost Percentage])</f>
        <v>0.8</v>
      </c>
      <c r="P433">
        <f>Table1[[#This Row],[Quantity]]*Table1[[#This Row],[Unit Price]]*Table1[[#This Row],[Cost Percentage]]</f>
        <v>4766.4000000000005</v>
      </c>
      <c r="Q433">
        <f>Table1[[#This Row],[Quantity]]*Table1[[#This Row],[Unit Price]]</f>
        <v>5958</v>
      </c>
      <c r="R433">
        <f>Table1[[#This Row],[Revenue]]-Table1[[#This Row],[Total Cost]]</f>
        <v>1191.5999999999995</v>
      </c>
    </row>
    <row r="434" spans="1:18">
      <c r="A434" t="s">
        <v>478</v>
      </c>
      <c r="B434" t="s">
        <v>30</v>
      </c>
      <c r="C434" t="s">
        <v>41</v>
      </c>
      <c r="D434" s="1">
        <v>45798</v>
      </c>
      <c r="E434" s="1">
        <v>45804</v>
      </c>
      <c r="F434" s="33">
        <v>1</v>
      </c>
      <c r="G434">
        <v>773</v>
      </c>
      <c r="H434" t="s">
        <v>27</v>
      </c>
      <c r="I434" t="s">
        <v>32</v>
      </c>
      <c r="J434" t="s">
        <v>14</v>
      </c>
      <c r="K434" t="str">
        <f>TEXT(Table1[[#This Row],[Order Date]],"yyyy")</f>
        <v>2025</v>
      </c>
      <c r="L434" t="str">
        <f>TEXT(Table1[[#This Row],[Order Date]],"mmm")</f>
        <v>May</v>
      </c>
      <c r="M434" t="str">
        <f>TEXT(Table1[[#This Row],[Order Date]],"ddd")</f>
        <v>Wed</v>
      </c>
      <c r="N434">
        <f>Table1[[#This Row],[Delivered Date]]-Table1[[#This Row],[Order Date]]</f>
        <v>6</v>
      </c>
      <c r="O434">
        <f>_xlfn.XLOOKUP(Table1[[#This Row],[Product Name]],Table4[Product Name],Table4[Cost Percentage])</f>
        <v>0.65</v>
      </c>
      <c r="P434">
        <f>Table1[[#This Row],[Quantity]]*Table1[[#This Row],[Unit Price]]*Table1[[#This Row],[Cost Percentage]]</f>
        <v>502.45000000000005</v>
      </c>
      <c r="Q434">
        <f>Table1[[#This Row],[Quantity]]*Table1[[#This Row],[Unit Price]]</f>
        <v>773</v>
      </c>
      <c r="R434">
        <f>Table1[[#This Row],[Revenue]]-Table1[[#This Row],[Total Cost]]</f>
        <v>270.54999999999995</v>
      </c>
    </row>
    <row r="435" spans="1:18">
      <c r="A435" t="s">
        <v>479</v>
      </c>
      <c r="B435" t="s">
        <v>11</v>
      </c>
      <c r="C435" t="s">
        <v>57</v>
      </c>
      <c r="D435" s="1">
        <v>45663</v>
      </c>
      <c r="E435" s="1">
        <v>45669</v>
      </c>
      <c r="F435" s="33">
        <v>8</v>
      </c>
      <c r="G435">
        <v>527</v>
      </c>
      <c r="H435" t="s">
        <v>27</v>
      </c>
      <c r="I435" t="s">
        <v>550</v>
      </c>
      <c r="J435" t="s">
        <v>45</v>
      </c>
      <c r="K435" t="str">
        <f>TEXT(Table1[[#This Row],[Order Date]],"yyyy")</f>
        <v>2025</v>
      </c>
      <c r="L435" t="str">
        <f>TEXT(Table1[[#This Row],[Order Date]],"mmm")</f>
        <v>Jan</v>
      </c>
      <c r="M435" t="str">
        <f>TEXT(Table1[[#This Row],[Order Date]],"ddd")</f>
        <v>Mon</v>
      </c>
      <c r="N435">
        <f>Table1[[#This Row],[Delivered Date]]-Table1[[#This Row],[Order Date]]</f>
        <v>6</v>
      </c>
      <c r="O435">
        <f>_xlfn.XLOOKUP(Table1[[#This Row],[Product Name]],Table4[Product Name],Table4[Cost Percentage])</f>
        <v>0.85</v>
      </c>
      <c r="P435">
        <f>Table1[[#This Row],[Quantity]]*Table1[[#This Row],[Unit Price]]*Table1[[#This Row],[Cost Percentage]]</f>
        <v>3583.6</v>
      </c>
      <c r="Q435">
        <f>Table1[[#This Row],[Quantity]]*Table1[[#This Row],[Unit Price]]</f>
        <v>4216</v>
      </c>
      <c r="R435">
        <f>Table1[[#This Row],[Revenue]]-Table1[[#This Row],[Total Cost]]</f>
        <v>632.40000000000009</v>
      </c>
    </row>
    <row r="436" spans="1:18" hidden="1">
      <c r="A436" t="s">
        <v>480</v>
      </c>
      <c r="B436" t="s">
        <v>20</v>
      </c>
      <c r="C436" t="s">
        <v>82</v>
      </c>
      <c r="D436" s="1">
        <v>45992</v>
      </c>
      <c r="E436" s="1">
        <v>46002</v>
      </c>
      <c r="F436">
        <v>10</v>
      </c>
      <c r="G436">
        <v>752</v>
      </c>
      <c r="H436" t="s">
        <v>13</v>
      </c>
      <c r="I436" t="s">
        <v>550</v>
      </c>
      <c r="J436" t="s">
        <v>14</v>
      </c>
      <c r="K436" t="str">
        <f>TEXT(Table1[[#This Row],[Order Date]],"yyyy")</f>
        <v>2025</v>
      </c>
      <c r="L436" t="str">
        <f>TEXT(Table1[[#This Row],[Order Date]],"mmm")</f>
        <v>Dec</v>
      </c>
      <c r="M436" t="str">
        <f>TEXT(Table1[[#This Row],[Order Date]],"ddd")</f>
        <v>Mon</v>
      </c>
      <c r="N436">
        <f>Table1[[#This Row],[Delivered Date]]-Table1[[#This Row],[Order Date]]</f>
        <v>10</v>
      </c>
      <c r="O436">
        <f>_xlfn.XLOOKUP(Table1[[#This Row],[Product Name]],Table4[Product Name],Table4[Cost Percentage])</f>
        <v>0.8</v>
      </c>
      <c r="P436">
        <f>Table1[[#This Row],[Quantity]]*Table1[[#This Row],[Unit Price]]*Table1[[#This Row],[Cost Percentage]]</f>
        <v>6016</v>
      </c>
      <c r="Q436">
        <f>Table1[[#This Row],[Quantity]]*Table1[[#This Row],[Unit Price]]</f>
        <v>7520</v>
      </c>
      <c r="R436">
        <f>Table1[[#This Row],[Revenue]]-Table1[[#This Row],[Total Cost]]</f>
        <v>1504</v>
      </c>
    </row>
    <row r="437" spans="1:18" hidden="1">
      <c r="A437" t="s">
        <v>481</v>
      </c>
      <c r="B437" t="s">
        <v>23</v>
      </c>
      <c r="C437" t="s">
        <v>37</v>
      </c>
      <c r="D437" s="1">
        <v>45988</v>
      </c>
      <c r="E437" s="1">
        <v>45995</v>
      </c>
      <c r="F437">
        <v>1</v>
      </c>
      <c r="G437">
        <v>821</v>
      </c>
      <c r="H437" t="s">
        <v>13</v>
      </c>
      <c r="I437" t="s">
        <v>548</v>
      </c>
      <c r="J437" t="s">
        <v>14</v>
      </c>
      <c r="K437" t="str">
        <f>TEXT(Table1[[#This Row],[Order Date]],"yyyy")</f>
        <v>2025</v>
      </c>
      <c r="L437" t="str">
        <f>TEXT(Table1[[#This Row],[Order Date]],"mmm")</f>
        <v>Nov</v>
      </c>
      <c r="M437" t="str">
        <f>TEXT(Table1[[#This Row],[Order Date]],"ddd")</f>
        <v>Thu</v>
      </c>
      <c r="N437">
        <f>Table1[[#This Row],[Delivered Date]]-Table1[[#This Row],[Order Date]]</f>
        <v>7</v>
      </c>
      <c r="O437">
        <f>_xlfn.XLOOKUP(Table1[[#This Row],[Product Name]],Table4[Product Name],Table4[Cost Percentage])</f>
        <v>0.5</v>
      </c>
      <c r="P437">
        <f>Table1[[#This Row],[Quantity]]*Table1[[#This Row],[Unit Price]]*Table1[[#This Row],[Cost Percentage]]</f>
        <v>410.5</v>
      </c>
      <c r="Q437">
        <f>Table1[[#This Row],[Quantity]]*Table1[[#This Row],[Unit Price]]</f>
        <v>821</v>
      </c>
      <c r="R437">
        <f>Table1[[#This Row],[Revenue]]-Table1[[#This Row],[Total Cost]]</f>
        <v>410.5</v>
      </c>
    </row>
    <row r="438" spans="1:18">
      <c r="A438" t="s">
        <v>482</v>
      </c>
      <c r="B438" t="s">
        <v>20</v>
      </c>
      <c r="C438" t="s">
        <v>53</v>
      </c>
      <c r="D438" s="1">
        <v>45928</v>
      </c>
      <c r="E438" s="1">
        <v>45934</v>
      </c>
      <c r="F438" s="33">
        <v>9</v>
      </c>
      <c r="G438">
        <v>733</v>
      </c>
      <c r="H438" t="s">
        <v>27</v>
      </c>
      <c r="I438" t="s">
        <v>549</v>
      </c>
      <c r="J438" t="s">
        <v>28</v>
      </c>
      <c r="K438" t="str">
        <f>TEXT(Table1[[#This Row],[Order Date]],"yyyy")</f>
        <v>2025</v>
      </c>
      <c r="L438" t="str">
        <f>TEXT(Table1[[#This Row],[Order Date]],"mmm")</f>
        <v>Sep</v>
      </c>
      <c r="M438" t="str">
        <f>TEXT(Table1[[#This Row],[Order Date]],"ddd")</f>
        <v>Sun</v>
      </c>
      <c r="N438">
        <f>Table1[[#This Row],[Delivered Date]]-Table1[[#This Row],[Order Date]]</f>
        <v>6</v>
      </c>
      <c r="O438">
        <f>_xlfn.XLOOKUP(Table1[[#This Row],[Product Name]],Table4[Product Name],Table4[Cost Percentage])</f>
        <v>0.7</v>
      </c>
      <c r="P438">
        <f>Table1[[#This Row],[Quantity]]*Table1[[#This Row],[Unit Price]]*Table1[[#This Row],[Cost Percentage]]</f>
        <v>4617.8999999999996</v>
      </c>
      <c r="Q438">
        <f>Table1[[#This Row],[Quantity]]*Table1[[#This Row],[Unit Price]]</f>
        <v>6597</v>
      </c>
      <c r="R438">
        <f>Table1[[#This Row],[Revenue]]-Table1[[#This Row],[Total Cost]]</f>
        <v>1979.1000000000004</v>
      </c>
    </row>
    <row r="439" spans="1:18">
      <c r="A439" t="s">
        <v>483</v>
      </c>
      <c r="B439" t="s">
        <v>23</v>
      </c>
      <c r="C439" t="s">
        <v>69</v>
      </c>
      <c r="D439" s="1">
        <v>45707</v>
      </c>
      <c r="E439" s="1">
        <v>45713</v>
      </c>
      <c r="F439" s="33">
        <v>7</v>
      </c>
      <c r="G439">
        <v>471</v>
      </c>
      <c r="H439" t="s">
        <v>27</v>
      </c>
      <c r="I439" t="s">
        <v>550</v>
      </c>
      <c r="J439" t="s">
        <v>45</v>
      </c>
      <c r="K439" t="str">
        <f>TEXT(Table1[[#This Row],[Order Date]],"yyyy")</f>
        <v>2025</v>
      </c>
      <c r="L439" t="str">
        <f>TEXT(Table1[[#This Row],[Order Date]],"mmm")</f>
        <v>Feb</v>
      </c>
      <c r="M439" t="str">
        <f>TEXT(Table1[[#This Row],[Order Date]],"ddd")</f>
        <v>Wed</v>
      </c>
      <c r="N439">
        <f>Table1[[#This Row],[Delivered Date]]-Table1[[#This Row],[Order Date]]</f>
        <v>6</v>
      </c>
      <c r="O439">
        <f>_xlfn.XLOOKUP(Table1[[#This Row],[Product Name]],Table4[Product Name],Table4[Cost Percentage])</f>
        <v>0.55000000000000004</v>
      </c>
      <c r="P439">
        <f>Table1[[#This Row],[Quantity]]*Table1[[#This Row],[Unit Price]]*Table1[[#This Row],[Cost Percentage]]</f>
        <v>1813.3500000000001</v>
      </c>
      <c r="Q439">
        <f>Table1[[#This Row],[Quantity]]*Table1[[#This Row],[Unit Price]]</f>
        <v>3297</v>
      </c>
      <c r="R439">
        <f>Table1[[#This Row],[Revenue]]-Table1[[#This Row],[Total Cost]]</f>
        <v>1483.6499999999999</v>
      </c>
    </row>
    <row r="440" spans="1:18">
      <c r="A440" t="s">
        <v>484</v>
      </c>
      <c r="B440" t="s">
        <v>30</v>
      </c>
      <c r="C440" t="s">
        <v>41</v>
      </c>
      <c r="D440" s="1">
        <v>45738</v>
      </c>
      <c r="E440" s="1">
        <v>45745</v>
      </c>
      <c r="F440" s="33">
        <v>2</v>
      </c>
      <c r="G440">
        <v>566</v>
      </c>
      <c r="H440" t="s">
        <v>27</v>
      </c>
      <c r="I440" t="s">
        <v>549</v>
      </c>
      <c r="J440" t="s">
        <v>18</v>
      </c>
      <c r="K440" t="str">
        <f>TEXT(Table1[[#This Row],[Order Date]],"yyyy")</f>
        <v>2025</v>
      </c>
      <c r="L440" t="str">
        <f>TEXT(Table1[[#This Row],[Order Date]],"mmm")</f>
        <v>Mar</v>
      </c>
      <c r="M440" t="str">
        <f>TEXT(Table1[[#This Row],[Order Date]],"ddd")</f>
        <v>Sat</v>
      </c>
      <c r="N440">
        <f>Table1[[#This Row],[Delivered Date]]-Table1[[#This Row],[Order Date]]</f>
        <v>7</v>
      </c>
      <c r="O440">
        <f>_xlfn.XLOOKUP(Table1[[#This Row],[Product Name]],Table4[Product Name],Table4[Cost Percentage])</f>
        <v>0.65</v>
      </c>
      <c r="P440">
        <f>Table1[[#This Row],[Quantity]]*Table1[[#This Row],[Unit Price]]*Table1[[#This Row],[Cost Percentage]]</f>
        <v>735.80000000000007</v>
      </c>
      <c r="Q440">
        <f>Table1[[#This Row],[Quantity]]*Table1[[#This Row],[Unit Price]]</f>
        <v>1132</v>
      </c>
      <c r="R440">
        <f>Table1[[#This Row],[Revenue]]-Table1[[#This Row],[Total Cost]]</f>
        <v>396.19999999999993</v>
      </c>
    </row>
    <row r="441" spans="1:18" hidden="1">
      <c r="A441" t="s">
        <v>485</v>
      </c>
      <c r="B441" t="s">
        <v>20</v>
      </c>
      <c r="C441" t="s">
        <v>21</v>
      </c>
      <c r="D441" s="1">
        <v>45839</v>
      </c>
      <c r="E441" s="1">
        <v>45846</v>
      </c>
      <c r="F441">
        <v>1</v>
      </c>
      <c r="G441">
        <v>284</v>
      </c>
      <c r="H441" t="s">
        <v>13</v>
      </c>
      <c r="I441" t="s">
        <v>549</v>
      </c>
      <c r="J441" t="s">
        <v>45</v>
      </c>
      <c r="K441" t="str">
        <f>TEXT(Table1[[#This Row],[Order Date]],"yyyy")</f>
        <v>2025</v>
      </c>
      <c r="L441" t="str">
        <f>TEXT(Table1[[#This Row],[Order Date]],"mmm")</f>
        <v>Jul</v>
      </c>
      <c r="M441" t="str">
        <f>TEXT(Table1[[#This Row],[Order Date]],"ddd")</f>
        <v>Tue</v>
      </c>
      <c r="N441">
        <f>Table1[[#This Row],[Delivered Date]]-Table1[[#This Row],[Order Date]]</f>
        <v>7</v>
      </c>
      <c r="O441">
        <f>_xlfn.XLOOKUP(Table1[[#This Row],[Product Name]],Table4[Product Name],Table4[Cost Percentage])</f>
        <v>0.75</v>
      </c>
      <c r="P441">
        <f>Table1[[#This Row],[Quantity]]*Table1[[#This Row],[Unit Price]]*Table1[[#This Row],[Cost Percentage]]</f>
        <v>213</v>
      </c>
      <c r="Q441">
        <f>Table1[[#This Row],[Quantity]]*Table1[[#This Row],[Unit Price]]</f>
        <v>284</v>
      </c>
      <c r="R441">
        <f>Table1[[#This Row],[Revenue]]-Table1[[#This Row],[Total Cost]]</f>
        <v>71</v>
      </c>
    </row>
    <row r="442" spans="1:18" hidden="1">
      <c r="A442" t="s">
        <v>486</v>
      </c>
      <c r="B442" t="s">
        <v>11</v>
      </c>
      <c r="C442" t="s">
        <v>12</v>
      </c>
      <c r="D442" s="1">
        <v>45886</v>
      </c>
      <c r="E442" s="1">
        <v>45887</v>
      </c>
      <c r="F442">
        <v>8</v>
      </c>
      <c r="G442">
        <v>48</v>
      </c>
      <c r="H442" t="s">
        <v>13</v>
      </c>
      <c r="I442" t="s">
        <v>32</v>
      </c>
      <c r="J442" t="s">
        <v>45</v>
      </c>
      <c r="K442" t="str">
        <f>TEXT(Table1[[#This Row],[Order Date]],"yyyy")</f>
        <v>2025</v>
      </c>
      <c r="L442" t="str">
        <f>TEXT(Table1[[#This Row],[Order Date]],"mmm")</f>
        <v>Aug</v>
      </c>
      <c r="M442" t="str">
        <f>TEXT(Table1[[#This Row],[Order Date]],"ddd")</f>
        <v>Sun</v>
      </c>
      <c r="N442">
        <f>Table1[[#This Row],[Delivered Date]]-Table1[[#This Row],[Order Date]]</f>
        <v>1</v>
      </c>
      <c r="O442">
        <f>_xlfn.XLOOKUP(Table1[[#This Row],[Product Name]],Table4[Product Name],Table4[Cost Percentage])</f>
        <v>0.75</v>
      </c>
      <c r="P442">
        <f>Table1[[#This Row],[Quantity]]*Table1[[#This Row],[Unit Price]]*Table1[[#This Row],[Cost Percentage]]</f>
        <v>288</v>
      </c>
      <c r="Q442">
        <f>Table1[[#This Row],[Quantity]]*Table1[[#This Row],[Unit Price]]</f>
        <v>384</v>
      </c>
      <c r="R442">
        <f>Table1[[#This Row],[Revenue]]-Table1[[#This Row],[Total Cost]]</f>
        <v>96</v>
      </c>
    </row>
    <row r="443" spans="1:18">
      <c r="A443" t="s">
        <v>487</v>
      </c>
      <c r="B443" t="s">
        <v>20</v>
      </c>
      <c r="C443" t="s">
        <v>21</v>
      </c>
      <c r="D443" s="1">
        <v>45874</v>
      </c>
      <c r="E443" s="1">
        <v>45880</v>
      </c>
      <c r="F443" s="33">
        <v>3</v>
      </c>
      <c r="G443">
        <v>262</v>
      </c>
      <c r="H443" t="s">
        <v>27</v>
      </c>
      <c r="I443" t="s">
        <v>32</v>
      </c>
      <c r="J443" t="s">
        <v>28</v>
      </c>
      <c r="K443" t="str">
        <f>TEXT(Table1[[#This Row],[Order Date]],"yyyy")</f>
        <v>2025</v>
      </c>
      <c r="L443" t="str">
        <f>TEXT(Table1[[#This Row],[Order Date]],"mmm")</f>
        <v>Aug</v>
      </c>
      <c r="M443" t="str">
        <f>TEXT(Table1[[#This Row],[Order Date]],"ddd")</f>
        <v>Tue</v>
      </c>
      <c r="N443">
        <f>Table1[[#This Row],[Delivered Date]]-Table1[[#This Row],[Order Date]]</f>
        <v>6</v>
      </c>
      <c r="O443">
        <f>_xlfn.XLOOKUP(Table1[[#This Row],[Product Name]],Table4[Product Name],Table4[Cost Percentage])</f>
        <v>0.75</v>
      </c>
      <c r="P443">
        <f>Table1[[#This Row],[Quantity]]*Table1[[#This Row],[Unit Price]]*Table1[[#This Row],[Cost Percentage]]</f>
        <v>589.5</v>
      </c>
      <c r="Q443">
        <f>Table1[[#This Row],[Quantity]]*Table1[[#This Row],[Unit Price]]</f>
        <v>786</v>
      </c>
      <c r="R443">
        <f>Table1[[#This Row],[Revenue]]-Table1[[#This Row],[Total Cost]]</f>
        <v>196.5</v>
      </c>
    </row>
    <row r="444" spans="1:18" hidden="1">
      <c r="A444" t="s">
        <v>488</v>
      </c>
      <c r="B444" t="s">
        <v>20</v>
      </c>
      <c r="C444" t="s">
        <v>39</v>
      </c>
      <c r="D444" s="1">
        <v>45716</v>
      </c>
      <c r="E444" s="1">
        <v>45726</v>
      </c>
      <c r="F444">
        <v>8</v>
      </c>
      <c r="G444">
        <v>733</v>
      </c>
      <c r="H444" t="s">
        <v>13</v>
      </c>
      <c r="I444" t="s">
        <v>550</v>
      </c>
      <c r="J444" t="s">
        <v>45</v>
      </c>
      <c r="K444" t="str">
        <f>TEXT(Table1[[#This Row],[Order Date]],"yyyy")</f>
        <v>2025</v>
      </c>
      <c r="L444" t="str">
        <f>TEXT(Table1[[#This Row],[Order Date]],"mmm")</f>
        <v>Feb</v>
      </c>
      <c r="M444" t="str">
        <f>TEXT(Table1[[#This Row],[Order Date]],"ddd")</f>
        <v>Fri</v>
      </c>
      <c r="N444">
        <f>Table1[[#This Row],[Delivered Date]]-Table1[[#This Row],[Order Date]]</f>
        <v>10</v>
      </c>
      <c r="O444">
        <f>_xlfn.XLOOKUP(Table1[[#This Row],[Product Name]],Table4[Product Name],Table4[Cost Percentage])</f>
        <v>0.65</v>
      </c>
      <c r="P444">
        <f>Table1[[#This Row],[Quantity]]*Table1[[#This Row],[Unit Price]]*Table1[[#This Row],[Cost Percentage]]</f>
        <v>3811.6</v>
      </c>
      <c r="Q444">
        <f>Table1[[#This Row],[Quantity]]*Table1[[#This Row],[Unit Price]]</f>
        <v>5864</v>
      </c>
      <c r="R444">
        <f>Table1[[#This Row],[Revenue]]-Table1[[#This Row],[Total Cost]]</f>
        <v>2052.4</v>
      </c>
    </row>
    <row r="445" spans="1:18" hidden="1">
      <c r="A445" t="s">
        <v>489</v>
      </c>
      <c r="B445" t="s">
        <v>20</v>
      </c>
      <c r="C445" t="s">
        <v>21</v>
      </c>
      <c r="D445" s="1">
        <v>45758</v>
      </c>
      <c r="E445" s="1">
        <v>45761</v>
      </c>
      <c r="F445">
        <v>8</v>
      </c>
      <c r="G445">
        <v>258</v>
      </c>
      <c r="H445" t="s">
        <v>13</v>
      </c>
      <c r="I445" t="s">
        <v>546</v>
      </c>
      <c r="J445" t="s">
        <v>14</v>
      </c>
      <c r="K445" t="str">
        <f>TEXT(Table1[[#This Row],[Order Date]],"yyyy")</f>
        <v>2025</v>
      </c>
      <c r="L445" t="str">
        <f>TEXT(Table1[[#This Row],[Order Date]],"mmm")</f>
        <v>Apr</v>
      </c>
      <c r="M445" t="str">
        <f>TEXT(Table1[[#This Row],[Order Date]],"ddd")</f>
        <v>Fri</v>
      </c>
      <c r="N445">
        <f>Table1[[#This Row],[Delivered Date]]-Table1[[#This Row],[Order Date]]</f>
        <v>3</v>
      </c>
      <c r="O445">
        <f>_xlfn.XLOOKUP(Table1[[#This Row],[Product Name]],Table4[Product Name],Table4[Cost Percentage])</f>
        <v>0.75</v>
      </c>
      <c r="P445">
        <f>Table1[[#This Row],[Quantity]]*Table1[[#This Row],[Unit Price]]*Table1[[#This Row],[Cost Percentage]]</f>
        <v>1548</v>
      </c>
      <c r="Q445">
        <f>Table1[[#This Row],[Quantity]]*Table1[[#This Row],[Unit Price]]</f>
        <v>2064</v>
      </c>
      <c r="R445">
        <f>Table1[[#This Row],[Revenue]]-Table1[[#This Row],[Total Cost]]</f>
        <v>516</v>
      </c>
    </row>
    <row r="446" spans="1:18" hidden="1">
      <c r="A446" t="s">
        <v>490</v>
      </c>
      <c r="B446" t="s">
        <v>20</v>
      </c>
      <c r="C446" t="s">
        <v>21</v>
      </c>
      <c r="D446" s="1">
        <v>45742</v>
      </c>
      <c r="E446" s="1">
        <v>45748</v>
      </c>
      <c r="F446">
        <v>10</v>
      </c>
      <c r="G446">
        <v>405</v>
      </c>
      <c r="H446" t="s">
        <v>13</v>
      </c>
      <c r="I446" t="s">
        <v>32</v>
      </c>
      <c r="J446" t="s">
        <v>45</v>
      </c>
      <c r="K446" t="str">
        <f>TEXT(Table1[[#This Row],[Order Date]],"yyyy")</f>
        <v>2025</v>
      </c>
      <c r="L446" t="str">
        <f>TEXT(Table1[[#This Row],[Order Date]],"mmm")</f>
        <v>Mar</v>
      </c>
      <c r="M446" t="str">
        <f>TEXT(Table1[[#This Row],[Order Date]],"ddd")</f>
        <v>Wed</v>
      </c>
      <c r="N446">
        <f>Table1[[#This Row],[Delivered Date]]-Table1[[#This Row],[Order Date]]</f>
        <v>6</v>
      </c>
      <c r="O446">
        <f>_xlfn.XLOOKUP(Table1[[#This Row],[Product Name]],Table4[Product Name],Table4[Cost Percentage])</f>
        <v>0.75</v>
      </c>
      <c r="P446">
        <f>Table1[[#This Row],[Quantity]]*Table1[[#This Row],[Unit Price]]*Table1[[#This Row],[Cost Percentage]]</f>
        <v>3037.5</v>
      </c>
      <c r="Q446">
        <f>Table1[[#This Row],[Quantity]]*Table1[[#This Row],[Unit Price]]</f>
        <v>4050</v>
      </c>
      <c r="R446">
        <f>Table1[[#This Row],[Revenue]]-Table1[[#This Row],[Total Cost]]</f>
        <v>1012.5</v>
      </c>
    </row>
    <row r="447" spans="1:18" hidden="1">
      <c r="A447" t="s">
        <v>491</v>
      </c>
      <c r="B447" t="s">
        <v>20</v>
      </c>
      <c r="C447" t="s">
        <v>82</v>
      </c>
      <c r="D447" s="1">
        <v>45924</v>
      </c>
      <c r="E447" s="1">
        <v>45925</v>
      </c>
      <c r="F447">
        <v>6</v>
      </c>
      <c r="G447">
        <v>252</v>
      </c>
      <c r="H447" t="s">
        <v>13</v>
      </c>
      <c r="I447" t="s">
        <v>550</v>
      </c>
      <c r="J447" t="s">
        <v>14</v>
      </c>
      <c r="K447" t="str">
        <f>TEXT(Table1[[#This Row],[Order Date]],"yyyy")</f>
        <v>2025</v>
      </c>
      <c r="L447" t="str">
        <f>TEXT(Table1[[#This Row],[Order Date]],"mmm")</f>
        <v>Sep</v>
      </c>
      <c r="M447" t="str">
        <f>TEXT(Table1[[#This Row],[Order Date]],"ddd")</f>
        <v>Wed</v>
      </c>
      <c r="N447">
        <f>Table1[[#This Row],[Delivered Date]]-Table1[[#This Row],[Order Date]]</f>
        <v>1</v>
      </c>
      <c r="O447">
        <f>_xlfn.XLOOKUP(Table1[[#This Row],[Product Name]],Table4[Product Name],Table4[Cost Percentage])</f>
        <v>0.8</v>
      </c>
      <c r="P447">
        <f>Table1[[#This Row],[Quantity]]*Table1[[#This Row],[Unit Price]]*Table1[[#This Row],[Cost Percentage]]</f>
        <v>1209.6000000000001</v>
      </c>
      <c r="Q447">
        <f>Table1[[#This Row],[Quantity]]*Table1[[#This Row],[Unit Price]]</f>
        <v>1512</v>
      </c>
      <c r="R447">
        <f>Table1[[#This Row],[Revenue]]-Table1[[#This Row],[Total Cost]]</f>
        <v>302.39999999999986</v>
      </c>
    </row>
    <row r="448" spans="1:18" hidden="1">
      <c r="A448" t="s">
        <v>492</v>
      </c>
      <c r="B448" t="s">
        <v>30</v>
      </c>
      <c r="C448" t="s">
        <v>41</v>
      </c>
      <c r="D448" s="1">
        <v>45965</v>
      </c>
      <c r="E448" s="1">
        <v>45971</v>
      </c>
      <c r="F448">
        <v>10</v>
      </c>
      <c r="G448">
        <v>85</v>
      </c>
      <c r="H448" t="s">
        <v>13</v>
      </c>
      <c r="I448" t="s">
        <v>546</v>
      </c>
      <c r="J448" t="s">
        <v>28</v>
      </c>
      <c r="K448" t="str">
        <f>TEXT(Table1[[#This Row],[Order Date]],"yyyy")</f>
        <v>2025</v>
      </c>
      <c r="L448" t="str">
        <f>TEXT(Table1[[#This Row],[Order Date]],"mmm")</f>
        <v>Nov</v>
      </c>
      <c r="M448" t="str">
        <f>TEXT(Table1[[#This Row],[Order Date]],"ddd")</f>
        <v>Tue</v>
      </c>
      <c r="N448">
        <f>Table1[[#This Row],[Delivered Date]]-Table1[[#This Row],[Order Date]]</f>
        <v>6</v>
      </c>
      <c r="O448">
        <f>_xlfn.XLOOKUP(Table1[[#This Row],[Product Name]],Table4[Product Name],Table4[Cost Percentage])</f>
        <v>0.65</v>
      </c>
      <c r="P448">
        <f>Table1[[#This Row],[Quantity]]*Table1[[#This Row],[Unit Price]]*Table1[[#This Row],[Cost Percentage]]</f>
        <v>552.5</v>
      </c>
      <c r="Q448">
        <f>Table1[[#This Row],[Quantity]]*Table1[[#This Row],[Unit Price]]</f>
        <v>850</v>
      </c>
      <c r="R448">
        <f>Table1[[#This Row],[Revenue]]-Table1[[#This Row],[Total Cost]]</f>
        <v>297.5</v>
      </c>
    </row>
    <row r="449" spans="1:18" hidden="1">
      <c r="A449" t="s">
        <v>493</v>
      </c>
      <c r="B449" t="s">
        <v>30</v>
      </c>
      <c r="C449" t="s">
        <v>41</v>
      </c>
      <c r="D449" s="1">
        <v>45768</v>
      </c>
      <c r="E449" s="1">
        <v>45772</v>
      </c>
      <c r="F449">
        <v>9</v>
      </c>
      <c r="G449">
        <v>67</v>
      </c>
      <c r="H449" t="s">
        <v>13</v>
      </c>
      <c r="I449" t="s">
        <v>550</v>
      </c>
      <c r="J449" t="s">
        <v>14</v>
      </c>
      <c r="K449" t="str">
        <f>TEXT(Table1[[#This Row],[Order Date]],"yyyy")</f>
        <v>2025</v>
      </c>
      <c r="L449" t="str">
        <f>TEXT(Table1[[#This Row],[Order Date]],"mmm")</f>
        <v>Apr</v>
      </c>
      <c r="M449" t="str">
        <f>TEXT(Table1[[#This Row],[Order Date]],"ddd")</f>
        <v>Mon</v>
      </c>
      <c r="N449">
        <f>Table1[[#This Row],[Delivered Date]]-Table1[[#This Row],[Order Date]]</f>
        <v>4</v>
      </c>
      <c r="O449">
        <f>_xlfn.XLOOKUP(Table1[[#This Row],[Product Name]],Table4[Product Name],Table4[Cost Percentage])</f>
        <v>0.65</v>
      </c>
      <c r="P449">
        <f>Table1[[#This Row],[Quantity]]*Table1[[#This Row],[Unit Price]]*Table1[[#This Row],[Cost Percentage]]</f>
        <v>391.95</v>
      </c>
      <c r="Q449">
        <f>Table1[[#This Row],[Quantity]]*Table1[[#This Row],[Unit Price]]</f>
        <v>603</v>
      </c>
      <c r="R449">
        <f>Table1[[#This Row],[Revenue]]-Table1[[#This Row],[Total Cost]]</f>
        <v>211.05</v>
      </c>
    </row>
    <row r="450" spans="1:18" hidden="1">
      <c r="A450" t="s">
        <v>494</v>
      </c>
      <c r="B450" t="s">
        <v>20</v>
      </c>
      <c r="C450" t="s">
        <v>53</v>
      </c>
      <c r="D450" s="1">
        <v>45812</v>
      </c>
      <c r="E450" s="1">
        <v>45818</v>
      </c>
      <c r="F450">
        <v>3</v>
      </c>
      <c r="G450">
        <v>723</v>
      </c>
      <c r="H450" t="s">
        <v>13</v>
      </c>
      <c r="I450" t="s">
        <v>550</v>
      </c>
      <c r="J450" t="s">
        <v>45</v>
      </c>
      <c r="K450" t="str">
        <f>TEXT(Table1[[#This Row],[Order Date]],"yyyy")</f>
        <v>2025</v>
      </c>
      <c r="L450" t="str">
        <f>TEXT(Table1[[#This Row],[Order Date]],"mmm")</f>
        <v>Jun</v>
      </c>
      <c r="M450" t="str">
        <f>TEXT(Table1[[#This Row],[Order Date]],"ddd")</f>
        <v>Wed</v>
      </c>
      <c r="N450">
        <f>Table1[[#This Row],[Delivered Date]]-Table1[[#This Row],[Order Date]]</f>
        <v>6</v>
      </c>
      <c r="O450">
        <f>_xlfn.XLOOKUP(Table1[[#This Row],[Product Name]],Table4[Product Name],Table4[Cost Percentage])</f>
        <v>0.7</v>
      </c>
      <c r="P450">
        <f>Table1[[#This Row],[Quantity]]*Table1[[#This Row],[Unit Price]]*Table1[[#This Row],[Cost Percentage]]</f>
        <v>1518.3</v>
      </c>
      <c r="Q450">
        <f>Table1[[#This Row],[Quantity]]*Table1[[#This Row],[Unit Price]]</f>
        <v>2169</v>
      </c>
      <c r="R450">
        <f>Table1[[#This Row],[Revenue]]-Table1[[#This Row],[Total Cost]]</f>
        <v>650.70000000000005</v>
      </c>
    </row>
    <row r="451" spans="1:18" hidden="1">
      <c r="A451" t="s">
        <v>495</v>
      </c>
      <c r="B451" t="s">
        <v>30</v>
      </c>
      <c r="C451" t="s">
        <v>31</v>
      </c>
      <c r="D451" s="1">
        <v>45762</v>
      </c>
      <c r="E451" s="1">
        <v>45766</v>
      </c>
      <c r="F451">
        <v>2</v>
      </c>
      <c r="G451">
        <v>919</v>
      </c>
      <c r="H451" t="s">
        <v>13</v>
      </c>
      <c r="I451" t="s">
        <v>550</v>
      </c>
      <c r="J451" t="s">
        <v>18</v>
      </c>
      <c r="K451" t="str">
        <f>TEXT(Table1[[#This Row],[Order Date]],"yyyy")</f>
        <v>2025</v>
      </c>
      <c r="L451" t="str">
        <f>TEXT(Table1[[#This Row],[Order Date]],"mmm")</f>
        <v>Apr</v>
      </c>
      <c r="M451" t="str">
        <f>TEXT(Table1[[#This Row],[Order Date]],"ddd")</f>
        <v>Tue</v>
      </c>
      <c r="N451">
        <f>Table1[[#This Row],[Delivered Date]]-Table1[[#This Row],[Order Date]]</f>
        <v>4</v>
      </c>
      <c r="O451">
        <f>_xlfn.XLOOKUP(Table1[[#This Row],[Product Name]],Table4[Product Name],Table4[Cost Percentage])</f>
        <v>0.75</v>
      </c>
      <c r="P451">
        <f>Table1[[#This Row],[Quantity]]*Table1[[#This Row],[Unit Price]]*Table1[[#This Row],[Cost Percentage]]</f>
        <v>1378.5</v>
      </c>
      <c r="Q451">
        <f>Table1[[#This Row],[Quantity]]*Table1[[#This Row],[Unit Price]]</f>
        <v>1838</v>
      </c>
      <c r="R451">
        <f>Table1[[#This Row],[Revenue]]-Table1[[#This Row],[Total Cost]]</f>
        <v>459.5</v>
      </c>
    </row>
    <row r="452" spans="1:18" hidden="1">
      <c r="A452" t="s">
        <v>496</v>
      </c>
      <c r="B452" t="s">
        <v>11</v>
      </c>
      <c r="C452" t="s">
        <v>57</v>
      </c>
      <c r="D452" s="1">
        <v>45871</v>
      </c>
      <c r="E452" s="1">
        <v>45877</v>
      </c>
      <c r="F452">
        <v>2</v>
      </c>
      <c r="G452">
        <v>315</v>
      </c>
      <c r="H452" t="s">
        <v>13</v>
      </c>
      <c r="I452" t="s">
        <v>32</v>
      </c>
      <c r="J452" t="s">
        <v>45</v>
      </c>
      <c r="K452" t="str">
        <f>TEXT(Table1[[#This Row],[Order Date]],"yyyy")</f>
        <v>2025</v>
      </c>
      <c r="L452" t="str">
        <f>TEXT(Table1[[#This Row],[Order Date]],"mmm")</f>
        <v>Aug</v>
      </c>
      <c r="M452" t="str">
        <f>TEXT(Table1[[#This Row],[Order Date]],"ddd")</f>
        <v>Sat</v>
      </c>
      <c r="N452">
        <f>Table1[[#This Row],[Delivered Date]]-Table1[[#This Row],[Order Date]]</f>
        <v>6</v>
      </c>
      <c r="O452">
        <f>_xlfn.XLOOKUP(Table1[[#This Row],[Product Name]],Table4[Product Name],Table4[Cost Percentage])</f>
        <v>0.85</v>
      </c>
      <c r="P452">
        <f>Table1[[#This Row],[Quantity]]*Table1[[#This Row],[Unit Price]]*Table1[[#This Row],[Cost Percentage]]</f>
        <v>535.5</v>
      </c>
      <c r="Q452">
        <f>Table1[[#This Row],[Quantity]]*Table1[[#This Row],[Unit Price]]</f>
        <v>630</v>
      </c>
      <c r="R452">
        <f>Table1[[#This Row],[Revenue]]-Table1[[#This Row],[Total Cost]]</f>
        <v>94.5</v>
      </c>
    </row>
    <row r="453" spans="1:18" hidden="1">
      <c r="A453" t="s">
        <v>497</v>
      </c>
      <c r="B453" t="s">
        <v>11</v>
      </c>
      <c r="C453" t="s">
        <v>35</v>
      </c>
      <c r="D453" s="1">
        <v>45739</v>
      </c>
      <c r="E453" s="1">
        <v>45745</v>
      </c>
      <c r="F453">
        <v>3</v>
      </c>
      <c r="G453">
        <v>561</v>
      </c>
      <c r="H453" t="s">
        <v>13</v>
      </c>
      <c r="I453" t="s">
        <v>32</v>
      </c>
      <c r="J453" t="s">
        <v>28</v>
      </c>
      <c r="K453" t="str">
        <f>TEXT(Table1[[#This Row],[Order Date]],"yyyy")</f>
        <v>2025</v>
      </c>
      <c r="L453" t="str">
        <f>TEXT(Table1[[#This Row],[Order Date]],"mmm")</f>
        <v>Mar</v>
      </c>
      <c r="M453" t="str">
        <f>TEXT(Table1[[#This Row],[Order Date]],"ddd")</f>
        <v>Sun</v>
      </c>
      <c r="N453">
        <f>Table1[[#This Row],[Delivered Date]]-Table1[[#This Row],[Order Date]]</f>
        <v>6</v>
      </c>
      <c r="O453">
        <f>_xlfn.XLOOKUP(Table1[[#This Row],[Product Name]],Table4[Product Name],Table4[Cost Percentage])</f>
        <v>0.8</v>
      </c>
      <c r="P453">
        <f>Table1[[#This Row],[Quantity]]*Table1[[#This Row],[Unit Price]]*Table1[[#This Row],[Cost Percentage]]</f>
        <v>1346.4</v>
      </c>
      <c r="Q453">
        <f>Table1[[#This Row],[Quantity]]*Table1[[#This Row],[Unit Price]]</f>
        <v>1683</v>
      </c>
      <c r="R453">
        <f>Table1[[#This Row],[Revenue]]-Table1[[#This Row],[Total Cost]]</f>
        <v>336.59999999999991</v>
      </c>
    </row>
    <row r="454" spans="1:18" hidden="1">
      <c r="A454" t="s">
        <v>498</v>
      </c>
      <c r="B454" t="s">
        <v>11</v>
      </c>
      <c r="C454" t="s">
        <v>12</v>
      </c>
      <c r="D454" s="1">
        <v>45834</v>
      </c>
      <c r="E454" s="1">
        <v>45838</v>
      </c>
      <c r="F454">
        <v>1</v>
      </c>
      <c r="G454">
        <v>934</v>
      </c>
      <c r="H454" t="s">
        <v>13</v>
      </c>
      <c r="I454" t="s">
        <v>32</v>
      </c>
      <c r="J454" t="s">
        <v>14</v>
      </c>
      <c r="K454" t="str">
        <f>TEXT(Table1[[#This Row],[Order Date]],"yyyy")</f>
        <v>2025</v>
      </c>
      <c r="L454" t="str">
        <f>TEXT(Table1[[#This Row],[Order Date]],"mmm")</f>
        <v>Jun</v>
      </c>
      <c r="M454" t="str">
        <f>TEXT(Table1[[#This Row],[Order Date]],"ddd")</f>
        <v>Thu</v>
      </c>
      <c r="N454">
        <f>Table1[[#This Row],[Delivered Date]]-Table1[[#This Row],[Order Date]]</f>
        <v>4</v>
      </c>
      <c r="O454">
        <f>_xlfn.XLOOKUP(Table1[[#This Row],[Product Name]],Table4[Product Name],Table4[Cost Percentage])</f>
        <v>0.75</v>
      </c>
      <c r="P454">
        <f>Table1[[#This Row],[Quantity]]*Table1[[#This Row],[Unit Price]]*Table1[[#This Row],[Cost Percentage]]</f>
        <v>700.5</v>
      </c>
      <c r="Q454">
        <f>Table1[[#This Row],[Quantity]]*Table1[[#This Row],[Unit Price]]</f>
        <v>934</v>
      </c>
      <c r="R454">
        <f>Table1[[#This Row],[Revenue]]-Table1[[#This Row],[Total Cost]]</f>
        <v>233.5</v>
      </c>
    </row>
    <row r="455" spans="1:18">
      <c r="A455" t="s">
        <v>499</v>
      </c>
      <c r="B455" t="s">
        <v>11</v>
      </c>
      <c r="C455" t="s">
        <v>57</v>
      </c>
      <c r="D455" s="1">
        <v>46008</v>
      </c>
      <c r="E455" s="1">
        <v>46013</v>
      </c>
      <c r="F455" s="33">
        <v>1</v>
      </c>
      <c r="G455">
        <v>979</v>
      </c>
      <c r="H455" t="s">
        <v>27</v>
      </c>
      <c r="I455" t="s">
        <v>550</v>
      </c>
      <c r="J455" t="s">
        <v>28</v>
      </c>
      <c r="K455" t="str">
        <f>TEXT(Table1[[#This Row],[Order Date]],"yyyy")</f>
        <v>2025</v>
      </c>
      <c r="L455" t="str">
        <f>TEXT(Table1[[#This Row],[Order Date]],"mmm")</f>
        <v>Dec</v>
      </c>
      <c r="M455" t="str">
        <f>TEXT(Table1[[#This Row],[Order Date]],"ddd")</f>
        <v>Wed</v>
      </c>
      <c r="N455">
        <f>Table1[[#This Row],[Delivered Date]]-Table1[[#This Row],[Order Date]]</f>
        <v>5</v>
      </c>
      <c r="O455">
        <f>_xlfn.XLOOKUP(Table1[[#This Row],[Product Name]],Table4[Product Name],Table4[Cost Percentage])</f>
        <v>0.85</v>
      </c>
      <c r="P455">
        <f>Table1[[#This Row],[Quantity]]*Table1[[#This Row],[Unit Price]]*Table1[[#This Row],[Cost Percentage]]</f>
        <v>832.15</v>
      </c>
      <c r="Q455">
        <f>Table1[[#This Row],[Quantity]]*Table1[[#This Row],[Unit Price]]</f>
        <v>979</v>
      </c>
      <c r="R455">
        <f>Table1[[#This Row],[Revenue]]-Table1[[#This Row],[Total Cost]]</f>
        <v>146.85000000000002</v>
      </c>
    </row>
    <row r="456" spans="1:18">
      <c r="A456" t="s">
        <v>500</v>
      </c>
      <c r="B456" t="s">
        <v>30</v>
      </c>
      <c r="C456" t="s">
        <v>31</v>
      </c>
      <c r="D456" s="1">
        <v>45917</v>
      </c>
      <c r="E456" s="1">
        <v>45923</v>
      </c>
      <c r="F456" s="33">
        <v>1</v>
      </c>
      <c r="G456">
        <v>805</v>
      </c>
      <c r="H456" t="s">
        <v>27</v>
      </c>
      <c r="I456" t="s">
        <v>548</v>
      </c>
      <c r="J456" t="s">
        <v>28</v>
      </c>
      <c r="K456" t="str">
        <f>TEXT(Table1[[#This Row],[Order Date]],"yyyy")</f>
        <v>2025</v>
      </c>
      <c r="L456" t="str">
        <f>TEXT(Table1[[#This Row],[Order Date]],"mmm")</f>
        <v>Sep</v>
      </c>
      <c r="M456" t="str">
        <f>TEXT(Table1[[#This Row],[Order Date]],"ddd")</f>
        <v>Wed</v>
      </c>
      <c r="N456">
        <f>Table1[[#This Row],[Delivered Date]]-Table1[[#This Row],[Order Date]]</f>
        <v>6</v>
      </c>
      <c r="O456">
        <f>_xlfn.XLOOKUP(Table1[[#This Row],[Product Name]],Table4[Product Name],Table4[Cost Percentage])</f>
        <v>0.75</v>
      </c>
      <c r="P456">
        <f>Table1[[#This Row],[Quantity]]*Table1[[#This Row],[Unit Price]]*Table1[[#This Row],[Cost Percentage]]</f>
        <v>603.75</v>
      </c>
      <c r="Q456">
        <f>Table1[[#This Row],[Quantity]]*Table1[[#This Row],[Unit Price]]</f>
        <v>805</v>
      </c>
      <c r="R456">
        <f>Table1[[#This Row],[Revenue]]-Table1[[#This Row],[Total Cost]]</f>
        <v>201.25</v>
      </c>
    </row>
    <row r="457" spans="1:18" hidden="1">
      <c r="A457" t="s">
        <v>501</v>
      </c>
      <c r="B457" t="s">
        <v>16</v>
      </c>
      <c r="C457" t="s">
        <v>17</v>
      </c>
      <c r="D457" s="1">
        <v>45666</v>
      </c>
      <c r="E457" s="1">
        <v>45673</v>
      </c>
      <c r="F457">
        <v>3</v>
      </c>
      <c r="G457">
        <v>319</v>
      </c>
      <c r="H457" t="s">
        <v>13</v>
      </c>
      <c r="I457" t="s">
        <v>550</v>
      </c>
      <c r="J457" t="s">
        <v>45</v>
      </c>
      <c r="K457" t="str">
        <f>TEXT(Table1[[#This Row],[Order Date]],"yyyy")</f>
        <v>2025</v>
      </c>
      <c r="L457" t="str">
        <f>TEXT(Table1[[#This Row],[Order Date]],"mmm")</f>
        <v>Jan</v>
      </c>
      <c r="M457" t="str">
        <f>TEXT(Table1[[#This Row],[Order Date]],"ddd")</f>
        <v>Thu</v>
      </c>
      <c r="N457">
        <f>Table1[[#This Row],[Delivered Date]]-Table1[[#This Row],[Order Date]]</f>
        <v>7</v>
      </c>
      <c r="O457">
        <f>_xlfn.XLOOKUP(Table1[[#This Row],[Product Name]],Table4[Product Name],Table4[Cost Percentage])</f>
        <v>0.5</v>
      </c>
      <c r="P457">
        <f>Table1[[#This Row],[Quantity]]*Table1[[#This Row],[Unit Price]]*Table1[[#This Row],[Cost Percentage]]</f>
        <v>478.5</v>
      </c>
      <c r="Q457">
        <f>Table1[[#This Row],[Quantity]]*Table1[[#This Row],[Unit Price]]</f>
        <v>957</v>
      </c>
      <c r="R457">
        <f>Table1[[#This Row],[Revenue]]-Table1[[#This Row],[Total Cost]]</f>
        <v>478.5</v>
      </c>
    </row>
    <row r="458" spans="1:18" hidden="1">
      <c r="A458" t="s">
        <v>502</v>
      </c>
      <c r="B458" t="s">
        <v>16</v>
      </c>
      <c r="C458" t="s">
        <v>43</v>
      </c>
      <c r="D458" s="1">
        <v>45779</v>
      </c>
      <c r="E458" s="1">
        <v>45789</v>
      </c>
      <c r="F458">
        <v>4</v>
      </c>
      <c r="G458">
        <v>872</v>
      </c>
      <c r="H458" t="s">
        <v>13</v>
      </c>
      <c r="I458" t="s">
        <v>549</v>
      </c>
      <c r="J458" t="s">
        <v>28</v>
      </c>
      <c r="K458" t="str">
        <f>TEXT(Table1[[#This Row],[Order Date]],"yyyy")</f>
        <v>2025</v>
      </c>
      <c r="L458" t="str">
        <f>TEXT(Table1[[#This Row],[Order Date]],"mmm")</f>
        <v>May</v>
      </c>
      <c r="M458" t="str">
        <f>TEXT(Table1[[#This Row],[Order Date]],"ddd")</f>
        <v>Fri</v>
      </c>
      <c r="N458">
        <f>Table1[[#This Row],[Delivered Date]]-Table1[[#This Row],[Order Date]]</f>
        <v>10</v>
      </c>
      <c r="O458">
        <f>_xlfn.XLOOKUP(Table1[[#This Row],[Product Name]],Table4[Product Name],Table4[Cost Percentage])</f>
        <v>0.6</v>
      </c>
      <c r="P458">
        <f>Table1[[#This Row],[Quantity]]*Table1[[#This Row],[Unit Price]]*Table1[[#This Row],[Cost Percentage]]</f>
        <v>2092.7999999999997</v>
      </c>
      <c r="Q458">
        <f>Table1[[#This Row],[Quantity]]*Table1[[#This Row],[Unit Price]]</f>
        <v>3488</v>
      </c>
      <c r="R458">
        <f>Table1[[#This Row],[Revenue]]-Table1[[#This Row],[Total Cost]]</f>
        <v>1395.2000000000003</v>
      </c>
    </row>
    <row r="459" spans="1:18">
      <c r="A459" t="s">
        <v>503</v>
      </c>
      <c r="B459" t="s">
        <v>23</v>
      </c>
      <c r="C459" t="s">
        <v>69</v>
      </c>
      <c r="D459" s="1">
        <v>45728</v>
      </c>
      <c r="E459" s="1">
        <v>45732</v>
      </c>
      <c r="F459" s="33">
        <v>3</v>
      </c>
      <c r="G459">
        <v>154</v>
      </c>
      <c r="H459" t="s">
        <v>27</v>
      </c>
      <c r="I459" t="s">
        <v>549</v>
      </c>
      <c r="J459" t="s">
        <v>28</v>
      </c>
      <c r="K459" t="str">
        <f>TEXT(Table1[[#This Row],[Order Date]],"yyyy")</f>
        <v>2025</v>
      </c>
      <c r="L459" t="str">
        <f>TEXT(Table1[[#This Row],[Order Date]],"mmm")</f>
        <v>Mar</v>
      </c>
      <c r="M459" t="str">
        <f>TEXT(Table1[[#This Row],[Order Date]],"ddd")</f>
        <v>Wed</v>
      </c>
      <c r="N459">
        <f>Table1[[#This Row],[Delivered Date]]-Table1[[#This Row],[Order Date]]</f>
        <v>4</v>
      </c>
      <c r="O459">
        <f>_xlfn.XLOOKUP(Table1[[#This Row],[Product Name]],Table4[Product Name],Table4[Cost Percentage])</f>
        <v>0.55000000000000004</v>
      </c>
      <c r="P459">
        <f>Table1[[#This Row],[Quantity]]*Table1[[#This Row],[Unit Price]]*Table1[[#This Row],[Cost Percentage]]</f>
        <v>254.10000000000002</v>
      </c>
      <c r="Q459">
        <f>Table1[[#This Row],[Quantity]]*Table1[[#This Row],[Unit Price]]</f>
        <v>462</v>
      </c>
      <c r="R459">
        <f>Table1[[#This Row],[Revenue]]-Table1[[#This Row],[Total Cost]]</f>
        <v>207.89999999999998</v>
      </c>
    </row>
    <row r="460" spans="1:18">
      <c r="A460" t="s">
        <v>504</v>
      </c>
      <c r="B460" t="s">
        <v>11</v>
      </c>
      <c r="C460" t="s">
        <v>12</v>
      </c>
      <c r="D460" s="1">
        <v>45842</v>
      </c>
      <c r="E460" s="1">
        <v>45844</v>
      </c>
      <c r="F460" s="33">
        <v>10</v>
      </c>
      <c r="G460">
        <v>674</v>
      </c>
      <c r="H460" t="s">
        <v>27</v>
      </c>
      <c r="I460" t="s">
        <v>548</v>
      </c>
      <c r="J460" t="s">
        <v>18</v>
      </c>
      <c r="K460" t="str">
        <f>TEXT(Table1[[#This Row],[Order Date]],"yyyy")</f>
        <v>2025</v>
      </c>
      <c r="L460" t="str">
        <f>TEXT(Table1[[#This Row],[Order Date]],"mmm")</f>
        <v>Jul</v>
      </c>
      <c r="M460" t="str">
        <f>TEXT(Table1[[#This Row],[Order Date]],"ddd")</f>
        <v>Fri</v>
      </c>
      <c r="N460">
        <f>Table1[[#This Row],[Delivered Date]]-Table1[[#This Row],[Order Date]]</f>
        <v>2</v>
      </c>
      <c r="O460">
        <f>_xlfn.XLOOKUP(Table1[[#This Row],[Product Name]],Table4[Product Name],Table4[Cost Percentage])</f>
        <v>0.75</v>
      </c>
      <c r="P460">
        <f>Table1[[#This Row],[Quantity]]*Table1[[#This Row],[Unit Price]]*Table1[[#This Row],[Cost Percentage]]</f>
        <v>5055</v>
      </c>
      <c r="Q460">
        <f>Table1[[#This Row],[Quantity]]*Table1[[#This Row],[Unit Price]]</f>
        <v>6740</v>
      </c>
      <c r="R460">
        <f>Table1[[#This Row],[Revenue]]-Table1[[#This Row],[Total Cost]]</f>
        <v>1685</v>
      </c>
    </row>
    <row r="461" spans="1:18" hidden="1">
      <c r="A461" t="s">
        <v>505</v>
      </c>
      <c r="B461" t="s">
        <v>16</v>
      </c>
      <c r="C461" t="s">
        <v>17</v>
      </c>
      <c r="D461" s="1">
        <v>45925</v>
      </c>
      <c r="E461" s="1">
        <v>45930</v>
      </c>
      <c r="F461">
        <v>8</v>
      </c>
      <c r="G461">
        <v>203</v>
      </c>
      <c r="H461" t="s">
        <v>13</v>
      </c>
      <c r="I461" t="s">
        <v>546</v>
      </c>
      <c r="J461" t="s">
        <v>18</v>
      </c>
      <c r="K461" t="str">
        <f>TEXT(Table1[[#This Row],[Order Date]],"yyyy")</f>
        <v>2025</v>
      </c>
      <c r="L461" t="str">
        <f>TEXT(Table1[[#This Row],[Order Date]],"mmm")</f>
        <v>Sep</v>
      </c>
      <c r="M461" t="str">
        <f>TEXT(Table1[[#This Row],[Order Date]],"ddd")</f>
        <v>Thu</v>
      </c>
      <c r="N461">
        <f>Table1[[#This Row],[Delivered Date]]-Table1[[#This Row],[Order Date]]</f>
        <v>5</v>
      </c>
      <c r="O461">
        <f>_xlfn.XLOOKUP(Table1[[#This Row],[Product Name]],Table4[Product Name],Table4[Cost Percentage])</f>
        <v>0.5</v>
      </c>
      <c r="P461">
        <f>Table1[[#This Row],[Quantity]]*Table1[[#This Row],[Unit Price]]*Table1[[#This Row],[Cost Percentage]]</f>
        <v>812</v>
      </c>
      <c r="Q461">
        <f>Table1[[#This Row],[Quantity]]*Table1[[#This Row],[Unit Price]]</f>
        <v>1624</v>
      </c>
      <c r="R461">
        <f>Table1[[#This Row],[Revenue]]-Table1[[#This Row],[Total Cost]]</f>
        <v>812</v>
      </c>
    </row>
    <row r="462" spans="1:18">
      <c r="A462" t="s">
        <v>506</v>
      </c>
      <c r="B462" t="s">
        <v>30</v>
      </c>
      <c r="C462" t="s">
        <v>49</v>
      </c>
      <c r="D462" s="1">
        <v>45759</v>
      </c>
      <c r="E462" s="1">
        <v>45765</v>
      </c>
      <c r="F462" s="33">
        <v>5</v>
      </c>
      <c r="G462">
        <v>608</v>
      </c>
      <c r="H462" t="s">
        <v>27</v>
      </c>
      <c r="I462" t="s">
        <v>550</v>
      </c>
      <c r="J462" t="s">
        <v>45</v>
      </c>
      <c r="K462" t="str">
        <f>TEXT(Table1[[#This Row],[Order Date]],"yyyy")</f>
        <v>2025</v>
      </c>
      <c r="L462" t="str">
        <f>TEXT(Table1[[#This Row],[Order Date]],"mmm")</f>
        <v>Apr</v>
      </c>
      <c r="M462" t="str">
        <f>TEXT(Table1[[#This Row],[Order Date]],"ddd")</f>
        <v>Sat</v>
      </c>
      <c r="N462">
        <f>Table1[[#This Row],[Delivered Date]]-Table1[[#This Row],[Order Date]]</f>
        <v>6</v>
      </c>
      <c r="O462">
        <f>_xlfn.XLOOKUP(Table1[[#This Row],[Product Name]],Table4[Product Name],Table4[Cost Percentage])</f>
        <v>0.7</v>
      </c>
      <c r="P462">
        <f>Table1[[#This Row],[Quantity]]*Table1[[#This Row],[Unit Price]]*Table1[[#This Row],[Cost Percentage]]</f>
        <v>2128</v>
      </c>
      <c r="Q462">
        <f>Table1[[#This Row],[Quantity]]*Table1[[#This Row],[Unit Price]]</f>
        <v>3040</v>
      </c>
      <c r="R462">
        <f>Table1[[#This Row],[Revenue]]-Table1[[#This Row],[Total Cost]]</f>
        <v>912</v>
      </c>
    </row>
    <row r="463" spans="1:18">
      <c r="A463" t="s">
        <v>507</v>
      </c>
      <c r="B463" t="s">
        <v>30</v>
      </c>
      <c r="C463" t="s">
        <v>41</v>
      </c>
      <c r="D463" s="1">
        <v>45768</v>
      </c>
      <c r="E463" s="1">
        <v>45772</v>
      </c>
      <c r="F463" s="33">
        <v>5</v>
      </c>
      <c r="G463">
        <v>664</v>
      </c>
      <c r="H463" t="s">
        <v>27</v>
      </c>
      <c r="I463" t="s">
        <v>32</v>
      </c>
      <c r="J463" t="s">
        <v>18</v>
      </c>
      <c r="K463" t="str">
        <f>TEXT(Table1[[#This Row],[Order Date]],"yyyy")</f>
        <v>2025</v>
      </c>
      <c r="L463" t="str">
        <f>TEXT(Table1[[#This Row],[Order Date]],"mmm")</f>
        <v>Apr</v>
      </c>
      <c r="M463" t="str">
        <f>TEXT(Table1[[#This Row],[Order Date]],"ddd")</f>
        <v>Mon</v>
      </c>
      <c r="N463">
        <f>Table1[[#This Row],[Delivered Date]]-Table1[[#This Row],[Order Date]]</f>
        <v>4</v>
      </c>
      <c r="O463">
        <f>_xlfn.XLOOKUP(Table1[[#This Row],[Product Name]],Table4[Product Name],Table4[Cost Percentage])</f>
        <v>0.65</v>
      </c>
      <c r="P463">
        <f>Table1[[#This Row],[Quantity]]*Table1[[#This Row],[Unit Price]]*Table1[[#This Row],[Cost Percentage]]</f>
        <v>2158</v>
      </c>
      <c r="Q463">
        <f>Table1[[#This Row],[Quantity]]*Table1[[#This Row],[Unit Price]]</f>
        <v>3320</v>
      </c>
      <c r="R463">
        <f>Table1[[#This Row],[Revenue]]-Table1[[#This Row],[Total Cost]]</f>
        <v>1162</v>
      </c>
    </row>
    <row r="464" spans="1:18">
      <c r="A464" t="s">
        <v>508</v>
      </c>
      <c r="B464" t="s">
        <v>30</v>
      </c>
      <c r="C464" t="s">
        <v>41</v>
      </c>
      <c r="D464" s="1">
        <v>45802</v>
      </c>
      <c r="E464" s="1">
        <v>45814</v>
      </c>
      <c r="F464" s="33">
        <v>9</v>
      </c>
      <c r="G464">
        <v>164</v>
      </c>
      <c r="H464" t="s">
        <v>27</v>
      </c>
      <c r="I464" t="s">
        <v>546</v>
      </c>
      <c r="J464" t="s">
        <v>14</v>
      </c>
      <c r="K464" t="str">
        <f>TEXT(Table1[[#This Row],[Order Date]],"yyyy")</f>
        <v>2025</v>
      </c>
      <c r="L464" t="str">
        <f>TEXT(Table1[[#This Row],[Order Date]],"mmm")</f>
        <v>May</v>
      </c>
      <c r="M464" t="str">
        <f>TEXT(Table1[[#This Row],[Order Date]],"ddd")</f>
        <v>Sun</v>
      </c>
      <c r="N464">
        <f>Table1[[#This Row],[Delivered Date]]-Table1[[#This Row],[Order Date]]</f>
        <v>12</v>
      </c>
      <c r="O464">
        <f>_xlfn.XLOOKUP(Table1[[#This Row],[Product Name]],Table4[Product Name],Table4[Cost Percentage])</f>
        <v>0.65</v>
      </c>
      <c r="P464">
        <f>Table1[[#This Row],[Quantity]]*Table1[[#This Row],[Unit Price]]*Table1[[#This Row],[Cost Percentage]]</f>
        <v>959.4</v>
      </c>
      <c r="Q464">
        <f>Table1[[#This Row],[Quantity]]*Table1[[#This Row],[Unit Price]]</f>
        <v>1476</v>
      </c>
      <c r="R464">
        <f>Table1[[#This Row],[Revenue]]-Table1[[#This Row],[Total Cost]]</f>
        <v>516.6</v>
      </c>
    </row>
    <row r="465" spans="1:18" hidden="1">
      <c r="A465" t="s">
        <v>509</v>
      </c>
      <c r="B465" t="s">
        <v>20</v>
      </c>
      <c r="C465" t="s">
        <v>21</v>
      </c>
      <c r="D465" s="1">
        <v>45683</v>
      </c>
      <c r="E465" s="1">
        <v>45686</v>
      </c>
      <c r="F465">
        <v>4</v>
      </c>
      <c r="G465">
        <v>200</v>
      </c>
      <c r="H465" t="s">
        <v>13</v>
      </c>
      <c r="I465" t="s">
        <v>548</v>
      </c>
      <c r="J465" t="s">
        <v>45</v>
      </c>
      <c r="K465" t="str">
        <f>TEXT(Table1[[#This Row],[Order Date]],"yyyy")</f>
        <v>2025</v>
      </c>
      <c r="L465" t="str">
        <f>TEXT(Table1[[#This Row],[Order Date]],"mmm")</f>
        <v>Jan</v>
      </c>
      <c r="M465" t="str">
        <f>TEXT(Table1[[#This Row],[Order Date]],"ddd")</f>
        <v>Sun</v>
      </c>
      <c r="N465">
        <f>Table1[[#This Row],[Delivered Date]]-Table1[[#This Row],[Order Date]]</f>
        <v>3</v>
      </c>
      <c r="O465">
        <f>_xlfn.XLOOKUP(Table1[[#This Row],[Product Name]],Table4[Product Name],Table4[Cost Percentage])</f>
        <v>0.75</v>
      </c>
      <c r="P465">
        <f>Table1[[#This Row],[Quantity]]*Table1[[#This Row],[Unit Price]]*Table1[[#This Row],[Cost Percentage]]</f>
        <v>600</v>
      </c>
      <c r="Q465">
        <f>Table1[[#This Row],[Quantity]]*Table1[[#This Row],[Unit Price]]</f>
        <v>800</v>
      </c>
      <c r="R465">
        <f>Table1[[#This Row],[Revenue]]-Table1[[#This Row],[Total Cost]]</f>
        <v>200</v>
      </c>
    </row>
    <row r="466" spans="1:18" hidden="1">
      <c r="A466" t="s">
        <v>510</v>
      </c>
      <c r="B466" t="s">
        <v>23</v>
      </c>
      <c r="C466" t="s">
        <v>37</v>
      </c>
      <c r="D466" s="1">
        <v>45793</v>
      </c>
      <c r="E466" s="1">
        <v>45802</v>
      </c>
      <c r="F466">
        <v>4</v>
      </c>
      <c r="G466">
        <v>959</v>
      </c>
      <c r="H466" t="s">
        <v>13</v>
      </c>
      <c r="I466" t="s">
        <v>549</v>
      </c>
      <c r="J466" t="s">
        <v>28</v>
      </c>
      <c r="K466" t="str">
        <f>TEXT(Table1[[#This Row],[Order Date]],"yyyy")</f>
        <v>2025</v>
      </c>
      <c r="L466" t="str">
        <f>TEXT(Table1[[#This Row],[Order Date]],"mmm")</f>
        <v>May</v>
      </c>
      <c r="M466" t="str">
        <f>TEXT(Table1[[#This Row],[Order Date]],"ddd")</f>
        <v>Fri</v>
      </c>
      <c r="N466">
        <f>Table1[[#This Row],[Delivered Date]]-Table1[[#This Row],[Order Date]]</f>
        <v>9</v>
      </c>
      <c r="O466">
        <f>_xlfn.XLOOKUP(Table1[[#This Row],[Product Name]],Table4[Product Name],Table4[Cost Percentage])</f>
        <v>0.5</v>
      </c>
      <c r="P466">
        <f>Table1[[#This Row],[Quantity]]*Table1[[#This Row],[Unit Price]]*Table1[[#This Row],[Cost Percentage]]</f>
        <v>1918</v>
      </c>
      <c r="Q466">
        <f>Table1[[#This Row],[Quantity]]*Table1[[#This Row],[Unit Price]]</f>
        <v>3836</v>
      </c>
      <c r="R466">
        <f>Table1[[#This Row],[Revenue]]-Table1[[#This Row],[Total Cost]]</f>
        <v>1918</v>
      </c>
    </row>
    <row r="467" spans="1:18" hidden="1">
      <c r="A467" t="s">
        <v>511</v>
      </c>
      <c r="B467" t="s">
        <v>23</v>
      </c>
      <c r="C467" t="s">
        <v>37</v>
      </c>
      <c r="D467" s="1">
        <v>45942</v>
      </c>
      <c r="E467" s="1">
        <v>45945</v>
      </c>
      <c r="F467">
        <v>3</v>
      </c>
      <c r="G467">
        <v>960</v>
      </c>
      <c r="H467" t="s">
        <v>13</v>
      </c>
      <c r="I467" t="s">
        <v>546</v>
      </c>
      <c r="J467" t="s">
        <v>45</v>
      </c>
      <c r="K467" t="str">
        <f>TEXT(Table1[[#This Row],[Order Date]],"yyyy")</f>
        <v>2025</v>
      </c>
      <c r="L467" t="str">
        <f>TEXT(Table1[[#This Row],[Order Date]],"mmm")</f>
        <v>Oct</v>
      </c>
      <c r="M467" t="str">
        <f>TEXT(Table1[[#This Row],[Order Date]],"ddd")</f>
        <v>Sun</v>
      </c>
      <c r="N467">
        <f>Table1[[#This Row],[Delivered Date]]-Table1[[#This Row],[Order Date]]</f>
        <v>3</v>
      </c>
      <c r="O467">
        <f>_xlfn.XLOOKUP(Table1[[#This Row],[Product Name]],Table4[Product Name],Table4[Cost Percentage])</f>
        <v>0.5</v>
      </c>
      <c r="P467">
        <f>Table1[[#This Row],[Quantity]]*Table1[[#This Row],[Unit Price]]*Table1[[#This Row],[Cost Percentage]]</f>
        <v>1440</v>
      </c>
      <c r="Q467">
        <f>Table1[[#This Row],[Quantity]]*Table1[[#This Row],[Unit Price]]</f>
        <v>2880</v>
      </c>
      <c r="R467">
        <f>Table1[[#This Row],[Revenue]]-Table1[[#This Row],[Total Cost]]</f>
        <v>1440</v>
      </c>
    </row>
    <row r="468" spans="1:18" hidden="1">
      <c r="A468" t="s">
        <v>512</v>
      </c>
      <c r="B468" t="s">
        <v>23</v>
      </c>
      <c r="C468" t="s">
        <v>69</v>
      </c>
      <c r="D468" s="1">
        <v>45878</v>
      </c>
      <c r="E468" s="1">
        <v>45882</v>
      </c>
      <c r="F468">
        <v>1</v>
      </c>
      <c r="G468">
        <v>269</v>
      </c>
      <c r="H468" t="s">
        <v>13</v>
      </c>
      <c r="I468" t="s">
        <v>549</v>
      </c>
      <c r="J468" t="s">
        <v>14</v>
      </c>
      <c r="K468" t="str">
        <f>TEXT(Table1[[#This Row],[Order Date]],"yyyy")</f>
        <v>2025</v>
      </c>
      <c r="L468" t="str">
        <f>TEXT(Table1[[#This Row],[Order Date]],"mmm")</f>
        <v>Aug</v>
      </c>
      <c r="M468" t="str">
        <f>TEXT(Table1[[#This Row],[Order Date]],"ddd")</f>
        <v>Sat</v>
      </c>
      <c r="N468">
        <f>Table1[[#This Row],[Delivered Date]]-Table1[[#This Row],[Order Date]]</f>
        <v>4</v>
      </c>
      <c r="O468">
        <f>_xlfn.XLOOKUP(Table1[[#This Row],[Product Name]],Table4[Product Name],Table4[Cost Percentage])</f>
        <v>0.55000000000000004</v>
      </c>
      <c r="P468">
        <f>Table1[[#This Row],[Quantity]]*Table1[[#This Row],[Unit Price]]*Table1[[#This Row],[Cost Percentage]]</f>
        <v>147.95000000000002</v>
      </c>
      <c r="Q468">
        <f>Table1[[#This Row],[Quantity]]*Table1[[#This Row],[Unit Price]]</f>
        <v>269</v>
      </c>
      <c r="R468">
        <f>Table1[[#This Row],[Revenue]]-Table1[[#This Row],[Total Cost]]</f>
        <v>121.04999999999998</v>
      </c>
    </row>
    <row r="469" spans="1:18" hidden="1">
      <c r="A469" t="s">
        <v>513</v>
      </c>
      <c r="B469" t="s">
        <v>11</v>
      </c>
      <c r="C469" t="s">
        <v>26</v>
      </c>
      <c r="D469" s="1">
        <v>45680</v>
      </c>
      <c r="E469" s="1">
        <v>45689</v>
      </c>
      <c r="F469">
        <v>9</v>
      </c>
      <c r="G469">
        <v>498</v>
      </c>
      <c r="H469" t="s">
        <v>13</v>
      </c>
      <c r="I469" t="s">
        <v>550</v>
      </c>
      <c r="J469" t="s">
        <v>45</v>
      </c>
      <c r="K469" t="str">
        <f>TEXT(Table1[[#This Row],[Order Date]],"yyyy")</f>
        <v>2025</v>
      </c>
      <c r="L469" t="str">
        <f>TEXT(Table1[[#This Row],[Order Date]],"mmm")</f>
        <v>Jan</v>
      </c>
      <c r="M469" t="str">
        <f>TEXT(Table1[[#This Row],[Order Date]],"ddd")</f>
        <v>Thu</v>
      </c>
      <c r="N469">
        <f>Table1[[#This Row],[Delivered Date]]-Table1[[#This Row],[Order Date]]</f>
        <v>9</v>
      </c>
      <c r="O469">
        <f>_xlfn.XLOOKUP(Table1[[#This Row],[Product Name]],Table4[Product Name],Table4[Cost Percentage])</f>
        <v>0.65</v>
      </c>
      <c r="P469">
        <f>Table1[[#This Row],[Quantity]]*Table1[[#This Row],[Unit Price]]*Table1[[#This Row],[Cost Percentage]]</f>
        <v>2913.3</v>
      </c>
      <c r="Q469">
        <f>Table1[[#This Row],[Quantity]]*Table1[[#This Row],[Unit Price]]</f>
        <v>4482</v>
      </c>
      <c r="R469">
        <f>Table1[[#This Row],[Revenue]]-Table1[[#This Row],[Total Cost]]</f>
        <v>1568.6999999999998</v>
      </c>
    </row>
    <row r="470" spans="1:18" hidden="1">
      <c r="A470" t="s">
        <v>514</v>
      </c>
      <c r="B470" t="s">
        <v>20</v>
      </c>
      <c r="C470" t="s">
        <v>82</v>
      </c>
      <c r="D470" s="1">
        <v>45736</v>
      </c>
      <c r="E470" s="1">
        <v>45743</v>
      </c>
      <c r="F470">
        <v>6</v>
      </c>
      <c r="G470">
        <v>662</v>
      </c>
      <c r="H470" t="s">
        <v>13</v>
      </c>
      <c r="I470" t="s">
        <v>549</v>
      </c>
      <c r="J470" t="s">
        <v>45</v>
      </c>
      <c r="K470" t="str">
        <f>TEXT(Table1[[#This Row],[Order Date]],"yyyy")</f>
        <v>2025</v>
      </c>
      <c r="L470" t="str">
        <f>TEXT(Table1[[#This Row],[Order Date]],"mmm")</f>
        <v>Mar</v>
      </c>
      <c r="M470" t="str">
        <f>TEXT(Table1[[#This Row],[Order Date]],"ddd")</f>
        <v>Thu</v>
      </c>
      <c r="N470">
        <f>Table1[[#This Row],[Delivered Date]]-Table1[[#This Row],[Order Date]]</f>
        <v>7</v>
      </c>
      <c r="O470">
        <f>_xlfn.XLOOKUP(Table1[[#This Row],[Product Name]],Table4[Product Name],Table4[Cost Percentage])</f>
        <v>0.8</v>
      </c>
      <c r="P470">
        <f>Table1[[#This Row],[Quantity]]*Table1[[#This Row],[Unit Price]]*Table1[[#This Row],[Cost Percentage]]</f>
        <v>3177.6000000000004</v>
      </c>
      <c r="Q470">
        <f>Table1[[#This Row],[Quantity]]*Table1[[#This Row],[Unit Price]]</f>
        <v>3972</v>
      </c>
      <c r="R470">
        <f>Table1[[#This Row],[Revenue]]-Table1[[#This Row],[Total Cost]]</f>
        <v>794.39999999999964</v>
      </c>
    </row>
    <row r="471" spans="1:18">
      <c r="A471" t="s">
        <v>515</v>
      </c>
      <c r="B471" t="s">
        <v>23</v>
      </c>
      <c r="C471" t="s">
        <v>37</v>
      </c>
      <c r="D471" s="1">
        <v>45681</v>
      </c>
      <c r="E471" s="1">
        <v>45691</v>
      </c>
      <c r="F471" s="33">
        <v>1</v>
      </c>
      <c r="G471">
        <v>909</v>
      </c>
      <c r="H471" t="s">
        <v>27</v>
      </c>
      <c r="I471" t="s">
        <v>32</v>
      </c>
      <c r="J471" t="s">
        <v>14</v>
      </c>
      <c r="K471" t="str">
        <f>TEXT(Table1[[#This Row],[Order Date]],"yyyy")</f>
        <v>2025</v>
      </c>
      <c r="L471" t="str">
        <f>TEXT(Table1[[#This Row],[Order Date]],"mmm")</f>
        <v>Jan</v>
      </c>
      <c r="M471" t="str">
        <f>TEXT(Table1[[#This Row],[Order Date]],"ddd")</f>
        <v>Fri</v>
      </c>
      <c r="N471">
        <f>Table1[[#This Row],[Delivered Date]]-Table1[[#This Row],[Order Date]]</f>
        <v>10</v>
      </c>
      <c r="O471">
        <f>_xlfn.XLOOKUP(Table1[[#This Row],[Product Name]],Table4[Product Name],Table4[Cost Percentage])</f>
        <v>0.5</v>
      </c>
      <c r="P471">
        <f>Table1[[#This Row],[Quantity]]*Table1[[#This Row],[Unit Price]]*Table1[[#This Row],[Cost Percentage]]</f>
        <v>454.5</v>
      </c>
      <c r="Q471">
        <f>Table1[[#This Row],[Quantity]]*Table1[[#This Row],[Unit Price]]</f>
        <v>909</v>
      </c>
      <c r="R471">
        <f>Table1[[#This Row],[Revenue]]-Table1[[#This Row],[Total Cost]]</f>
        <v>454.5</v>
      </c>
    </row>
    <row r="472" spans="1:18" hidden="1">
      <c r="A472" t="s">
        <v>516</v>
      </c>
      <c r="B472" t="s">
        <v>30</v>
      </c>
      <c r="C472" t="s">
        <v>31</v>
      </c>
      <c r="D472" s="1">
        <v>46012</v>
      </c>
      <c r="E472" s="1">
        <v>46015</v>
      </c>
      <c r="F472">
        <v>8</v>
      </c>
      <c r="G472">
        <v>189</v>
      </c>
      <c r="H472" t="s">
        <v>13</v>
      </c>
      <c r="I472" t="s">
        <v>550</v>
      </c>
      <c r="J472" t="s">
        <v>28</v>
      </c>
      <c r="K472" t="str">
        <f>TEXT(Table1[[#This Row],[Order Date]],"yyyy")</f>
        <v>2025</v>
      </c>
      <c r="L472" t="str">
        <f>TEXT(Table1[[#This Row],[Order Date]],"mmm")</f>
        <v>Dec</v>
      </c>
      <c r="M472" t="str">
        <f>TEXT(Table1[[#This Row],[Order Date]],"ddd")</f>
        <v>Sun</v>
      </c>
      <c r="N472">
        <f>Table1[[#This Row],[Delivered Date]]-Table1[[#This Row],[Order Date]]</f>
        <v>3</v>
      </c>
      <c r="O472">
        <f>_xlfn.XLOOKUP(Table1[[#This Row],[Product Name]],Table4[Product Name],Table4[Cost Percentage])</f>
        <v>0.75</v>
      </c>
      <c r="P472">
        <f>Table1[[#This Row],[Quantity]]*Table1[[#This Row],[Unit Price]]*Table1[[#This Row],[Cost Percentage]]</f>
        <v>1134</v>
      </c>
      <c r="Q472">
        <f>Table1[[#This Row],[Quantity]]*Table1[[#This Row],[Unit Price]]</f>
        <v>1512</v>
      </c>
      <c r="R472">
        <f>Table1[[#This Row],[Revenue]]-Table1[[#This Row],[Total Cost]]</f>
        <v>378</v>
      </c>
    </row>
    <row r="473" spans="1:18">
      <c r="A473" t="s">
        <v>517</v>
      </c>
      <c r="B473" t="s">
        <v>23</v>
      </c>
      <c r="C473" t="s">
        <v>24</v>
      </c>
      <c r="D473" s="1">
        <v>45770</v>
      </c>
      <c r="E473" s="1">
        <v>45779</v>
      </c>
      <c r="F473" s="33">
        <v>4</v>
      </c>
      <c r="G473">
        <v>689</v>
      </c>
      <c r="H473" t="s">
        <v>27</v>
      </c>
      <c r="I473" t="s">
        <v>548</v>
      </c>
      <c r="J473" t="s">
        <v>18</v>
      </c>
      <c r="K473" t="str">
        <f>TEXT(Table1[[#This Row],[Order Date]],"yyyy")</f>
        <v>2025</v>
      </c>
      <c r="L473" t="str">
        <f>TEXT(Table1[[#This Row],[Order Date]],"mmm")</f>
        <v>Apr</v>
      </c>
      <c r="M473" t="str">
        <f>TEXT(Table1[[#This Row],[Order Date]],"ddd")</f>
        <v>Wed</v>
      </c>
      <c r="N473">
        <f>Table1[[#This Row],[Delivered Date]]-Table1[[#This Row],[Order Date]]</f>
        <v>9</v>
      </c>
      <c r="O473">
        <f>_xlfn.XLOOKUP(Table1[[#This Row],[Product Name]],Table4[Product Name],Table4[Cost Percentage])</f>
        <v>0.55000000000000004</v>
      </c>
      <c r="P473">
        <f>Table1[[#This Row],[Quantity]]*Table1[[#This Row],[Unit Price]]*Table1[[#This Row],[Cost Percentage]]</f>
        <v>1515.8000000000002</v>
      </c>
      <c r="Q473">
        <f>Table1[[#This Row],[Quantity]]*Table1[[#This Row],[Unit Price]]</f>
        <v>2756</v>
      </c>
      <c r="R473">
        <f>Table1[[#This Row],[Revenue]]-Table1[[#This Row],[Total Cost]]</f>
        <v>1240.1999999999998</v>
      </c>
    </row>
    <row r="474" spans="1:18">
      <c r="A474" t="s">
        <v>518</v>
      </c>
      <c r="B474" t="s">
        <v>16</v>
      </c>
      <c r="C474" t="s">
        <v>43</v>
      </c>
      <c r="D474" s="1">
        <v>45921</v>
      </c>
      <c r="E474" s="1">
        <v>45928</v>
      </c>
      <c r="F474" s="33">
        <v>9</v>
      </c>
      <c r="G474">
        <v>485</v>
      </c>
      <c r="H474" t="s">
        <v>27</v>
      </c>
      <c r="I474" t="s">
        <v>549</v>
      </c>
      <c r="J474" t="s">
        <v>28</v>
      </c>
      <c r="K474" t="str">
        <f>TEXT(Table1[[#This Row],[Order Date]],"yyyy")</f>
        <v>2025</v>
      </c>
      <c r="L474" t="str">
        <f>TEXT(Table1[[#This Row],[Order Date]],"mmm")</f>
        <v>Sep</v>
      </c>
      <c r="M474" t="str">
        <f>TEXT(Table1[[#This Row],[Order Date]],"ddd")</f>
        <v>Sun</v>
      </c>
      <c r="N474">
        <f>Table1[[#This Row],[Delivered Date]]-Table1[[#This Row],[Order Date]]</f>
        <v>7</v>
      </c>
      <c r="O474">
        <f>_xlfn.XLOOKUP(Table1[[#This Row],[Product Name]],Table4[Product Name],Table4[Cost Percentage])</f>
        <v>0.6</v>
      </c>
      <c r="P474">
        <f>Table1[[#This Row],[Quantity]]*Table1[[#This Row],[Unit Price]]*Table1[[#This Row],[Cost Percentage]]</f>
        <v>2619</v>
      </c>
      <c r="Q474">
        <f>Table1[[#This Row],[Quantity]]*Table1[[#This Row],[Unit Price]]</f>
        <v>4365</v>
      </c>
      <c r="R474">
        <f>Table1[[#This Row],[Revenue]]-Table1[[#This Row],[Total Cost]]</f>
        <v>1746</v>
      </c>
    </row>
    <row r="475" spans="1:18">
      <c r="A475" t="s">
        <v>519</v>
      </c>
      <c r="B475" t="s">
        <v>23</v>
      </c>
      <c r="C475" t="s">
        <v>24</v>
      </c>
      <c r="D475" s="1">
        <v>45909</v>
      </c>
      <c r="E475" s="1">
        <v>45911</v>
      </c>
      <c r="F475" s="33">
        <v>2</v>
      </c>
      <c r="G475">
        <v>31</v>
      </c>
      <c r="H475" t="s">
        <v>27</v>
      </c>
      <c r="I475" t="s">
        <v>546</v>
      </c>
      <c r="J475" t="s">
        <v>14</v>
      </c>
      <c r="K475" t="str">
        <f>TEXT(Table1[[#This Row],[Order Date]],"yyyy")</f>
        <v>2025</v>
      </c>
      <c r="L475" t="str">
        <f>TEXT(Table1[[#This Row],[Order Date]],"mmm")</f>
        <v>Sep</v>
      </c>
      <c r="M475" t="str">
        <f>TEXT(Table1[[#This Row],[Order Date]],"ddd")</f>
        <v>Tue</v>
      </c>
      <c r="N475">
        <f>Table1[[#This Row],[Delivered Date]]-Table1[[#This Row],[Order Date]]</f>
        <v>2</v>
      </c>
      <c r="O475">
        <f>_xlfn.XLOOKUP(Table1[[#This Row],[Product Name]],Table4[Product Name],Table4[Cost Percentage])</f>
        <v>0.55000000000000004</v>
      </c>
      <c r="P475">
        <f>Table1[[#This Row],[Quantity]]*Table1[[#This Row],[Unit Price]]*Table1[[#This Row],[Cost Percentage]]</f>
        <v>34.1</v>
      </c>
      <c r="Q475">
        <f>Table1[[#This Row],[Quantity]]*Table1[[#This Row],[Unit Price]]</f>
        <v>62</v>
      </c>
      <c r="R475">
        <f>Table1[[#This Row],[Revenue]]-Table1[[#This Row],[Total Cost]]</f>
        <v>27.9</v>
      </c>
    </row>
    <row r="476" spans="1:18" hidden="1">
      <c r="A476" t="s">
        <v>520</v>
      </c>
      <c r="B476" t="s">
        <v>16</v>
      </c>
      <c r="C476" t="s">
        <v>55</v>
      </c>
      <c r="D476" s="1">
        <v>45912</v>
      </c>
      <c r="E476" s="1">
        <v>45914</v>
      </c>
      <c r="F476">
        <v>6</v>
      </c>
      <c r="G476">
        <v>806</v>
      </c>
      <c r="H476" t="s">
        <v>13</v>
      </c>
      <c r="I476" t="s">
        <v>32</v>
      </c>
      <c r="J476" t="s">
        <v>14</v>
      </c>
      <c r="K476" t="str">
        <f>TEXT(Table1[[#This Row],[Order Date]],"yyyy")</f>
        <v>2025</v>
      </c>
      <c r="L476" t="str">
        <f>TEXT(Table1[[#This Row],[Order Date]],"mmm")</f>
        <v>Sep</v>
      </c>
      <c r="M476" t="str">
        <f>TEXT(Table1[[#This Row],[Order Date]],"ddd")</f>
        <v>Fri</v>
      </c>
      <c r="N476">
        <f>Table1[[#This Row],[Delivered Date]]-Table1[[#This Row],[Order Date]]</f>
        <v>2</v>
      </c>
      <c r="O476">
        <f>_xlfn.XLOOKUP(Table1[[#This Row],[Product Name]],Table4[Product Name],Table4[Cost Percentage])</f>
        <v>0.55000000000000004</v>
      </c>
      <c r="P476">
        <f>Table1[[#This Row],[Quantity]]*Table1[[#This Row],[Unit Price]]*Table1[[#This Row],[Cost Percentage]]</f>
        <v>2659.8</v>
      </c>
      <c r="Q476">
        <f>Table1[[#This Row],[Quantity]]*Table1[[#This Row],[Unit Price]]</f>
        <v>4836</v>
      </c>
      <c r="R476">
        <f>Table1[[#This Row],[Revenue]]-Table1[[#This Row],[Total Cost]]</f>
        <v>2176.1999999999998</v>
      </c>
    </row>
    <row r="477" spans="1:18" hidden="1">
      <c r="A477" t="s">
        <v>521</v>
      </c>
      <c r="B477" t="s">
        <v>30</v>
      </c>
      <c r="C477" t="s">
        <v>41</v>
      </c>
      <c r="D477" s="1">
        <v>45938</v>
      </c>
      <c r="E477" s="1">
        <v>45940</v>
      </c>
      <c r="F477">
        <v>5</v>
      </c>
      <c r="G477">
        <v>720</v>
      </c>
      <c r="H477" t="s">
        <v>13</v>
      </c>
      <c r="I477" t="s">
        <v>550</v>
      </c>
      <c r="J477" t="s">
        <v>28</v>
      </c>
      <c r="K477" t="str">
        <f>TEXT(Table1[[#This Row],[Order Date]],"yyyy")</f>
        <v>2025</v>
      </c>
      <c r="L477" t="str">
        <f>TEXT(Table1[[#This Row],[Order Date]],"mmm")</f>
        <v>Oct</v>
      </c>
      <c r="M477" t="str">
        <f>TEXT(Table1[[#This Row],[Order Date]],"ddd")</f>
        <v>Wed</v>
      </c>
      <c r="N477">
        <f>Table1[[#This Row],[Delivered Date]]-Table1[[#This Row],[Order Date]]</f>
        <v>2</v>
      </c>
      <c r="O477">
        <f>_xlfn.XLOOKUP(Table1[[#This Row],[Product Name]],Table4[Product Name],Table4[Cost Percentage])</f>
        <v>0.65</v>
      </c>
      <c r="P477">
        <f>Table1[[#This Row],[Quantity]]*Table1[[#This Row],[Unit Price]]*Table1[[#This Row],[Cost Percentage]]</f>
        <v>2340</v>
      </c>
      <c r="Q477">
        <f>Table1[[#This Row],[Quantity]]*Table1[[#This Row],[Unit Price]]</f>
        <v>3600</v>
      </c>
      <c r="R477">
        <f>Table1[[#This Row],[Revenue]]-Table1[[#This Row],[Total Cost]]</f>
        <v>1260</v>
      </c>
    </row>
    <row r="478" spans="1:18" hidden="1">
      <c r="A478" t="s">
        <v>522</v>
      </c>
      <c r="B478" t="s">
        <v>30</v>
      </c>
      <c r="C478" t="s">
        <v>41</v>
      </c>
      <c r="D478" s="1">
        <v>45855</v>
      </c>
      <c r="E478" s="1">
        <v>45861</v>
      </c>
      <c r="F478">
        <v>2</v>
      </c>
      <c r="G478">
        <v>420</v>
      </c>
      <c r="H478" t="s">
        <v>13</v>
      </c>
      <c r="I478" t="s">
        <v>548</v>
      </c>
      <c r="J478" t="s">
        <v>45</v>
      </c>
      <c r="K478" t="str">
        <f>TEXT(Table1[[#This Row],[Order Date]],"yyyy")</f>
        <v>2025</v>
      </c>
      <c r="L478" t="str">
        <f>TEXT(Table1[[#This Row],[Order Date]],"mmm")</f>
        <v>Jul</v>
      </c>
      <c r="M478" t="str">
        <f>TEXT(Table1[[#This Row],[Order Date]],"ddd")</f>
        <v>Thu</v>
      </c>
      <c r="N478">
        <f>Table1[[#This Row],[Delivered Date]]-Table1[[#This Row],[Order Date]]</f>
        <v>6</v>
      </c>
      <c r="O478">
        <f>_xlfn.XLOOKUP(Table1[[#This Row],[Product Name]],Table4[Product Name],Table4[Cost Percentage])</f>
        <v>0.65</v>
      </c>
      <c r="P478">
        <f>Table1[[#This Row],[Quantity]]*Table1[[#This Row],[Unit Price]]*Table1[[#This Row],[Cost Percentage]]</f>
        <v>546</v>
      </c>
      <c r="Q478">
        <f>Table1[[#This Row],[Quantity]]*Table1[[#This Row],[Unit Price]]</f>
        <v>840</v>
      </c>
      <c r="R478">
        <f>Table1[[#This Row],[Revenue]]-Table1[[#This Row],[Total Cost]]</f>
        <v>294</v>
      </c>
    </row>
    <row r="479" spans="1:18" hidden="1">
      <c r="A479" t="s">
        <v>523</v>
      </c>
      <c r="B479" t="s">
        <v>23</v>
      </c>
      <c r="C479" t="s">
        <v>69</v>
      </c>
      <c r="D479" s="1">
        <v>46007</v>
      </c>
      <c r="E479" s="1">
        <v>46017</v>
      </c>
      <c r="F479">
        <v>3</v>
      </c>
      <c r="G479">
        <v>10</v>
      </c>
      <c r="H479" t="s">
        <v>13</v>
      </c>
      <c r="I479" t="s">
        <v>32</v>
      </c>
      <c r="J479" t="s">
        <v>45</v>
      </c>
      <c r="K479" t="str">
        <f>TEXT(Table1[[#This Row],[Order Date]],"yyyy")</f>
        <v>2025</v>
      </c>
      <c r="L479" t="str">
        <f>TEXT(Table1[[#This Row],[Order Date]],"mmm")</f>
        <v>Dec</v>
      </c>
      <c r="M479" t="str">
        <f>TEXT(Table1[[#This Row],[Order Date]],"ddd")</f>
        <v>Tue</v>
      </c>
      <c r="N479">
        <f>Table1[[#This Row],[Delivered Date]]-Table1[[#This Row],[Order Date]]</f>
        <v>10</v>
      </c>
      <c r="O479">
        <f>_xlfn.XLOOKUP(Table1[[#This Row],[Product Name]],Table4[Product Name],Table4[Cost Percentage])</f>
        <v>0.55000000000000004</v>
      </c>
      <c r="P479">
        <f>Table1[[#This Row],[Quantity]]*Table1[[#This Row],[Unit Price]]*Table1[[#This Row],[Cost Percentage]]</f>
        <v>16.5</v>
      </c>
      <c r="Q479">
        <f>Table1[[#This Row],[Quantity]]*Table1[[#This Row],[Unit Price]]</f>
        <v>30</v>
      </c>
      <c r="R479">
        <f>Table1[[#This Row],[Revenue]]-Table1[[#This Row],[Total Cost]]</f>
        <v>13.5</v>
      </c>
    </row>
    <row r="480" spans="1:18" hidden="1">
      <c r="A480" t="s">
        <v>524</v>
      </c>
      <c r="B480" t="s">
        <v>16</v>
      </c>
      <c r="C480" t="s">
        <v>17</v>
      </c>
      <c r="D480" s="1">
        <v>45953</v>
      </c>
      <c r="E480" s="1">
        <v>45963</v>
      </c>
      <c r="F480">
        <v>1</v>
      </c>
      <c r="G480">
        <v>950</v>
      </c>
      <c r="H480" t="s">
        <v>13</v>
      </c>
      <c r="I480" t="s">
        <v>548</v>
      </c>
      <c r="J480" t="s">
        <v>18</v>
      </c>
      <c r="K480" t="str">
        <f>TEXT(Table1[[#This Row],[Order Date]],"yyyy")</f>
        <v>2025</v>
      </c>
      <c r="L480" t="str">
        <f>TEXT(Table1[[#This Row],[Order Date]],"mmm")</f>
        <v>Oct</v>
      </c>
      <c r="M480" t="str">
        <f>TEXT(Table1[[#This Row],[Order Date]],"ddd")</f>
        <v>Thu</v>
      </c>
      <c r="N480">
        <f>Table1[[#This Row],[Delivered Date]]-Table1[[#This Row],[Order Date]]</f>
        <v>10</v>
      </c>
      <c r="O480">
        <f>_xlfn.XLOOKUP(Table1[[#This Row],[Product Name]],Table4[Product Name],Table4[Cost Percentage])</f>
        <v>0.5</v>
      </c>
      <c r="P480">
        <f>Table1[[#This Row],[Quantity]]*Table1[[#This Row],[Unit Price]]*Table1[[#This Row],[Cost Percentage]]</f>
        <v>475</v>
      </c>
      <c r="Q480">
        <f>Table1[[#This Row],[Quantity]]*Table1[[#This Row],[Unit Price]]</f>
        <v>950</v>
      </c>
      <c r="R480">
        <f>Table1[[#This Row],[Revenue]]-Table1[[#This Row],[Total Cost]]</f>
        <v>475</v>
      </c>
    </row>
    <row r="481" spans="1:18" hidden="1">
      <c r="A481" t="s">
        <v>525</v>
      </c>
      <c r="B481" t="s">
        <v>20</v>
      </c>
      <c r="C481" t="s">
        <v>39</v>
      </c>
      <c r="D481" s="1">
        <v>45716</v>
      </c>
      <c r="E481" s="1">
        <v>45722</v>
      </c>
      <c r="F481">
        <v>7</v>
      </c>
      <c r="G481">
        <v>996</v>
      </c>
      <c r="H481" t="s">
        <v>13</v>
      </c>
      <c r="I481" t="s">
        <v>546</v>
      </c>
      <c r="J481" t="s">
        <v>14</v>
      </c>
      <c r="K481" t="str">
        <f>TEXT(Table1[[#This Row],[Order Date]],"yyyy")</f>
        <v>2025</v>
      </c>
      <c r="L481" t="str">
        <f>TEXT(Table1[[#This Row],[Order Date]],"mmm")</f>
        <v>Feb</v>
      </c>
      <c r="M481" t="str">
        <f>TEXT(Table1[[#This Row],[Order Date]],"ddd")</f>
        <v>Fri</v>
      </c>
      <c r="N481">
        <f>Table1[[#This Row],[Delivered Date]]-Table1[[#This Row],[Order Date]]</f>
        <v>6</v>
      </c>
      <c r="O481">
        <f>_xlfn.XLOOKUP(Table1[[#This Row],[Product Name]],Table4[Product Name],Table4[Cost Percentage])</f>
        <v>0.65</v>
      </c>
      <c r="P481">
        <f>Table1[[#This Row],[Quantity]]*Table1[[#This Row],[Unit Price]]*Table1[[#This Row],[Cost Percentage]]</f>
        <v>4531.8</v>
      </c>
      <c r="Q481">
        <f>Table1[[#This Row],[Quantity]]*Table1[[#This Row],[Unit Price]]</f>
        <v>6972</v>
      </c>
      <c r="R481">
        <f>Table1[[#This Row],[Revenue]]-Table1[[#This Row],[Total Cost]]</f>
        <v>2440.1999999999998</v>
      </c>
    </row>
    <row r="482" spans="1:18" hidden="1">
      <c r="A482" t="s">
        <v>526</v>
      </c>
      <c r="B482" t="s">
        <v>16</v>
      </c>
      <c r="C482" t="s">
        <v>55</v>
      </c>
      <c r="D482" s="1">
        <v>45689</v>
      </c>
      <c r="E482" s="1">
        <v>45693</v>
      </c>
      <c r="F482">
        <v>4</v>
      </c>
      <c r="G482">
        <v>439</v>
      </c>
      <c r="H482" t="s">
        <v>13</v>
      </c>
      <c r="I482" t="s">
        <v>549</v>
      </c>
      <c r="J482" t="s">
        <v>28</v>
      </c>
      <c r="K482" t="str">
        <f>TEXT(Table1[[#This Row],[Order Date]],"yyyy")</f>
        <v>2025</v>
      </c>
      <c r="L482" t="str">
        <f>TEXT(Table1[[#This Row],[Order Date]],"mmm")</f>
        <v>Feb</v>
      </c>
      <c r="M482" t="str">
        <f>TEXT(Table1[[#This Row],[Order Date]],"ddd")</f>
        <v>Sat</v>
      </c>
      <c r="N482">
        <f>Table1[[#This Row],[Delivered Date]]-Table1[[#This Row],[Order Date]]</f>
        <v>4</v>
      </c>
      <c r="O482">
        <f>_xlfn.XLOOKUP(Table1[[#This Row],[Product Name]],Table4[Product Name],Table4[Cost Percentage])</f>
        <v>0.55000000000000004</v>
      </c>
      <c r="P482">
        <f>Table1[[#This Row],[Quantity]]*Table1[[#This Row],[Unit Price]]*Table1[[#This Row],[Cost Percentage]]</f>
        <v>965.80000000000007</v>
      </c>
      <c r="Q482">
        <f>Table1[[#This Row],[Quantity]]*Table1[[#This Row],[Unit Price]]</f>
        <v>1756</v>
      </c>
      <c r="R482">
        <f>Table1[[#This Row],[Revenue]]-Table1[[#This Row],[Total Cost]]</f>
        <v>790.19999999999993</v>
      </c>
    </row>
    <row r="483" spans="1:18" hidden="1">
      <c r="A483" t="s">
        <v>527</v>
      </c>
      <c r="B483" t="s">
        <v>16</v>
      </c>
      <c r="C483" t="s">
        <v>55</v>
      </c>
      <c r="D483" s="1">
        <v>45660</v>
      </c>
      <c r="E483" s="1">
        <v>45667</v>
      </c>
      <c r="F483">
        <v>9</v>
      </c>
      <c r="G483">
        <v>727</v>
      </c>
      <c r="H483" t="s">
        <v>13</v>
      </c>
      <c r="I483" t="s">
        <v>550</v>
      </c>
      <c r="J483" t="s">
        <v>14</v>
      </c>
      <c r="K483" t="str">
        <f>TEXT(Table1[[#This Row],[Order Date]],"yyyy")</f>
        <v>2025</v>
      </c>
      <c r="L483" t="str">
        <f>TEXT(Table1[[#This Row],[Order Date]],"mmm")</f>
        <v>Jan</v>
      </c>
      <c r="M483" t="str">
        <f>TEXT(Table1[[#This Row],[Order Date]],"ddd")</f>
        <v>Fri</v>
      </c>
      <c r="N483">
        <f>Table1[[#This Row],[Delivered Date]]-Table1[[#This Row],[Order Date]]</f>
        <v>7</v>
      </c>
      <c r="O483">
        <f>_xlfn.XLOOKUP(Table1[[#This Row],[Product Name]],Table4[Product Name],Table4[Cost Percentage])</f>
        <v>0.55000000000000004</v>
      </c>
      <c r="P483">
        <f>Table1[[#This Row],[Quantity]]*Table1[[#This Row],[Unit Price]]*Table1[[#This Row],[Cost Percentage]]</f>
        <v>3598.65</v>
      </c>
      <c r="Q483">
        <f>Table1[[#This Row],[Quantity]]*Table1[[#This Row],[Unit Price]]</f>
        <v>6543</v>
      </c>
      <c r="R483">
        <f>Table1[[#This Row],[Revenue]]-Table1[[#This Row],[Total Cost]]</f>
        <v>2944.35</v>
      </c>
    </row>
    <row r="484" spans="1:18" hidden="1">
      <c r="A484" t="s">
        <v>528</v>
      </c>
      <c r="B484" t="s">
        <v>11</v>
      </c>
      <c r="C484" t="s">
        <v>26</v>
      </c>
      <c r="D484" s="1">
        <v>45704</v>
      </c>
      <c r="E484" s="1">
        <v>45708</v>
      </c>
      <c r="F484">
        <v>5</v>
      </c>
      <c r="G484">
        <v>314</v>
      </c>
      <c r="H484" t="s">
        <v>13</v>
      </c>
      <c r="I484" t="s">
        <v>32</v>
      </c>
      <c r="J484" t="s">
        <v>28</v>
      </c>
      <c r="K484" t="str">
        <f>TEXT(Table1[[#This Row],[Order Date]],"yyyy")</f>
        <v>2025</v>
      </c>
      <c r="L484" t="str">
        <f>TEXT(Table1[[#This Row],[Order Date]],"mmm")</f>
        <v>Feb</v>
      </c>
      <c r="M484" t="str">
        <f>TEXT(Table1[[#This Row],[Order Date]],"ddd")</f>
        <v>Sun</v>
      </c>
      <c r="N484">
        <f>Table1[[#This Row],[Delivered Date]]-Table1[[#This Row],[Order Date]]</f>
        <v>4</v>
      </c>
      <c r="O484">
        <f>_xlfn.XLOOKUP(Table1[[#This Row],[Product Name]],Table4[Product Name],Table4[Cost Percentage])</f>
        <v>0.65</v>
      </c>
      <c r="P484">
        <f>Table1[[#This Row],[Quantity]]*Table1[[#This Row],[Unit Price]]*Table1[[#This Row],[Cost Percentage]]</f>
        <v>1020.5</v>
      </c>
      <c r="Q484">
        <f>Table1[[#This Row],[Quantity]]*Table1[[#This Row],[Unit Price]]</f>
        <v>1570</v>
      </c>
      <c r="R484">
        <f>Table1[[#This Row],[Revenue]]-Table1[[#This Row],[Total Cost]]</f>
        <v>549.5</v>
      </c>
    </row>
    <row r="485" spans="1:18">
      <c r="A485" t="s">
        <v>529</v>
      </c>
      <c r="B485" t="s">
        <v>30</v>
      </c>
      <c r="C485" t="s">
        <v>75</v>
      </c>
      <c r="D485" s="1">
        <v>45920</v>
      </c>
      <c r="E485" s="1">
        <v>45924</v>
      </c>
      <c r="F485" s="33">
        <v>8</v>
      </c>
      <c r="G485">
        <v>419</v>
      </c>
      <c r="H485" t="s">
        <v>27</v>
      </c>
      <c r="I485" t="s">
        <v>550</v>
      </c>
      <c r="J485" t="s">
        <v>45</v>
      </c>
      <c r="K485" t="str">
        <f>TEXT(Table1[[#This Row],[Order Date]],"yyyy")</f>
        <v>2025</v>
      </c>
      <c r="L485" t="str">
        <f>TEXT(Table1[[#This Row],[Order Date]],"mmm")</f>
        <v>Sep</v>
      </c>
      <c r="M485" t="str">
        <f>TEXT(Table1[[#This Row],[Order Date]],"ddd")</f>
        <v>Sat</v>
      </c>
      <c r="N485">
        <f>Table1[[#This Row],[Delivered Date]]-Table1[[#This Row],[Order Date]]</f>
        <v>4</v>
      </c>
      <c r="O485">
        <f>_xlfn.XLOOKUP(Table1[[#This Row],[Product Name]],Table4[Product Name],Table4[Cost Percentage])</f>
        <v>0.75</v>
      </c>
      <c r="P485">
        <f>Table1[[#This Row],[Quantity]]*Table1[[#This Row],[Unit Price]]*Table1[[#This Row],[Cost Percentage]]</f>
        <v>2514</v>
      </c>
      <c r="Q485">
        <f>Table1[[#This Row],[Quantity]]*Table1[[#This Row],[Unit Price]]</f>
        <v>3352</v>
      </c>
      <c r="R485">
        <f>Table1[[#This Row],[Revenue]]-Table1[[#This Row],[Total Cost]]</f>
        <v>838</v>
      </c>
    </row>
    <row r="486" spans="1:18">
      <c r="A486" t="s">
        <v>38</v>
      </c>
      <c r="B486" t="s">
        <v>16</v>
      </c>
      <c r="C486" t="s">
        <v>43</v>
      </c>
      <c r="D486" s="1">
        <v>45987</v>
      </c>
      <c r="E486" s="1">
        <v>45996</v>
      </c>
      <c r="F486" s="33">
        <v>5</v>
      </c>
      <c r="G486">
        <v>900</v>
      </c>
      <c r="H486" t="s">
        <v>27</v>
      </c>
      <c r="I486" t="s">
        <v>548</v>
      </c>
      <c r="J486" t="s">
        <v>45</v>
      </c>
      <c r="K486" t="str">
        <f>TEXT(Table1[[#This Row],[Order Date]],"yyyy")</f>
        <v>2025</v>
      </c>
      <c r="L486" t="str">
        <f>TEXT(Table1[[#This Row],[Order Date]],"mmm")</f>
        <v>Nov</v>
      </c>
      <c r="M486" t="str">
        <f>TEXT(Table1[[#This Row],[Order Date]],"ddd")</f>
        <v>Wed</v>
      </c>
      <c r="N486">
        <f>Table1[[#This Row],[Delivered Date]]-Table1[[#This Row],[Order Date]]</f>
        <v>9</v>
      </c>
      <c r="O486">
        <f>_xlfn.XLOOKUP(Table1[[#This Row],[Product Name]],Table4[Product Name],Table4[Cost Percentage])</f>
        <v>0.6</v>
      </c>
      <c r="P486">
        <f>Table1[[#This Row],[Quantity]]*Table1[[#This Row],[Unit Price]]*Table1[[#This Row],[Cost Percentage]]</f>
        <v>2700</v>
      </c>
      <c r="Q486">
        <f>Table1[[#This Row],[Quantity]]*Table1[[#This Row],[Unit Price]]</f>
        <v>4500</v>
      </c>
      <c r="R486">
        <f>Table1[[#This Row],[Revenue]]-Table1[[#This Row],[Total Cost]]</f>
        <v>1800</v>
      </c>
    </row>
    <row r="487" spans="1:18">
      <c r="A487" t="s">
        <v>40</v>
      </c>
      <c r="B487" t="s">
        <v>23</v>
      </c>
      <c r="C487" t="s">
        <v>24</v>
      </c>
      <c r="D487" s="1">
        <v>45988</v>
      </c>
      <c r="E487" s="1">
        <v>45994</v>
      </c>
      <c r="F487" s="33">
        <v>7</v>
      </c>
      <c r="G487">
        <v>444</v>
      </c>
      <c r="H487" t="s">
        <v>27</v>
      </c>
      <c r="I487" t="s">
        <v>548</v>
      </c>
      <c r="J487" t="s">
        <v>45</v>
      </c>
      <c r="K487" t="str">
        <f>TEXT(Table1[[#This Row],[Order Date]],"yyyy")</f>
        <v>2025</v>
      </c>
      <c r="L487" t="str">
        <f>TEXT(Table1[[#This Row],[Order Date]],"mmm")</f>
        <v>Nov</v>
      </c>
      <c r="M487" t="str">
        <f>TEXT(Table1[[#This Row],[Order Date]],"ddd")</f>
        <v>Thu</v>
      </c>
      <c r="N487">
        <f>Table1[[#This Row],[Delivered Date]]-Table1[[#This Row],[Order Date]]</f>
        <v>6</v>
      </c>
      <c r="O487">
        <f>_xlfn.XLOOKUP(Table1[[#This Row],[Product Name]],Table4[Product Name],Table4[Cost Percentage])</f>
        <v>0.55000000000000004</v>
      </c>
      <c r="P487">
        <f>Table1[[#This Row],[Quantity]]*Table1[[#This Row],[Unit Price]]*Table1[[#This Row],[Cost Percentage]]</f>
        <v>1709.4</v>
      </c>
      <c r="Q487">
        <f>Table1[[#This Row],[Quantity]]*Table1[[#This Row],[Unit Price]]</f>
        <v>3108</v>
      </c>
      <c r="R487">
        <f>Table1[[#This Row],[Revenue]]-Table1[[#This Row],[Total Cost]]</f>
        <v>1398.6</v>
      </c>
    </row>
    <row r="488" spans="1:18">
      <c r="A488" t="s">
        <v>42</v>
      </c>
      <c r="B488" t="s">
        <v>23</v>
      </c>
      <c r="C488" t="s">
        <v>24</v>
      </c>
      <c r="D488" s="1">
        <v>45814</v>
      </c>
      <c r="E488" s="1">
        <v>45817</v>
      </c>
      <c r="F488" s="33">
        <v>5</v>
      </c>
      <c r="G488">
        <v>615</v>
      </c>
      <c r="H488" t="s">
        <v>27</v>
      </c>
      <c r="I488" t="s">
        <v>548</v>
      </c>
      <c r="J488" t="s">
        <v>14</v>
      </c>
      <c r="K488" t="str">
        <f>TEXT(Table1[[#This Row],[Order Date]],"yyyy")</f>
        <v>2025</v>
      </c>
      <c r="L488" t="str">
        <f>TEXT(Table1[[#This Row],[Order Date]],"mmm")</f>
        <v>Jun</v>
      </c>
      <c r="M488" t="str">
        <f>TEXT(Table1[[#This Row],[Order Date]],"ddd")</f>
        <v>Fri</v>
      </c>
      <c r="N488">
        <f>Table1[[#This Row],[Delivered Date]]-Table1[[#This Row],[Order Date]]</f>
        <v>3</v>
      </c>
      <c r="O488">
        <f>_xlfn.XLOOKUP(Table1[[#This Row],[Product Name]],Table4[Product Name],Table4[Cost Percentage])</f>
        <v>0.55000000000000004</v>
      </c>
      <c r="P488">
        <f>Table1[[#This Row],[Quantity]]*Table1[[#This Row],[Unit Price]]*Table1[[#This Row],[Cost Percentage]]</f>
        <v>1691.2500000000002</v>
      </c>
      <c r="Q488">
        <f>Table1[[#This Row],[Quantity]]*Table1[[#This Row],[Unit Price]]</f>
        <v>3075</v>
      </c>
      <c r="R488">
        <f>Table1[[#This Row],[Revenue]]-Table1[[#This Row],[Total Cost]]</f>
        <v>1383.7499999999998</v>
      </c>
    </row>
    <row r="489" spans="1:18" hidden="1">
      <c r="A489" t="s">
        <v>44</v>
      </c>
      <c r="B489" t="s">
        <v>16</v>
      </c>
      <c r="C489" t="s">
        <v>63</v>
      </c>
      <c r="D489" s="1">
        <v>46006</v>
      </c>
      <c r="E489" s="1">
        <v>46007</v>
      </c>
      <c r="F489">
        <v>7</v>
      </c>
      <c r="G489">
        <v>595</v>
      </c>
      <c r="H489" t="s">
        <v>13</v>
      </c>
      <c r="I489" t="s">
        <v>550</v>
      </c>
      <c r="J489" t="s">
        <v>18</v>
      </c>
      <c r="K489" t="str">
        <f>TEXT(Table1[[#This Row],[Order Date]],"yyyy")</f>
        <v>2025</v>
      </c>
      <c r="L489" t="str">
        <f>TEXT(Table1[[#This Row],[Order Date]],"mmm")</f>
        <v>Dec</v>
      </c>
      <c r="M489" t="str">
        <f>TEXT(Table1[[#This Row],[Order Date]],"ddd")</f>
        <v>Mon</v>
      </c>
      <c r="N489">
        <f>Table1[[#This Row],[Delivered Date]]-Table1[[#This Row],[Order Date]]</f>
        <v>1</v>
      </c>
      <c r="O489">
        <f>_xlfn.XLOOKUP(Table1[[#This Row],[Product Name]],Table4[Product Name],Table4[Cost Percentage])</f>
        <v>0.5</v>
      </c>
      <c r="P489">
        <f>Table1[[#This Row],[Quantity]]*Table1[[#This Row],[Unit Price]]*Table1[[#This Row],[Cost Percentage]]</f>
        <v>2082.5</v>
      </c>
      <c r="Q489">
        <f>Table1[[#This Row],[Quantity]]*Table1[[#This Row],[Unit Price]]</f>
        <v>4165</v>
      </c>
      <c r="R489">
        <f>Table1[[#This Row],[Revenue]]-Table1[[#This Row],[Total Cost]]</f>
        <v>2082.5</v>
      </c>
    </row>
    <row r="490" spans="1:18" hidden="1">
      <c r="A490" t="s">
        <v>46</v>
      </c>
      <c r="B490" t="s">
        <v>30</v>
      </c>
      <c r="C490" t="s">
        <v>49</v>
      </c>
      <c r="D490" s="1">
        <v>45660</v>
      </c>
      <c r="E490" s="1">
        <v>45669</v>
      </c>
      <c r="F490">
        <v>1</v>
      </c>
      <c r="G490">
        <v>669</v>
      </c>
      <c r="H490" t="s">
        <v>13</v>
      </c>
      <c r="I490" t="s">
        <v>550</v>
      </c>
      <c r="J490" t="s">
        <v>18</v>
      </c>
      <c r="K490" t="str">
        <f>TEXT(Table1[[#This Row],[Order Date]],"yyyy")</f>
        <v>2025</v>
      </c>
      <c r="L490" t="str">
        <f>TEXT(Table1[[#This Row],[Order Date]],"mmm")</f>
        <v>Jan</v>
      </c>
      <c r="M490" t="str">
        <f>TEXT(Table1[[#This Row],[Order Date]],"ddd")</f>
        <v>Fri</v>
      </c>
      <c r="N490">
        <f>Table1[[#This Row],[Delivered Date]]-Table1[[#This Row],[Order Date]]</f>
        <v>9</v>
      </c>
      <c r="O490">
        <f>_xlfn.XLOOKUP(Table1[[#This Row],[Product Name]],Table4[Product Name],Table4[Cost Percentage])</f>
        <v>0.7</v>
      </c>
      <c r="P490">
        <f>Table1[[#This Row],[Quantity]]*Table1[[#This Row],[Unit Price]]*Table1[[#This Row],[Cost Percentage]]</f>
        <v>468.29999999999995</v>
      </c>
      <c r="Q490">
        <f>Table1[[#This Row],[Quantity]]*Table1[[#This Row],[Unit Price]]</f>
        <v>669</v>
      </c>
      <c r="R490">
        <f>Table1[[#This Row],[Revenue]]-Table1[[#This Row],[Total Cost]]</f>
        <v>200.70000000000005</v>
      </c>
    </row>
    <row r="491" spans="1:18" hidden="1">
      <c r="A491" t="s">
        <v>47</v>
      </c>
      <c r="B491" t="s">
        <v>20</v>
      </c>
      <c r="C491" t="s">
        <v>39</v>
      </c>
      <c r="D491" s="1">
        <v>45879</v>
      </c>
      <c r="E491" s="1">
        <v>45882</v>
      </c>
      <c r="F491">
        <v>9</v>
      </c>
      <c r="G491">
        <v>967</v>
      </c>
      <c r="H491" t="s">
        <v>13</v>
      </c>
      <c r="I491" t="s">
        <v>32</v>
      </c>
      <c r="J491" t="s">
        <v>18</v>
      </c>
      <c r="K491" t="str">
        <f>TEXT(Table1[[#This Row],[Order Date]],"yyyy")</f>
        <v>2025</v>
      </c>
      <c r="L491" t="str">
        <f>TEXT(Table1[[#This Row],[Order Date]],"mmm")</f>
        <v>Aug</v>
      </c>
      <c r="M491" t="str">
        <f>TEXT(Table1[[#This Row],[Order Date]],"ddd")</f>
        <v>Sun</v>
      </c>
      <c r="N491">
        <f>Table1[[#This Row],[Delivered Date]]-Table1[[#This Row],[Order Date]]</f>
        <v>3</v>
      </c>
      <c r="O491">
        <f>_xlfn.XLOOKUP(Table1[[#This Row],[Product Name]],Table4[Product Name],Table4[Cost Percentage])</f>
        <v>0.65</v>
      </c>
      <c r="P491">
        <f>Table1[[#This Row],[Quantity]]*Table1[[#This Row],[Unit Price]]*Table1[[#This Row],[Cost Percentage]]</f>
        <v>5656.95</v>
      </c>
      <c r="Q491">
        <f>Table1[[#This Row],[Quantity]]*Table1[[#This Row],[Unit Price]]</f>
        <v>8703</v>
      </c>
      <c r="R491">
        <f>Table1[[#This Row],[Revenue]]-Table1[[#This Row],[Total Cost]]</f>
        <v>3046.05</v>
      </c>
    </row>
    <row r="492" spans="1:18" hidden="1">
      <c r="A492" t="s">
        <v>48</v>
      </c>
      <c r="B492" t="s">
        <v>11</v>
      </c>
      <c r="C492" t="s">
        <v>12</v>
      </c>
      <c r="D492" s="1">
        <v>45759</v>
      </c>
      <c r="E492" s="1">
        <v>45765</v>
      </c>
      <c r="F492">
        <v>5</v>
      </c>
      <c r="G492">
        <v>874</v>
      </c>
      <c r="H492" t="s">
        <v>13</v>
      </c>
      <c r="I492" t="s">
        <v>32</v>
      </c>
      <c r="J492" t="s">
        <v>45</v>
      </c>
      <c r="K492" t="str">
        <f>TEXT(Table1[[#This Row],[Order Date]],"yyyy")</f>
        <v>2025</v>
      </c>
      <c r="L492" t="str">
        <f>TEXT(Table1[[#This Row],[Order Date]],"mmm")</f>
        <v>Apr</v>
      </c>
      <c r="M492" t="str">
        <f>TEXT(Table1[[#This Row],[Order Date]],"ddd")</f>
        <v>Sat</v>
      </c>
      <c r="N492">
        <f>Table1[[#This Row],[Delivered Date]]-Table1[[#This Row],[Order Date]]</f>
        <v>6</v>
      </c>
      <c r="O492">
        <f>_xlfn.XLOOKUP(Table1[[#This Row],[Product Name]],Table4[Product Name],Table4[Cost Percentage])</f>
        <v>0.75</v>
      </c>
      <c r="P492">
        <f>Table1[[#This Row],[Quantity]]*Table1[[#This Row],[Unit Price]]*Table1[[#This Row],[Cost Percentage]]</f>
        <v>3277.5</v>
      </c>
      <c r="Q492">
        <f>Table1[[#This Row],[Quantity]]*Table1[[#This Row],[Unit Price]]</f>
        <v>4370</v>
      </c>
      <c r="R492">
        <f>Table1[[#This Row],[Revenue]]-Table1[[#This Row],[Total Cost]]</f>
        <v>1092.5</v>
      </c>
    </row>
    <row r="493" spans="1:18">
      <c r="A493" t="s">
        <v>50</v>
      </c>
      <c r="B493" t="s">
        <v>23</v>
      </c>
      <c r="C493" t="s">
        <v>37</v>
      </c>
      <c r="D493" s="1">
        <v>45948</v>
      </c>
      <c r="E493" s="1">
        <v>45955</v>
      </c>
      <c r="F493" s="33">
        <v>6</v>
      </c>
      <c r="G493">
        <v>124</v>
      </c>
      <c r="H493" t="s">
        <v>27</v>
      </c>
      <c r="I493" t="s">
        <v>550</v>
      </c>
      <c r="J493" t="s">
        <v>45</v>
      </c>
      <c r="K493" t="str">
        <f>TEXT(Table1[[#This Row],[Order Date]],"yyyy")</f>
        <v>2025</v>
      </c>
      <c r="L493" t="str">
        <f>TEXT(Table1[[#This Row],[Order Date]],"mmm")</f>
        <v>Oct</v>
      </c>
      <c r="M493" t="str">
        <f>TEXT(Table1[[#This Row],[Order Date]],"ddd")</f>
        <v>Sat</v>
      </c>
      <c r="N493">
        <f>Table1[[#This Row],[Delivered Date]]-Table1[[#This Row],[Order Date]]</f>
        <v>7</v>
      </c>
      <c r="O493">
        <f>_xlfn.XLOOKUP(Table1[[#This Row],[Product Name]],Table4[Product Name],Table4[Cost Percentage])</f>
        <v>0.5</v>
      </c>
      <c r="P493">
        <f>Table1[[#This Row],[Quantity]]*Table1[[#This Row],[Unit Price]]*Table1[[#This Row],[Cost Percentage]]</f>
        <v>372</v>
      </c>
      <c r="Q493">
        <f>Table1[[#This Row],[Quantity]]*Table1[[#This Row],[Unit Price]]</f>
        <v>744</v>
      </c>
      <c r="R493">
        <f>Table1[[#This Row],[Revenue]]-Table1[[#This Row],[Total Cost]]</f>
        <v>372</v>
      </c>
    </row>
    <row r="494" spans="1:18">
      <c r="A494" t="s">
        <v>52</v>
      </c>
      <c r="B494" t="s">
        <v>16</v>
      </c>
      <c r="C494" t="s">
        <v>43</v>
      </c>
      <c r="D494" s="1">
        <v>45956</v>
      </c>
      <c r="E494" s="1">
        <v>45962</v>
      </c>
      <c r="F494" s="33">
        <v>6</v>
      </c>
      <c r="G494">
        <v>894</v>
      </c>
      <c r="H494" t="s">
        <v>27</v>
      </c>
      <c r="I494" t="s">
        <v>32</v>
      </c>
      <c r="J494" t="s">
        <v>14</v>
      </c>
      <c r="K494" t="str">
        <f>TEXT(Table1[[#This Row],[Order Date]],"yyyy")</f>
        <v>2025</v>
      </c>
      <c r="L494" t="str">
        <f>TEXT(Table1[[#This Row],[Order Date]],"mmm")</f>
        <v>Oct</v>
      </c>
      <c r="M494" t="str">
        <f>TEXT(Table1[[#This Row],[Order Date]],"ddd")</f>
        <v>Sun</v>
      </c>
      <c r="N494">
        <f>Table1[[#This Row],[Delivered Date]]-Table1[[#This Row],[Order Date]]</f>
        <v>6</v>
      </c>
      <c r="O494">
        <f>_xlfn.XLOOKUP(Table1[[#This Row],[Product Name]],Table4[Product Name],Table4[Cost Percentage])</f>
        <v>0.6</v>
      </c>
      <c r="P494">
        <f>Table1[[#This Row],[Quantity]]*Table1[[#This Row],[Unit Price]]*Table1[[#This Row],[Cost Percentage]]</f>
        <v>3218.4</v>
      </c>
      <c r="Q494">
        <f>Table1[[#This Row],[Quantity]]*Table1[[#This Row],[Unit Price]]</f>
        <v>5364</v>
      </c>
      <c r="R494">
        <f>Table1[[#This Row],[Revenue]]-Table1[[#This Row],[Total Cost]]</f>
        <v>2145.6</v>
      </c>
    </row>
    <row r="495" spans="1:18" hidden="1">
      <c r="A495" t="s">
        <v>54</v>
      </c>
      <c r="B495" t="s">
        <v>20</v>
      </c>
      <c r="C495" t="s">
        <v>53</v>
      </c>
      <c r="D495" s="1">
        <v>45800</v>
      </c>
      <c r="E495" s="1">
        <v>45803</v>
      </c>
      <c r="F495">
        <v>4</v>
      </c>
      <c r="G495">
        <v>740</v>
      </c>
      <c r="H495" t="s">
        <v>13</v>
      </c>
      <c r="I495" t="s">
        <v>548</v>
      </c>
      <c r="J495" t="s">
        <v>28</v>
      </c>
      <c r="K495" t="str">
        <f>TEXT(Table1[[#This Row],[Order Date]],"yyyy")</f>
        <v>2025</v>
      </c>
      <c r="L495" t="str">
        <f>TEXT(Table1[[#This Row],[Order Date]],"mmm")</f>
        <v>May</v>
      </c>
      <c r="M495" t="str">
        <f>TEXT(Table1[[#This Row],[Order Date]],"ddd")</f>
        <v>Fri</v>
      </c>
      <c r="N495">
        <f>Table1[[#This Row],[Delivered Date]]-Table1[[#This Row],[Order Date]]</f>
        <v>3</v>
      </c>
      <c r="O495">
        <f>_xlfn.XLOOKUP(Table1[[#This Row],[Product Name]],Table4[Product Name],Table4[Cost Percentage])</f>
        <v>0.7</v>
      </c>
      <c r="P495">
        <f>Table1[[#This Row],[Quantity]]*Table1[[#This Row],[Unit Price]]*Table1[[#This Row],[Cost Percentage]]</f>
        <v>2072</v>
      </c>
      <c r="Q495">
        <f>Table1[[#This Row],[Quantity]]*Table1[[#This Row],[Unit Price]]</f>
        <v>2960</v>
      </c>
      <c r="R495">
        <f>Table1[[#This Row],[Revenue]]-Table1[[#This Row],[Total Cost]]</f>
        <v>888</v>
      </c>
    </row>
    <row r="496" spans="1:18">
      <c r="A496" t="s">
        <v>56</v>
      </c>
      <c r="B496" t="s">
        <v>30</v>
      </c>
      <c r="C496" t="s">
        <v>49</v>
      </c>
      <c r="D496" s="1">
        <v>45916</v>
      </c>
      <c r="E496" s="1">
        <v>45919</v>
      </c>
      <c r="F496" s="33">
        <v>10</v>
      </c>
      <c r="G496">
        <v>741</v>
      </c>
      <c r="H496" t="s">
        <v>27</v>
      </c>
      <c r="I496" t="s">
        <v>546</v>
      </c>
      <c r="J496" t="s">
        <v>45</v>
      </c>
      <c r="K496" t="str">
        <f>TEXT(Table1[[#This Row],[Order Date]],"yyyy")</f>
        <v>2025</v>
      </c>
      <c r="L496" t="str">
        <f>TEXT(Table1[[#This Row],[Order Date]],"mmm")</f>
        <v>Sep</v>
      </c>
      <c r="M496" t="str">
        <f>TEXT(Table1[[#This Row],[Order Date]],"ddd")</f>
        <v>Tue</v>
      </c>
      <c r="N496">
        <f>Table1[[#This Row],[Delivered Date]]-Table1[[#This Row],[Order Date]]</f>
        <v>3</v>
      </c>
      <c r="O496">
        <f>_xlfn.XLOOKUP(Table1[[#This Row],[Product Name]],Table4[Product Name],Table4[Cost Percentage])</f>
        <v>0.7</v>
      </c>
      <c r="P496">
        <f>Table1[[#This Row],[Quantity]]*Table1[[#This Row],[Unit Price]]*Table1[[#This Row],[Cost Percentage]]</f>
        <v>5187</v>
      </c>
      <c r="Q496">
        <f>Table1[[#This Row],[Quantity]]*Table1[[#This Row],[Unit Price]]</f>
        <v>7410</v>
      </c>
      <c r="R496">
        <f>Table1[[#This Row],[Revenue]]-Table1[[#This Row],[Total Cost]]</f>
        <v>2223</v>
      </c>
    </row>
    <row r="497" spans="1:18">
      <c r="A497" t="s">
        <v>42</v>
      </c>
      <c r="B497" t="s">
        <v>11</v>
      </c>
      <c r="C497" t="s">
        <v>12</v>
      </c>
      <c r="D497" s="1">
        <v>45709</v>
      </c>
      <c r="E497" s="1">
        <v>45718</v>
      </c>
      <c r="F497" s="33">
        <v>1</v>
      </c>
      <c r="G497">
        <v>474</v>
      </c>
      <c r="H497" t="s">
        <v>27</v>
      </c>
      <c r="I497" t="s">
        <v>32</v>
      </c>
      <c r="J497" t="s">
        <v>28</v>
      </c>
      <c r="K497" t="str">
        <f>TEXT(Table1[[#This Row],[Order Date]],"yyyy")</f>
        <v>2025</v>
      </c>
      <c r="L497" t="str">
        <f>TEXT(Table1[[#This Row],[Order Date]],"mmm")</f>
        <v>Feb</v>
      </c>
      <c r="M497" t="str">
        <f>TEXT(Table1[[#This Row],[Order Date]],"ddd")</f>
        <v>Fri</v>
      </c>
      <c r="N497">
        <f>Table1[[#This Row],[Delivered Date]]-Table1[[#This Row],[Order Date]]</f>
        <v>9</v>
      </c>
      <c r="O497">
        <f>_xlfn.XLOOKUP(Table1[[#This Row],[Product Name]],Table4[Product Name],Table4[Cost Percentage])</f>
        <v>0.75</v>
      </c>
      <c r="P497">
        <f>Table1[[#This Row],[Quantity]]*Table1[[#This Row],[Unit Price]]*Table1[[#This Row],[Cost Percentage]]</f>
        <v>355.5</v>
      </c>
      <c r="Q497">
        <f>Table1[[#This Row],[Quantity]]*Table1[[#This Row],[Unit Price]]</f>
        <v>474</v>
      </c>
      <c r="R497">
        <f>Table1[[#This Row],[Revenue]]-Table1[[#This Row],[Total Cost]]</f>
        <v>118.5</v>
      </c>
    </row>
    <row r="498" spans="1:18">
      <c r="A498" t="s">
        <v>58</v>
      </c>
      <c r="B498" t="s">
        <v>30</v>
      </c>
      <c r="C498" t="s">
        <v>75</v>
      </c>
      <c r="D498" s="1">
        <v>45691</v>
      </c>
      <c r="E498" s="1">
        <v>45696</v>
      </c>
      <c r="F498" s="33">
        <v>7</v>
      </c>
      <c r="G498">
        <v>811</v>
      </c>
      <c r="H498" t="s">
        <v>27</v>
      </c>
      <c r="I498" t="s">
        <v>549</v>
      </c>
      <c r="J498" t="s">
        <v>14</v>
      </c>
      <c r="K498" t="str">
        <f>TEXT(Table1[[#This Row],[Order Date]],"yyyy")</f>
        <v>2025</v>
      </c>
      <c r="L498" t="str">
        <f>TEXT(Table1[[#This Row],[Order Date]],"mmm")</f>
        <v>Feb</v>
      </c>
      <c r="M498" t="str">
        <f>TEXT(Table1[[#This Row],[Order Date]],"ddd")</f>
        <v>Mon</v>
      </c>
      <c r="N498">
        <f>Table1[[#This Row],[Delivered Date]]-Table1[[#This Row],[Order Date]]</f>
        <v>5</v>
      </c>
      <c r="O498">
        <f>_xlfn.XLOOKUP(Table1[[#This Row],[Product Name]],Table4[Product Name],Table4[Cost Percentage])</f>
        <v>0.75</v>
      </c>
      <c r="P498">
        <f>Table1[[#This Row],[Quantity]]*Table1[[#This Row],[Unit Price]]*Table1[[#This Row],[Cost Percentage]]</f>
        <v>4257.75</v>
      </c>
      <c r="Q498">
        <f>Table1[[#This Row],[Quantity]]*Table1[[#This Row],[Unit Price]]</f>
        <v>5677</v>
      </c>
      <c r="R498">
        <f>Table1[[#This Row],[Revenue]]-Table1[[#This Row],[Total Cost]]</f>
        <v>1419.25</v>
      </c>
    </row>
    <row r="499" spans="1:18" hidden="1">
      <c r="A499" t="s">
        <v>60</v>
      </c>
      <c r="B499" t="s">
        <v>23</v>
      </c>
      <c r="C499" t="s">
        <v>24</v>
      </c>
      <c r="D499" s="1">
        <v>45741</v>
      </c>
      <c r="E499" s="1">
        <v>45745</v>
      </c>
      <c r="F499">
        <v>4</v>
      </c>
      <c r="G499">
        <v>247</v>
      </c>
      <c r="H499" t="s">
        <v>13</v>
      </c>
      <c r="I499" t="s">
        <v>32</v>
      </c>
      <c r="J499" t="s">
        <v>45</v>
      </c>
      <c r="K499" t="str">
        <f>TEXT(Table1[[#This Row],[Order Date]],"yyyy")</f>
        <v>2025</v>
      </c>
      <c r="L499" t="str">
        <f>TEXT(Table1[[#This Row],[Order Date]],"mmm")</f>
        <v>Mar</v>
      </c>
      <c r="M499" t="str">
        <f>TEXT(Table1[[#This Row],[Order Date]],"ddd")</f>
        <v>Tue</v>
      </c>
      <c r="N499">
        <f>Table1[[#This Row],[Delivered Date]]-Table1[[#This Row],[Order Date]]</f>
        <v>4</v>
      </c>
      <c r="O499">
        <f>_xlfn.XLOOKUP(Table1[[#This Row],[Product Name]],Table4[Product Name],Table4[Cost Percentage])</f>
        <v>0.55000000000000004</v>
      </c>
      <c r="P499">
        <f>Table1[[#This Row],[Quantity]]*Table1[[#This Row],[Unit Price]]*Table1[[#This Row],[Cost Percentage]]</f>
        <v>543.40000000000009</v>
      </c>
      <c r="Q499">
        <f>Table1[[#This Row],[Quantity]]*Table1[[#This Row],[Unit Price]]</f>
        <v>988</v>
      </c>
      <c r="R499">
        <f>Table1[[#This Row],[Revenue]]-Table1[[#This Row],[Total Cost]]</f>
        <v>444.59999999999991</v>
      </c>
    </row>
    <row r="500" spans="1:18">
      <c r="A500" t="s">
        <v>61</v>
      </c>
      <c r="B500" t="s">
        <v>30</v>
      </c>
      <c r="C500" t="s">
        <v>31</v>
      </c>
      <c r="D500" s="1">
        <v>45741</v>
      </c>
      <c r="E500" s="1">
        <v>45752</v>
      </c>
      <c r="F500" s="33">
        <v>3</v>
      </c>
      <c r="G500">
        <v>774</v>
      </c>
      <c r="H500" t="s">
        <v>27</v>
      </c>
      <c r="I500" t="s">
        <v>546</v>
      </c>
      <c r="J500" t="s">
        <v>18</v>
      </c>
      <c r="K500" t="str">
        <f>TEXT(Table1[[#This Row],[Order Date]],"yyyy")</f>
        <v>2025</v>
      </c>
      <c r="L500" t="str">
        <f>TEXT(Table1[[#This Row],[Order Date]],"mmm")</f>
        <v>Mar</v>
      </c>
      <c r="M500" t="str">
        <f>TEXT(Table1[[#This Row],[Order Date]],"ddd")</f>
        <v>Tue</v>
      </c>
      <c r="N500">
        <f>Table1[[#This Row],[Delivered Date]]-Table1[[#This Row],[Order Date]]</f>
        <v>11</v>
      </c>
      <c r="O500">
        <f>_xlfn.XLOOKUP(Table1[[#This Row],[Product Name]],Table4[Product Name],Table4[Cost Percentage])</f>
        <v>0.75</v>
      </c>
      <c r="P500">
        <f>Table1[[#This Row],[Quantity]]*Table1[[#This Row],[Unit Price]]*Table1[[#This Row],[Cost Percentage]]</f>
        <v>1741.5</v>
      </c>
      <c r="Q500">
        <f>Table1[[#This Row],[Quantity]]*Table1[[#This Row],[Unit Price]]</f>
        <v>2322</v>
      </c>
      <c r="R500">
        <f>Table1[[#This Row],[Revenue]]-Table1[[#This Row],[Total Cost]]</f>
        <v>580.5</v>
      </c>
    </row>
    <row r="501" spans="1:18" hidden="1">
      <c r="A501" t="s">
        <v>62</v>
      </c>
      <c r="B501" t="s">
        <v>20</v>
      </c>
      <c r="C501" t="s">
        <v>82</v>
      </c>
      <c r="D501" s="1">
        <v>45753</v>
      </c>
      <c r="E501" s="1">
        <v>45759</v>
      </c>
      <c r="F501">
        <v>5</v>
      </c>
      <c r="G501">
        <v>63</v>
      </c>
      <c r="H501" t="s">
        <v>13</v>
      </c>
      <c r="I501" t="s">
        <v>548</v>
      </c>
      <c r="J501" t="s">
        <v>45</v>
      </c>
      <c r="K501" t="str">
        <f>TEXT(Table1[[#This Row],[Order Date]],"yyyy")</f>
        <v>2025</v>
      </c>
      <c r="L501" t="str">
        <f>TEXT(Table1[[#This Row],[Order Date]],"mmm")</f>
        <v>Apr</v>
      </c>
      <c r="M501" t="str">
        <f>TEXT(Table1[[#This Row],[Order Date]],"ddd")</f>
        <v>Sun</v>
      </c>
      <c r="N501">
        <f>Table1[[#This Row],[Delivered Date]]-Table1[[#This Row],[Order Date]]</f>
        <v>6</v>
      </c>
      <c r="O501">
        <f>_xlfn.XLOOKUP(Table1[[#This Row],[Product Name]],Table4[Product Name],Table4[Cost Percentage])</f>
        <v>0.8</v>
      </c>
      <c r="P501">
        <f>Table1[[#This Row],[Quantity]]*Table1[[#This Row],[Unit Price]]*Table1[[#This Row],[Cost Percentage]]</f>
        <v>252</v>
      </c>
      <c r="Q501">
        <f>Table1[[#This Row],[Quantity]]*Table1[[#This Row],[Unit Price]]</f>
        <v>315</v>
      </c>
      <c r="R501">
        <f>Table1[[#This Row],[Revenue]]-Table1[[#This Row],[Total Cost]]</f>
        <v>63</v>
      </c>
    </row>
    <row r="502" spans="1:18">
      <c r="A502" t="s">
        <v>64</v>
      </c>
      <c r="B502" t="s">
        <v>30</v>
      </c>
      <c r="C502" t="s">
        <v>31</v>
      </c>
      <c r="D502" s="1">
        <v>45764</v>
      </c>
      <c r="E502" s="1">
        <v>45770</v>
      </c>
      <c r="F502" s="33">
        <v>1</v>
      </c>
      <c r="G502">
        <v>30</v>
      </c>
      <c r="H502" t="s">
        <v>27</v>
      </c>
      <c r="I502" t="s">
        <v>32</v>
      </c>
      <c r="J502" t="s">
        <v>14</v>
      </c>
      <c r="K502" t="str">
        <f>TEXT(Table1[[#This Row],[Order Date]],"yyyy")</f>
        <v>2025</v>
      </c>
      <c r="L502" t="str">
        <f>TEXT(Table1[[#This Row],[Order Date]],"mmm")</f>
        <v>Apr</v>
      </c>
      <c r="M502" t="str">
        <f>TEXT(Table1[[#This Row],[Order Date]],"ddd")</f>
        <v>Thu</v>
      </c>
      <c r="N502">
        <f>Table1[[#This Row],[Delivered Date]]-Table1[[#This Row],[Order Date]]</f>
        <v>6</v>
      </c>
      <c r="O502">
        <f>_xlfn.XLOOKUP(Table1[[#This Row],[Product Name]],Table4[Product Name],Table4[Cost Percentage])</f>
        <v>0.75</v>
      </c>
      <c r="P502">
        <f>Table1[[#This Row],[Quantity]]*Table1[[#This Row],[Unit Price]]*Table1[[#This Row],[Cost Percentage]]</f>
        <v>22.5</v>
      </c>
      <c r="Q502">
        <f>Table1[[#This Row],[Quantity]]*Table1[[#This Row],[Unit Price]]</f>
        <v>30</v>
      </c>
      <c r="R502">
        <f>Table1[[#This Row],[Revenue]]-Table1[[#This Row],[Total Cost]]</f>
        <v>7.5</v>
      </c>
    </row>
    <row r="503" spans="1:18">
      <c r="A503" t="s">
        <v>65</v>
      </c>
      <c r="B503" t="s">
        <v>11</v>
      </c>
      <c r="C503" t="s">
        <v>12</v>
      </c>
      <c r="D503" s="1">
        <v>45931</v>
      </c>
      <c r="E503" s="1">
        <v>45933</v>
      </c>
      <c r="F503" s="33">
        <v>7</v>
      </c>
      <c r="G503">
        <v>149</v>
      </c>
      <c r="H503" t="s">
        <v>27</v>
      </c>
      <c r="I503" t="s">
        <v>550</v>
      </c>
      <c r="J503" t="s">
        <v>28</v>
      </c>
      <c r="K503" t="str">
        <f>TEXT(Table1[[#This Row],[Order Date]],"yyyy")</f>
        <v>2025</v>
      </c>
      <c r="L503" t="str">
        <f>TEXT(Table1[[#This Row],[Order Date]],"mmm")</f>
        <v>Oct</v>
      </c>
      <c r="M503" t="str">
        <f>TEXT(Table1[[#This Row],[Order Date]],"ddd")</f>
        <v>Wed</v>
      </c>
      <c r="N503">
        <f>Table1[[#This Row],[Delivered Date]]-Table1[[#This Row],[Order Date]]</f>
        <v>2</v>
      </c>
      <c r="O503">
        <f>_xlfn.XLOOKUP(Table1[[#This Row],[Product Name]],Table4[Product Name],Table4[Cost Percentage])</f>
        <v>0.75</v>
      </c>
      <c r="P503">
        <f>Table1[[#This Row],[Quantity]]*Table1[[#This Row],[Unit Price]]*Table1[[#This Row],[Cost Percentage]]</f>
        <v>782.25</v>
      </c>
      <c r="Q503">
        <f>Table1[[#This Row],[Quantity]]*Table1[[#This Row],[Unit Price]]</f>
        <v>1043</v>
      </c>
      <c r="R503">
        <f>Table1[[#This Row],[Revenue]]-Table1[[#This Row],[Total Cost]]</f>
        <v>260.75</v>
      </c>
    </row>
    <row r="504" spans="1:18" hidden="1">
      <c r="A504" t="s">
        <v>66</v>
      </c>
      <c r="B504" t="s">
        <v>30</v>
      </c>
      <c r="C504" t="s">
        <v>41</v>
      </c>
      <c r="D504" s="1">
        <v>45662</v>
      </c>
      <c r="E504" s="1">
        <v>45663</v>
      </c>
      <c r="F504">
        <v>4</v>
      </c>
      <c r="G504">
        <v>212</v>
      </c>
      <c r="H504" t="s">
        <v>13</v>
      </c>
      <c r="I504" t="s">
        <v>549</v>
      </c>
      <c r="J504" t="s">
        <v>14</v>
      </c>
      <c r="K504" t="str">
        <f>TEXT(Table1[[#This Row],[Order Date]],"yyyy")</f>
        <v>2025</v>
      </c>
      <c r="L504" t="str">
        <f>TEXT(Table1[[#This Row],[Order Date]],"mmm")</f>
        <v>Jan</v>
      </c>
      <c r="M504" t="str">
        <f>TEXT(Table1[[#This Row],[Order Date]],"ddd")</f>
        <v>Sun</v>
      </c>
      <c r="N504">
        <f>Table1[[#This Row],[Delivered Date]]-Table1[[#This Row],[Order Date]]</f>
        <v>1</v>
      </c>
      <c r="O504">
        <f>_xlfn.XLOOKUP(Table1[[#This Row],[Product Name]],Table4[Product Name],Table4[Cost Percentage])</f>
        <v>0.65</v>
      </c>
      <c r="P504">
        <f>Table1[[#This Row],[Quantity]]*Table1[[#This Row],[Unit Price]]*Table1[[#This Row],[Cost Percentage]]</f>
        <v>551.20000000000005</v>
      </c>
      <c r="Q504">
        <f>Table1[[#This Row],[Quantity]]*Table1[[#This Row],[Unit Price]]</f>
        <v>848</v>
      </c>
      <c r="R504">
        <f>Table1[[#This Row],[Revenue]]-Table1[[#This Row],[Total Cost]]</f>
        <v>296.79999999999995</v>
      </c>
    </row>
    <row r="505" spans="1:18">
      <c r="A505" t="s">
        <v>67</v>
      </c>
      <c r="B505" t="s">
        <v>23</v>
      </c>
      <c r="C505" t="s">
        <v>69</v>
      </c>
      <c r="D505" s="1">
        <v>45669</v>
      </c>
      <c r="E505" s="1">
        <v>45684</v>
      </c>
      <c r="F505" s="33">
        <v>10</v>
      </c>
      <c r="G505">
        <v>639</v>
      </c>
      <c r="H505" t="s">
        <v>27</v>
      </c>
      <c r="I505" t="s">
        <v>546</v>
      </c>
      <c r="J505" t="s">
        <v>45</v>
      </c>
      <c r="K505" t="str">
        <f>TEXT(Table1[[#This Row],[Order Date]],"yyyy")</f>
        <v>2025</v>
      </c>
      <c r="L505" t="str">
        <f>TEXT(Table1[[#This Row],[Order Date]],"mmm")</f>
        <v>Jan</v>
      </c>
      <c r="M505" t="str">
        <f>TEXT(Table1[[#This Row],[Order Date]],"ddd")</f>
        <v>Sun</v>
      </c>
      <c r="N505">
        <f>Table1[[#This Row],[Delivered Date]]-Table1[[#This Row],[Order Date]]</f>
        <v>15</v>
      </c>
      <c r="O505">
        <f>_xlfn.XLOOKUP(Table1[[#This Row],[Product Name]],Table4[Product Name],Table4[Cost Percentage])</f>
        <v>0.55000000000000004</v>
      </c>
      <c r="P505">
        <f>Table1[[#This Row],[Quantity]]*Table1[[#This Row],[Unit Price]]*Table1[[#This Row],[Cost Percentage]]</f>
        <v>3514.5000000000005</v>
      </c>
      <c r="Q505">
        <f>Table1[[#This Row],[Quantity]]*Table1[[#This Row],[Unit Price]]</f>
        <v>6390</v>
      </c>
      <c r="R505">
        <f>Table1[[#This Row],[Revenue]]-Table1[[#This Row],[Total Cost]]</f>
        <v>2875.4999999999995</v>
      </c>
    </row>
    <row r="506" spans="1:18" hidden="1">
      <c r="A506" t="s">
        <v>68</v>
      </c>
      <c r="B506" t="s">
        <v>16</v>
      </c>
      <c r="C506" t="s">
        <v>43</v>
      </c>
      <c r="D506" s="1">
        <v>45682</v>
      </c>
      <c r="E506" s="1">
        <v>45683</v>
      </c>
      <c r="F506">
        <v>7</v>
      </c>
      <c r="G506">
        <v>785</v>
      </c>
      <c r="H506" t="s">
        <v>13</v>
      </c>
      <c r="I506" t="s">
        <v>546</v>
      </c>
      <c r="J506" t="s">
        <v>18</v>
      </c>
      <c r="K506" t="str">
        <f>TEXT(Table1[[#This Row],[Order Date]],"yyyy")</f>
        <v>2025</v>
      </c>
      <c r="L506" t="str">
        <f>TEXT(Table1[[#This Row],[Order Date]],"mmm")</f>
        <v>Jan</v>
      </c>
      <c r="M506" t="str">
        <f>TEXT(Table1[[#This Row],[Order Date]],"ddd")</f>
        <v>Sat</v>
      </c>
      <c r="N506">
        <f>Table1[[#This Row],[Delivered Date]]-Table1[[#This Row],[Order Date]]</f>
        <v>1</v>
      </c>
      <c r="O506">
        <f>_xlfn.XLOOKUP(Table1[[#This Row],[Product Name]],Table4[Product Name],Table4[Cost Percentage])</f>
        <v>0.6</v>
      </c>
      <c r="P506">
        <f>Table1[[#This Row],[Quantity]]*Table1[[#This Row],[Unit Price]]*Table1[[#This Row],[Cost Percentage]]</f>
        <v>3297</v>
      </c>
      <c r="Q506">
        <f>Table1[[#This Row],[Quantity]]*Table1[[#This Row],[Unit Price]]</f>
        <v>5495</v>
      </c>
      <c r="R506">
        <f>Table1[[#This Row],[Revenue]]-Table1[[#This Row],[Total Cost]]</f>
        <v>2198</v>
      </c>
    </row>
    <row r="507" spans="1:18" hidden="1">
      <c r="A507" t="s">
        <v>70</v>
      </c>
      <c r="B507" t="s">
        <v>20</v>
      </c>
      <c r="C507" t="s">
        <v>53</v>
      </c>
      <c r="D507" s="1">
        <v>45915</v>
      </c>
      <c r="E507" s="1">
        <v>45918</v>
      </c>
      <c r="F507">
        <v>8</v>
      </c>
      <c r="G507">
        <v>656</v>
      </c>
      <c r="H507" t="s">
        <v>13</v>
      </c>
      <c r="I507" t="s">
        <v>550</v>
      </c>
      <c r="J507" t="s">
        <v>45</v>
      </c>
      <c r="K507" t="str">
        <f>TEXT(Table1[[#This Row],[Order Date]],"yyyy")</f>
        <v>2025</v>
      </c>
      <c r="L507" t="str">
        <f>TEXT(Table1[[#This Row],[Order Date]],"mmm")</f>
        <v>Sep</v>
      </c>
      <c r="M507" t="str">
        <f>TEXT(Table1[[#This Row],[Order Date]],"ddd")</f>
        <v>Mon</v>
      </c>
      <c r="N507">
        <f>Table1[[#This Row],[Delivered Date]]-Table1[[#This Row],[Order Date]]</f>
        <v>3</v>
      </c>
      <c r="O507">
        <f>_xlfn.XLOOKUP(Table1[[#This Row],[Product Name]],Table4[Product Name],Table4[Cost Percentage])</f>
        <v>0.7</v>
      </c>
      <c r="P507">
        <f>Table1[[#This Row],[Quantity]]*Table1[[#This Row],[Unit Price]]*Table1[[#This Row],[Cost Percentage]]</f>
        <v>3673.6</v>
      </c>
      <c r="Q507">
        <f>Table1[[#This Row],[Quantity]]*Table1[[#This Row],[Unit Price]]</f>
        <v>5248</v>
      </c>
      <c r="R507">
        <f>Table1[[#This Row],[Revenue]]-Table1[[#This Row],[Total Cost]]</f>
        <v>1574.4</v>
      </c>
    </row>
    <row r="508" spans="1:18" hidden="1">
      <c r="A508" t="s">
        <v>71</v>
      </c>
      <c r="B508" t="s">
        <v>20</v>
      </c>
      <c r="C508" t="s">
        <v>82</v>
      </c>
      <c r="D508" s="1">
        <v>45691</v>
      </c>
      <c r="E508" s="1">
        <v>45699</v>
      </c>
      <c r="F508">
        <v>3</v>
      </c>
      <c r="G508">
        <v>703</v>
      </c>
      <c r="H508" t="s">
        <v>13</v>
      </c>
      <c r="I508" t="s">
        <v>546</v>
      </c>
      <c r="J508" t="s">
        <v>28</v>
      </c>
      <c r="K508" t="str">
        <f>TEXT(Table1[[#This Row],[Order Date]],"yyyy")</f>
        <v>2025</v>
      </c>
      <c r="L508" t="str">
        <f>TEXT(Table1[[#This Row],[Order Date]],"mmm")</f>
        <v>Feb</v>
      </c>
      <c r="M508" t="str">
        <f>TEXT(Table1[[#This Row],[Order Date]],"ddd")</f>
        <v>Mon</v>
      </c>
      <c r="N508">
        <f>Table1[[#This Row],[Delivered Date]]-Table1[[#This Row],[Order Date]]</f>
        <v>8</v>
      </c>
      <c r="O508">
        <f>_xlfn.XLOOKUP(Table1[[#This Row],[Product Name]],Table4[Product Name],Table4[Cost Percentage])</f>
        <v>0.8</v>
      </c>
      <c r="P508">
        <f>Table1[[#This Row],[Quantity]]*Table1[[#This Row],[Unit Price]]*Table1[[#This Row],[Cost Percentage]]</f>
        <v>1687.2</v>
      </c>
      <c r="Q508">
        <f>Table1[[#This Row],[Quantity]]*Table1[[#This Row],[Unit Price]]</f>
        <v>2109</v>
      </c>
      <c r="R508">
        <f>Table1[[#This Row],[Revenue]]-Table1[[#This Row],[Total Cost]]</f>
        <v>421.79999999999995</v>
      </c>
    </row>
    <row r="509" spans="1:18">
      <c r="A509" t="s">
        <v>72</v>
      </c>
      <c r="B509" t="s">
        <v>16</v>
      </c>
      <c r="C509" t="s">
        <v>17</v>
      </c>
      <c r="D509" s="1">
        <v>45936</v>
      </c>
      <c r="E509" s="1">
        <v>45940</v>
      </c>
      <c r="F509" s="33">
        <v>3</v>
      </c>
      <c r="G509">
        <v>908</v>
      </c>
      <c r="H509" t="s">
        <v>27</v>
      </c>
      <c r="I509" t="s">
        <v>546</v>
      </c>
      <c r="J509" t="s">
        <v>14</v>
      </c>
      <c r="K509" t="str">
        <f>TEXT(Table1[[#This Row],[Order Date]],"yyyy")</f>
        <v>2025</v>
      </c>
      <c r="L509" t="str">
        <f>TEXT(Table1[[#This Row],[Order Date]],"mmm")</f>
        <v>Oct</v>
      </c>
      <c r="M509" t="str">
        <f>TEXT(Table1[[#This Row],[Order Date]],"ddd")</f>
        <v>Mon</v>
      </c>
      <c r="N509">
        <f>Table1[[#This Row],[Delivered Date]]-Table1[[#This Row],[Order Date]]</f>
        <v>4</v>
      </c>
      <c r="O509">
        <f>_xlfn.XLOOKUP(Table1[[#This Row],[Product Name]],Table4[Product Name],Table4[Cost Percentage])</f>
        <v>0.5</v>
      </c>
      <c r="P509">
        <f>Table1[[#This Row],[Quantity]]*Table1[[#This Row],[Unit Price]]*Table1[[#This Row],[Cost Percentage]]</f>
        <v>1362</v>
      </c>
      <c r="Q509">
        <f>Table1[[#This Row],[Quantity]]*Table1[[#This Row],[Unit Price]]</f>
        <v>2724</v>
      </c>
      <c r="R509">
        <f>Table1[[#This Row],[Revenue]]-Table1[[#This Row],[Total Cost]]</f>
        <v>1362</v>
      </c>
    </row>
    <row r="510" spans="1:18">
      <c r="A510" t="s">
        <v>73</v>
      </c>
      <c r="B510" t="s">
        <v>30</v>
      </c>
      <c r="C510" t="s">
        <v>49</v>
      </c>
      <c r="D510" s="1">
        <v>45949</v>
      </c>
      <c r="E510" s="1">
        <v>45961</v>
      </c>
      <c r="F510" s="33">
        <v>7</v>
      </c>
      <c r="G510">
        <v>50</v>
      </c>
      <c r="H510" t="s">
        <v>27</v>
      </c>
      <c r="I510" t="s">
        <v>549</v>
      </c>
      <c r="J510" t="s">
        <v>28</v>
      </c>
      <c r="K510" t="str">
        <f>TEXT(Table1[[#This Row],[Order Date]],"yyyy")</f>
        <v>2025</v>
      </c>
      <c r="L510" t="str">
        <f>TEXT(Table1[[#This Row],[Order Date]],"mmm")</f>
        <v>Oct</v>
      </c>
      <c r="M510" t="str">
        <f>TEXT(Table1[[#This Row],[Order Date]],"ddd")</f>
        <v>Sun</v>
      </c>
      <c r="N510">
        <f>Table1[[#This Row],[Delivered Date]]-Table1[[#This Row],[Order Date]]</f>
        <v>12</v>
      </c>
      <c r="O510">
        <f>_xlfn.XLOOKUP(Table1[[#This Row],[Product Name]],Table4[Product Name],Table4[Cost Percentage])</f>
        <v>0.7</v>
      </c>
      <c r="P510">
        <f>Table1[[#This Row],[Quantity]]*Table1[[#This Row],[Unit Price]]*Table1[[#This Row],[Cost Percentage]]</f>
        <v>244.99999999999997</v>
      </c>
      <c r="Q510">
        <f>Table1[[#This Row],[Quantity]]*Table1[[#This Row],[Unit Price]]</f>
        <v>350</v>
      </c>
      <c r="R510">
        <f>Table1[[#This Row],[Revenue]]-Table1[[#This Row],[Total Cost]]</f>
        <v>105.00000000000003</v>
      </c>
    </row>
    <row r="511" spans="1:18">
      <c r="A511" t="s">
        <v>74</v>
      </c>
      <c r="B511" t="s">
        <v>20</v>
      </c>
      <c r="C511" t="s">
        <v>53</v>
      </c>
      <c r="D511" s="1">
        <v>45804</v>
      </c>
      <c r="E511" s="1">
        <v>45812</v>
      </c>
      <c r="F511" s="33">
        <v>10</v>
      </c>
      <c r="G511">
        <v>723</v>
      </c>
      <c r="H511" t="s">
        <v>27</v>
      </c>
      <c r="I511" t="s">
        <v>548</v>
      </c>
      <c r="J511" t="s">
        <v>28</v>
      </c>
      <c r="K511" t="str">
        <f>TEXT(Table1[[#This Row],[Order Date]],"yyyy")</f>
        <v>2025</v>
      </c>
      <c r="L511" t="str">
        <f>TEXT(Table1[[#This Row],[Order Date]],"mmm")</f>
        <v>May</v>
      </c>
      <c r="M511" t="str">
        <f>TEXT(Table1[[#This Row],[Order Date]],"ddd")</f>
        <v>Tue</v>
      </c>
      <c r="N511">
        <f>Table1[[#This Row],[Delivered Date]]-Table1[[#This Row],[Order Date]]</f>
        <v>8</v>
      </c>
      <c r="O511">
        <f>_xlfn.XLOOKUP(Table1[[#This Row],[Product Name]],Table4[Product Name],Table4[Cost Percentage])</f>
        <v>0.7</v>
      </c>
      <c r="P511">
        <f>Table1[[#This Row],[Quantity]]*Table1[[#This Row],[Unit Price]]*Table1[[#This Row],[Cost Percentage]]</f>
        <v>5061</v>
      </c>
      <c r="Q511">
        <f>Table1[[#This Row],[Quantity]]*Table1[[#This Row],[Unit Price]]</f>
        <v>7230</v>
      </c>
      <c r="R511">
        <f>Table1[[#This Row],[Revenue]]-Table1[[#This Row],[Total Cost]]</f>
        <v>2169</v>
      </c>
    </row>
    <row r="512" spans="1:18">
      <c r="A512" t="s">
        <v>76</v>
      </c>
      <c r="B512" t="s">
        <v>20</v>
      </c>
      <c r="C512" t="s">
        <v>53</v>
      </c>
      <c r="D512" s="1">
        <v>45967</v>
      </c>
      <c r="E512" s="1">
        <v>45973</v>
      </c>
      <c r="F512" s="33">
        <v>7</v>
      </c>
      <c r="G512">
        <v>568</v>
      </c>
      <c r="H512" t="s">
        <v>27</v>
      </c>
      <c r="I512" t="s">
        <v>546</v>
      </c>
      <c r="J512" t="s">
        <v>45</v>
      </c>
      <c r="K512" t="str">
        <f>TEXT(Table1[[#This Row],[Order Date]],"yyyy")</f>
        <v>2025</v>
      </c>
      <c r="L512" t="str">
        <f>TEXT(Table1[[#This Row],[Order Date]],"mmm")</f>
        <v>Nov</v>
      </c>
      <c r="M512" t="str">
        <f>TEXT(Table1[[#This Row],[Order Date]],"ddd")</f>
        <v>Thu</v>
      </c>
      <c r="N512">
        <f>Table1[[#This Row],[Delivered Date]]-Table1[[#This Row],[Order Date]]</f>
        <v>6</v>
      </c>
      <c r="O512">
        <f>_xlfn.XLOOKUP(Table1[[#This Row],[Product Name]],Table4[Product Name],Table4[Cost Percentage])</f>
        <v>0.7</v>
      </c>
      <c r="P512">
        <f>Table1[[#This Row],[Quantity]]*Table1[[#This Row],[Unit Price]]*Table1[[#This Row],[Cost Percentage]]</f>
        <v>2783.2</v>
      </c>
      <c r="Q512">
        <f>Table1[[#This Row],[Quantity]]*Table1[[#This Row],[Unit Price]]</f>
        <v>3976</v>
      </c>
      <c r="R512">
        <f>Table1[[#This Row],[Revenue]]-Table1[[#This Row],[Total Cost]]</f>
        <v>1192.8000000000002</v>
      </c>
    </row>
    <row r="513" spans="1:18">
      <c r="A513" t="s">
        <v>77</v>
      </c>
      <c r="B513" t="s">
        <v>20</v>
      </c>
      <c r="C513" t="s">
        <v>82</v>
      </c>
      <c r="D513" s="1">
        <v>45972</v>
      </c>
      <c r="E513" s="1">
        <v>45987</v>
      </c>
      <c r="F513" s="33">
        <v>6</v>
      </c>
      <c r="G513">
        <v>250</v>
      </c>
      <c r="H513" t="s">
        <v>27</v>
      </c>
      <c r="I513" t="s">
        <v>549</v>
      </c>
      <c r="J513" t="s">
        <v>28</v>
      </c>
      <c r="K513" t="str">
        <f>TEXT(Table1[[#This Row],[Order Date]],"yyyy")</f>
        <v>2025</v>
      </c>
      <c r="L513" t="str">
        <f>TEXT(Table1[[#This Row],[Order Date]],"mmm")</f>
        <v>Nov</v>
      </c>
      <c r="M513" t="str">
        <f>TEXT(Table1[[#This Row],[Order Date]],"ddd")</f>
        <v>Tue</v>
      </c>
      <c r="N513">
        <f>Table1[[#This Row],[Delivered Date]]-Table1[[#This Row],[Order Date]]</f>
        <v>15</v>
      </c>
      <c r="O513">
        <f>_xlfn.XLOOKUP(Table1[[#This Row],[Product Name]],Table4[Product Name],Table4[Cost Percentage])</f>
        <v>0.8</v>
      </c>
      <c r="P513">
        <f>Table1[[#This Row],[Quantity]]*Table1[[#This Row],[Unit Price]]*Table1[[#This Row],[Cost Percentage]]</f>
        <v>1200</v>
      </c>
      <c r="Q513">
        <f>Table1[[#This Row],[Quantity]]*Table1[[#This Row],[Unit Price]]</f>
        <v>1500</v>
      </c>
      <c r="R513">
        <f>Table1[[#This Row],[Revenue]]-Table1[[#This Row],[Total Cost]]</f>
        <v>300</v>
      </c>
    </row>
    <row r="514" spans="1:18" hidden="1">
      <c r="A514" t="s">
        <v>79</v>
      </c>
      <c r="B514" t="s">
        <v>11</v>
      </c>
      <c r="C514" t="s">
        <v>57</v>
      </c>
      <c r="D514" s="1">
        <v>45693</v>
      </c>
      <c r="E514" s="1">
        <v>45694</v>
      </c>
      <c r="F514">
        <v>4</v>
      </c>
      <c r="G514">
        <v>572</v>
      </c>
      <c r="H514" t="s">
        <v>13</v>
      </c>
      <c r="I514" t="s">
        <v>549</v>
      </c>
      <c r="J514" t="s">
        <v>28</v>
      </c>
      <c r="K514" t="str">
        <f>TEXT(Table1[[#This Row],[Order Date]],"yyyy")</f>
        <v>2025</v>
      </c>
      <c r="L514" t="str">
        <f>TEXT(Table1[[#This Row],[Order Date]],"mmm")</f>
        <v>Feb</v>
      </c>
      <c r="M514" t="str">
        <f>TEXT(Table1[[#This Row],[Order Date]],"ddd")</f>
        <v>Wed</v>
      </c>
      <c r="N514">
        <f>Table1[[#This Row],[Delivered Date]]-Table1[[#This Row],[Order Date]]</f>
        <v>1</v>
      </c>
      <c r="O514">
        <f>_xlfn.XLOOKUP(Table1[[#This Row],[Product Name]],Table4[Product Name],Table4[Cost Percentage])</f>
        <v>0.85</v>
      </c>
      <c r="P514">
        <f>Table1[[#This Row],[Quantity]]*Table1[[#This Row],[Unit Price]]*Table1[[#This Row],[Cost Percentage]]</f>
        <v>1944.8</v>
      </c>
      <c r="Q514">
        <f>Table1[[#This Row],[Quantity]]*Table1[[#This Row],[Unit Price]]</f>
        <v>2288</v>
      </c>
      <c r="R514">
        <f>Table1[[#This Row],[Revenue]]-Table1[[#This Row],[Total Cost]]</f>
        <v>343.20000000000005</v>
      </c>
    </row>
    <row r="515" spans="1:18">
      <c r="A515" t="s">
        <v>80</v>
      </c>
      <c r="B515" t="s">
        <v>30</v>
      </c>
      <c r="C515" t="s">
        <v>41</v>
      </c>
      <c r="D515" s="1">
        <v>45678</v>
      </c>
      <c r="E515" s="1">
        <v>45692</v>
      </c>
      <c r="F515" s="33">
        <v>8</v>
      </c>
      <c r="G515">
        <v>849</v>
      </c>
      <c r="H515" t="s">
        <v>27</v>
      </c>
      <c r="I515" t="s">
        <v>550</v>
      </c>
      <c r="J515" t="s">
        <v>18</v>
      </c>
      <c r="K515" t="str">
        <f>TEXT(Table1[[#This Row],[Order Date]],"yyyy")</f>
        <v>2025</v>
      </c>
      <c r="L515" t="str">
        <f>TEXT(Table1[[#This Row],[Order Date]],"mmm")</f>
        <v>Jan</v>
      </c>
      <c r="M515" t="str">
        <f>TEXT(Table1[[#This Row],[Order Date]],"ddd")</f>
        <v>Tue</v>
      </c>
      <c r="N515">
        <f>Table1[[#This Row],[Delivered Date]]-Table1[[#This Row],[Order Date]]</f>
        <v>14</v>
      </c>
      <c r="O515">
        <f>_xlfn.XLOOKUP(Table1[[#This Row],[Product Name]],Table4[Product Name],Table4[Cost Percentage])</f>
        <v>0.65</v>
      </c>
      <c r="P515">
        <f>Table1[[#This Row],[Quantity]]*Table1[[#This Row],[Unit Price]]*Table1[[#This Row],[Cost Percentage]]</f>
        <v>4414.8</v>
      </c>
      <c r="Q515">
        <f>Table1[[#This Row],[Quantity]]*Table1[[#This Row],[Unit Price]]</f>
        <v>6792</v>
      </c>
      <c r="R515">
        <f>Table1[[#This Row],[Revenue]]-Table1[[#This Row],[Total Cost]]</f>
        <v>2377.1999999999998</v>
      </c>
    </row>
    <row r="516" spans="1:18">
      <c r="A516" t="s">
        <v>81</v>
      </c>
      <c r="B516" t="s">
        <v>23</v>
      </c>
      <c r="C516" t="s">
        <v>24</v>
      </c>
      <c r="D516" s="1">
        <v>45733</v>
      </c>
      <c r="E516" s="1">
        <v>45736</v>
      </c>
      <c r="F516" s="33">
        <v>8</v>
      </c>
      <c r="G516">
        <v>858</v>
      </c>
      <c r="H516" t="s">
        <v>27</v>
      </c>
      <c r="I516" t="s">
        <v>546</v>
      </c>
      <c r="J516" t="s">
        <v>18</v>
      </c>
      <c r="K516" t="str">
        <f>TEXT(Table1[[#This Row],[Order Date]],"yyyy")</f>
        <v>2025</v>
      </c>
      <c r="L516" t="str">
        <f>TEXT(Table1[[#This Row],[Order Date]],"mmm")</f>
        <v>Mar</v>
      </c>
      <c r="M516" t="str">
        <f>TEXT(Table1[[#This Row],[Order Date]],"ddd")</f>
        <v>Mon</v>
      </c>
      <c r="N516">
        <f>Table1[[#This Row],[Delivered Date]]-Table1[[#This Row],[Order Date]]</f>
        <v>3</v>
      </c>
      <c r="O516">
        <f>_xlfn.XLOOKUP(Table1[[#This Row],[Product Name]],Table4[Product Name],Table4[Cost Percentage])</f>
        <v>0.55000000000000004</v>
      </c>
      <c r="P516">
        <f>Table1[[#This Row],[Quantity]]*Table1[[#This Row],[Unit Price]]*Table1[[#This Row],[Cost Percentage]]</f>
        <v>3775.2000000000003</v>
      </c>
      <c r="Q516">
        <f>Table1[[#This Row],[Quantity]]*Table1[[#This Row],[Unit Price]]</f>
        <v>6864</v>
      </c>
      <c r="R516">
        <f>Table1[[#This Row],[Revenue]]-Table1[[#This Row],[Total Cost]]</f>
        <v>3088.7999999999997</v>
      </c>
    </row>
    <row r="517" spans="1:18" hidden="1">
      <c r="A517" t="s">
        <v>83</v>
      </c>
      <c r="B517" t="s">
        <v>16</v>
      </c>
      <c r="C517" t="s">
        <v>43</v>
      </c>
      <c r="D517" s="1">
        <v>45844</v>
      </c>
      <c r="E517" s="1">
        <v>45852</v>
      </c>
      <c r="F517">
        <v>1</v>
      </c>
      <c r="G517">
        <v>256</v>
      </c>
      <c r="H517" t="s">
        <v>13</v>
      </c>
      <c r="I517" t="s">
        <v>32</v>
      </c>
      <c r="J517" t="s">
        <v>45</v>
      </c>
      <c r="K517" t="str">
        <f>TEXT(Table1[[#This Row],[Order Date]],"yyyy")</f>
        <v>2025</v>
      </c>
      <c r="L517" t="str">
        <f>TEXT(Table1[[#This Row],[Order Date]],"mmm")</f>
        <v>Jul</v>
      </c>
      <c r="M517" t="str">
        <f>TEXT(Table1[[#This Row],[Order Date]],"ddd")</f>
        <v>Sun</v>
      </c>
      <c r="N517">
        <f>Table1[[#This Row],[Delivered Date]]-Table1[[#This Row],[Order Date]]</f>
        <v>8</v>
      </c>
      <c r="O517">
        <f>_xlfn.XLOOKUP(Table1[[#This Row],[Product Name]],Table4[Product Name],Table4[Cost Percentage])</f>
        <v>0.6</v>
      </c>
      <c r="P517">
        <f>Table1[[#This Row],[Quantity]]*Table1[[#This Row],[Unit Price]]*Table1[[#This Row],[Cost Percentage]]</f>
        <v>153.6</v>
      </c>
      <c r="Q517">
        <f>Table1[[#This Row],[Quantity]]*Table1[[#This Row],[Unit Price]]</f>
        <v>256</v>
      </c>
      <c r="R517">
        <f>Table1[[#This Row],[Revenue]]-Table1[[#This Row],[Total Cost]]</f>
        <v>102.4</v>
      </c>
    </row>
    <row r="518" spans="1:18">
      <c r="A518" t="s">
        <v>84</v>
      </c>
      <c r="B518" t="s">
        <v>11</v>
      </c>
      <c r="C518" t="s">
        <v>12</v>
      </c>
      <c r="D518" s="1">
        <v>45799</v>
      </c>
      <c r="E518" s="1">
        <v>45806</v>
      </c>
      <c r="F518" s="33">
        <v>8</v>
      </c>
      <c r="G518">
        <v>453</v>
      </c>
      <c r="H518" t="s">
        <v>27</v>
      </c>
      <c r="I518" t="s">
        <v>548</v>
      </c>
      <c r="J518" t="s">
        <v>18</v>
      </c>
      <c r="K518" t="str">
        <f>TEXT(Table1[[#This Row],[Order Date]],"yyyy")</f>
        <v>2025</v>
      </c>
      <c r="L518" t="str">
        <f>TEXT(Table1[[#This Row],[Order Date]],"mmm")</f>
        <v>May</v>
      </c>
      <c r="M518" t="str">
        <f>TEXT(Table1[[#This Row],[Order Date]],"ddd")</f>
        <v>Thu</v>
      </c>
      <c r="N518">
        <f>Table1[[#This Row],[Delivered Date]]-Table1[[#This Row],[Order Date]]</f>
        <v>7</v>
      </c>
      <c r="O518">
        <f>_xlfn.XLOOKUP(Table1[[#This Row],[Product Name]],Table4[Product Name],Table4[Cost Percentage])</f>
        <v>0.75</v>
      </c>
      <c r="P518">
        <f>Table1[[#This Row],[Quantity]]*Table1[[#This Row],[Unit Price]]*Table1[[#This Row],[Cost Percentage]]</f>
        <v>2718</v>
      </c>
      <c r="Q518">
        <f>Table1[[#This Row],[Quantity]]*Table1[[#This Row],[Unit Price]]</f>
        <v>3624</v>
      </c>
      <c r="R518">
        <f>Table1[[#This Row],[Revenue]]-Table1[[#This Row],[Total Cost]]</f>
        <v>906</v>
      </c>
    </row>
    <row r="519" spans="1:18">
      <c r="A519" t="s">
        <v>85</v>
      </c>
      <c r="B519" t="s">
        <v>23</v>
      </c>
      <c r="C519" t="s">
        <v>24</v>
      </c>
      <c r="D519" s="1">
        <v>45822</v>
      </c>
      <c r="E519" s="1">
        <v>45836</v>
      </c>
      <c r="F519" s="33">
        <v>6</v>
      </c>
      <c r="G519">
        <v>218</v>
      </c>
      <c r="H519" t="s">
        <v>27</v>
      </c>
      <c r="I519" t="s">
        <v>32</v>
      </c>
      <c r="J519" t="s">
        <v>14</v>
      </c>
      <c r="K519" t="str">
        <f>TEXT(Table1[[#This Row],[Order Date]],"yyyy")</f>
        <v>2025</v>
      </c>
      <c r="L519" t="str">
        <f>TEXT(Table1[[#This Row],[Order Date]],"mmm")</f>
        <v>Jun</v>
      </c>
      <c r="M519" t="str">
        <f>TEXT(Table1[[#This Row],[Order Date]],"ddd")</f>
        <v>Sat</v>
      </c>
      <c r="N519">
        <f>Table1[[#This Row],[Delivered Date]]-Table1[[#This Row],[Order Date]]</f>
        <v>14</v>
      </c>
      <c r="O519">
        <f>_xlfn.XLOOKUP(Table1[[#This Row],[Product Name]],Table4[Product Name],Table4[Cost Percentage])</f>
        <v>0.55000000000000004</v>
      </c>
      <c r="P519">
        <f>Table1[[#This Row],[Quantity]]*Table1[[#This Row],[Unit Price]]*Table1[[#This Row],[Cost Percentage]]</f>
        <v>719.40000000000009</v>
      </c>
      <c r="Q519">
        <f>Table1[[#This Row],[Quantity]]*Table1[[#This Row],[Unit Price]]</f>
        <v>1308</v>
      </c>
      <c r="R519">
        <f>Table1[[#This Row],[Revenue]]-Table1[[#This Row],[Total Cost]]</f>
        <v>588.59999999999991</v>
      </c>
    </row>
    <row r="520" spans="1:18">
      <c r="A520" t="s">
        <v>86</v>
      </c>
      <c r="B520" t="s">
        <v>16</v>
      </c>
      <c r="C520" t="s">
        <v>43</v>
      </c>
      <c r="D520" s="1">
        <v>46009</v>
      </c>
      <c r="E520" s="1">
        <v>46018</v>
      </c>
      <c r="F520" s="33">
        <v>7</v>
      </c>
      <c r="G520">
        <v>481</v>
      </c>
      <c r="H520" t="s">
        <v>27</v>
      </c>
      <c r="I520" t="s">
        <v>548</v>
      </c>
      <c r="J520" t="s">
        <v>45</v>
      </c>
      <c r="K520" t="str">
        <f>TEXT(Table1[[#This Row],[Order Date]],"yyyy")</f>
        <v>2025</v>
      </c>
      <c r="L520" t="str">
        <f>TEXT(Table1[[#This Row],[Order Date]],"mmm")</f>
        <v>Dec</v>
      </c>
      <c r="M520" t="str">
        <f>TEXT(Table1[[#This Row],[Order Date]],"ddd")</f>
        <v>Thu</v>
      </c>
      <c r="N520">
        <f>Table1[[#This Row],[Delivered Date]]-Table1[[#This Row],[Order Date]]</f>
        <v>9</v>
      </c>
      <c r="O520">
        <f>_xlfn.XLOOKUP(Table1[[#This Row],[Product Name]],Table4[Product Name],Table4[Cost Percentage])</f>
        <v>0.6</v>
      </c>
      <c r="P520">
        <f>Table1[[#This Row],[Quantity]]*Table1[[#This Row],[Unit Price]]*Table1[[#This Row],[Cost Percentage]]</f>
        <v>2020.1999999999998</v>
      </c>
      <c r="Q520">
        <f>Table1[[#This Row],[Quantity]]*Table1[[#This Row],[Unit Price]]</f>
        <v>3367</v>
      </c>
      <c r="R520">
        <f>Table1[[#This Row],[Revenue]]-Table1[[#This Row],[Total Cost]]</f>
        <v>1346.8000000000002</v>
      </c>
    </row>
    <row r="521" spans="1:18" hidden="1">
      <c r="A521" t="s">
        <v>87</v>
      </c>
      <c r="B521" t="s">
        <v>20</v>
      </c>
      <c r="C521" t="s">
        <v>21</v>
      </c>
      <c r="D521" s="1">
        <v>45756</v>
      </c>
      <c r="E521" s="1">
        <v>45764</v>
      </c>
      <c r="F521">
        <v>1</v>
      </c>
      <c r="G521">
        <v>420</v>
      </c>
      <c r="H521" t="s">
        <v>13</v>
      </c>
      <c r="I521" t="s">
        <v>549</v>
      </c>
      <c r="J521" t="s">
        <v>28</v>
      </c>
      <c r="K521" t="str">
        <f>TEXT(Table1[[#This Row],[Order Date]],"yyyy")</f>
        <v>2025</v>
      </c>
      <c r="L521" t="str">
        <f>TEXT(Table1[[#This Row],[Order Date]],"mmm")</f>
        <v>Apr</v>
      </c>
      <c r="M521" t="str">
        <f>TEXT(Table1[[#This Row],[Order Date]],"ddd")</f>
        <v>Wed</v>
      </c>
      <c r="N521">
        <f>Table1[[#This Row],[Delivered Date]]-Table1[[#This Row],[Order Date]]</f>
        <v>8</v>
      </c>
      <c r="O521">
        <f>_xlfn.XLOOKUP(Table1[[#This Row],[Product Name]],Table4[Product Name],Table4[Cost Percentage])</f>
        <v>0.75</v>
      </c>
      <c r="P521">
        <f>Table1[[#This Row],[Quantity]]*Table1[[#This Row],[Unit Price]]*Table1[[#This Row],[Cost Percentage]]</f>
        <v>315</v>
      </c>
      <c r="Q521">
        <f>Table1[[#This Row],[Quantity]]*Table1[[#This Row],[Unit Price]]</f>
        <v>420</v>
      </c>
      <c r="R521">
        <f>Table1[[#This Row],[Revenue]]-Table1[[#This Row],[Total Cost]]</f>
        <v>105</v>
      </c>
    </row>
    <row r="522" spans="1:18">
      <c r="A522" t="s">
        <v>88</v>
      </c>
      <c r="B522" t="s">
        <v>16</v>
      </c>
      <c r="C522" t="s">
        <v>17</v>
      </c>
      <c r="D522" s="1">
        <v>45871</v>
      </c>
      <c r="E522" s="1">
        <v>45875</v>
      </c>
      <c r="F522" s="33">
        <v>1</v>
      </c>
      <c r="G522">
        <v>98</v>
      </c>
      <c r="H522" t="s">
        <v>27</v>
      </c>
      <c r="I522" t="s">
        <v>549</v>
      </c>
      <c r="J522" t="s">
        <v>45</v>
      </c>
      <c r="K522" t="str">
        <f>TEXT(Table1[[#This Row],[Order Date]],"yyyy")</f>
        <v>2025</v>
      </c>
      <c r="L522" t="str">
        <f>TEXT(Table1[[#This Row],[Order Date]],"mmm")</f>
        <v>Aug</v>
      </c>
      <c r="M522" t="str">
        <f>TEXT(Table1[[#This Row],[Order Date]],"ddd")</f>
        <v>Sat</v>
      </c>
      <c r="N522">
        <f>Table1[[#This Row],[Delivered Date]]-Table1[[#This Row],[Order Date]]</f>
        <v>4</v>
      </c>
      <c r="O522">
        <f>_xlfn.XLOOKUP(Table1[[#This Row],[Product Name]],Table4[Product Name],Table4[Cost Percentage])</f>
        <v>0.5</v>
      </c>
      <c r="P522">
        <f>Table1[[#This Row],[Quantity]]*Table1[[#This Row],[Unit Price]]*Table1[[#This Row],[Cost Percentage]]</f>
        <v>49</v>
      </c>
      <c r="Q522">
        <f>Table1[[#This Row],[Quantity]]*Table1[[#This Row],[Unit Price]]</f>
        <v>98</v>
      </c>
      <c r="R522">
        <f>Table1[[#This Row],[Revenue]]-Table1[[#This Row],[Total Cost]]</f>
        <v>49</v>
      </c>
    </row>
    <row r="523" spans="1:18">
      <c r="A523" t="s">
        <v>89</v>
      </c>
      <c r="B523" t="s">
        <v>30</v>
      </c>
      <c r="C523" t="s">
        <v>75</v>
      </c>
      <c r="D523" s="1">
        <v>45714</v>
      </c>
      <c r="E523" s="1">
        <v>45721</v>
      </c>
      <c r="F523" s="33">
        <v>1</v>
      </c>
      <c r="G523">
        <v>444</v>
      </c>
      <c r="H523" t="s">
        <v>27</v>
      </c>
      <c r="I523" t="s">
        <v>549</v>
      </c>
      <c r="J523" t="s">
        <v>14</v>
      </c>
      <c r="K523" t="str">
        <f>TEXT(Table1[[#This Row],[Order Date]],"yyyy")</f>
        <v>2025</v>
      </c>
      <c r="L523" t="str">
        <f>TEXT(Table1[[#This Row],[Order Date]],"mmm")</f>
        <v>Feb</v>
      </c>
      <c r="M523" t="str">
        <f>TEXT(Table1[[#This Row],[Order Date]],"ddd")</f>
        <v>Wed</v>
      </c>
      <c r="N523">
        <f>Table1[[#This Row],[Delivered Date]]-Table1[[#This Row],[Order Date]]</f>
        <v>7</v>
      </c>
      <c r="O523">
        <f>_xlfn.XLOOKUP(Table1[[#This Row],[Product Name]],Table4[Product Name],Table4[Cost Percentage])</f>
        <v>0.75</v>
      </c>
      <c r="P523">
        <f>Table1[[#This Row],[Quantity]]*Table1[[#This Row],[Unit Price]]*Table1[[#This Row],[Cost Percentage]]</f>
        <v>333</v>
      </c>
      <c r="Q523">
        <f>Table1[[#This Row],[Quantity]]*Table1[[#This Row],[Unit Price]]</f>
        <v>444</v>
      </c>
      <c r="R523">
        <f>Table1[[#This Row],[Revenue]]-Table1[[#This Row],[Total Cost]]</f>
        <v>111</v>
      </c>
    </row>
    <row r="524" spans="1:18" hidden="1">
      <c r="A524" t="s">
        <v>90</v>
      </c>
      <c r="B524" t="s">
        <v>16</v>
      </c>
      <c r="C524" t="s">
        <v>63</v>
      </c>
      <c r="D524" s="1">
        <v>45995</v>
      </c>
      <c r="E524" s="1">
        <v>46001</v>
      </c>
      <c r="F524">
        <v>5</v>
      </c>
      <c r="G524">
        <v>858</v>
      </c>
      <c r="H524" t="s">
        <v>13</v>
      </c>
      <c r="I524" t="s">
        <v>548</v>
      </c>
      <c r="J524" t="s">
        <v>45</v>
      </c>
      <c r="K524" t="str">
        <f>TEXT(Table1[[#This Row],[Order Date]],"yyyy")</f>
        <v>2025</v>
      </c>
      <c r="L524" t="str">
        <f>TEXT(Table1[[#This Row],[Order Date]],"mmm")</f>
        <v>Dec</v>
      </c>
      <c r="M524" t="str">
        <f>TEXT(Table1[[#This Row],[Order Date]],"ddd")</f>
        <v>Thu</v>
      </c>
      <c r="N524">
        <f>Table1[[#This Row],[Delivered Date]]-Table1[[#This Row],[Order Date]]</f>
        <v>6</v>
      </c>
      <c r="O524">
        <f>_xlfn.XLOOKUP(Table1[[#This Row],[Product Name]],Table4[Product Name],Table4[Cost Percentage])</f>
        <v>0.5</v>
      </c>
      <c r="P524">
        <f>Table1[[#This Row],[Quantity]]*Table1[[#This Row],[Unit Price]]*Table1[[#This Row],[Cost Percentage]]</f>
        <v>2145</v>
      </c>
      <c r="Q524">
        <f>Table1[[#This Row],[Quantity]]*Table1[[#This Row],[Unit Price]]</f>
        <v>4290</v>
      </c>
      <c r="R524">
        <f>Table1[[#This Row],[Revenue]]-Table1[[#This Row],[Total Cost]]</f>
        <v>2145</v>
      </c>
    </row>
    <row r="525" spans="1:18" hidden="1">
      <c r="A525" t="s">
        <v>91</v>
      </c>
      <c r="B525" t="s">
        <v>16</v>
      </c>
      <c r="C525" t="s">
        <v>55</v>
      </c>
      <c r="D525" s="1">
        <v>45905</v>
      </c>
      <c r="E525" s="1">
        <v>45915</v>
      </c>
      <c r="F525">
        <v>6</v>
      </c>
      <c r="G525">
        <v>914</v>
      </c>
      <c r="H525" t="s">
        <v>13</v>
      </c>
      <c r="I525" t="s">
        <v>550</v>
      </c>
      <c r="J525" t="s">
        <v>45</v>
      </c>
      <c r="K525" t="str">
        <f>TEXT(Table1[[#This Row],[Order Date]],"yyyy")</f>
        <v>2025</v>
      </c>
      <c r="L525" t="str">
        <f>TEXT(Table1[[#This Row],[Order Date]],"mmm")</f>
        <v>Sep</v>
      </c>
      <c r="M525" t="str">
        <f>TEXT(Table1[[#This Row],[Order Date]],"ddd")</f>
        <v>Fri</v>
      </c>
      <c r="N525">
        <f>Table1[[#This Row],[Delivered Date]]-Table1[[#This Row],[Order Date]]</f>
        <v>10</v>
      </c>
      <c r="O525">
        <f>_xlfn.XLOOKUP(Table1[[#This Row],[Product Name]],Table4[Product Name],Table4[Cost Percentage])</f>
        <v>0.55000000000000004</v>
      </c>
      <c r="P525">
        <f>Table1[[#This Row],[Quantity]]*Table1[[#This Row],[Unit Price]]*Table1[[#This Row],[Cost Percentage]]</f>
        <v>3016.2000000000003</v>
      </c>
      <c r="Q525">
        <f>Table1[[#This Row],[Quantity]]*Table1[[#This Row],[Unit Price]]</f>
        <v>5484</v>
      </c>
      <c r="R525">
        <f>Table1[[#This Row],[Revenue]]-Table1[[#This Row],[Total Cost]]</f>
        <v>2467.7999999999997</v>
      </c>
    </row>
    <row r="526" spans="1:18">
      <c r="A526" t="s">
        <v>92</v>
      </c>
      <c r="B526" t="s">
        <v>11</v>
      </c>
      <c r="C526" t="s">
        <v>57</v>
      </c>
      <c r="D526" s="1">
        <v>45935</v>
      </c>
      <c r="E526" s="1">
        <v>45949</v>
      </c>
      <c r="F526" s="33">
        <v>5</v>
      </c>
      <c r="G526">
        <v>163</v>
      </c>
      <c r="H526" t="s">
        <v>27</v>
      </c>
      <c r="I526" t="s">
        <v>549</v>
      </c>
      <c r="J526" t="s">
        <v>14</v>
      </c>
      <c r="K526" t="str">
        <f>TEXT(Table1[[#This Row],[Order Date]],"yyyy")</f>
        <v>2025</v>
      </c>
      <c r="L526" t="str">
        <f>TEXT(Table1[[#This Row],[Order Date]],"mmm")</f>
        <v>Oct</v>
      </c>
      <c r="M526" t="str">
        <f>TEXT(Table1[[#This Row],[Order Date]],"ddd")</f>
        <v>Sun</v>
      </c>
      <c r="N526">
        <f>Table1[[#This Row],[Delivered Date]]-Table1[[#This Row],[Order Date]]</f>
        <v>14</v>
      </c>
      <c r="O526">
        <f>_xlfn.XLOOKUP(Table1[[#This Row],[Product Name]],Table4[Product Name],Table4[Cost Percentage])</f>
        <v>0.85</v>
      </c>
      <c r="P526">
        <f>Table1[[#This Row],[Quantity]]*Table1[[#This Row],[Unit Price]]*Table1[[#This Row],[Cost Percentage]]</f>
        <v>692.75</v>
      </c>
      <c r="Q526">
        <f>Table1[[#This Row],[Quantity]]*Table1[[#This Row],[Unit Price]]</f>
        <v>815</v>
      </c>
      <c r="R526">
        <f>Table1[[#This Row],[Revenue]]-Table1[[#This Row],[Total Cost]]</f>
        <v>122.25</v>
      </c>
    </row>
    <row r="527" spans="1:18">
      <c r="A527" t="s">
        <v>93</v>
      </c>
      <c r="B527" t="s">
        <v>23</v>
      </c>
      <c r="C527" t="s">
        <v>69</v>
      </c>
      <c r="D527" s="1">
        <v>45986</v>
      </c>
      <c r="E527" s="1">
        <v>45996</v>
      </c>
      <c r="F527" s="33">
        <v>9</v>
      </c>
      <c r="G527">
        <v>811</v>
      </c>
      <c r="H527" t="s">
        <v>27</v>
      </c>
      <c r="I527" t="s">
        <v>550</v>
      </c>
      <c r="J527" t="s">
        <v>28</v>
      </c>
      <c r="K527" t="str">
        <f>TEXT(Table1[[#This Row],[Order Date]],"yyyy")</f>
        <v>2025</v>
      </c>
      <c r="L527" t="str">
        <f>TEXT(Table1[[#This Row],[Order Date]],"mmm")</f>
        <v>Nov</v>
      </c>
      <c r="M527" t="str">
        <f>TEXT(Table1[[#This Row],[Order Date]],"ddd")</f>
        <v>Tue</v>
      </c>
      <c r="N527">
        <f>Table1[[#This Row],[Delivered Date]]-Table1[[#This Row],[Order Date]]</f>
        <v>10</v>
      </c>
      <c r="O527">
        <f>_xlfn.XLOOKUP(Table1[[#This Row],[Product Name]],Table4[Product Name],Table4[Cost Percentage])</f>
        <v>0.55000000000000004</v>
      </c>
      <c r="P527">
        <f>Table1[[#This Row],[Quantity]]*Table1[[#This Row],[Unit Price]]*Table1[[#This Row],[Cost Percentage]]</f>
        <v>4014.4500000000003</v>
      </c>
      <c r="Q527">
        <f>Table1[[#This Row],[Quantity]]*Table1[[#This Row],[Unit Price]]</f>
        <v>7299</v>
      </c>
      <c r="R527">
        <f>Table1[[#This Row],[Revenue]]-Table1[[#This Row],[Total Cost]]</f>
        <v>3284.5499999999997</v>
      </c>
    </row>
    <row r="528" spans="1:18" hidden="1">
      <c r="A528" t="s">
        <v>94</v>
      </c>
      <c r="B528" t="s">
        <v>23</v>
      </c>
      <c r="C528" t="s">
        <v>24</v>
      </c>
      <c r="D528" s="1">
        <v>45966</v>
      </c>
      <c r="E528" s="1">
        <v>45968</v>
      </c>
      <c r="F528">
        <v>9</v>
      </c>
      <c r="G528">
        <v>828</v>
      </c>
      <c r="H528" t="s">
        <v>13</v>
      </c>
      <c r="I528" t="s">
        <v>548</v>
      </c>
      <c r="J528" t="s">
        <v>18</v>
      </c>
      <c r="K528" t="str">
        <f>TEXT(Table1[[#This Row],[Order Date]],"yyyy")</f>
        <v>2025</v>
      </c>
      <c r="L528" t="str">
        <f>TEXT(Table1[[#This Row],[Order Date]],"mmm")</f>
        <v>Nov</v>
      </c>
      <c r="M528" t="str">
        <f>TEXT(Table1[[#This Row],[Order Date]],"ddd")</f>
        <v>Wed</v>
      </c>
      <c r="N528">
        <f>Table1[[#This Row],[Delivered Date]]-Table1[[#This Row],[Order Date]]</f>
        <v>2</v>
      </c>
      <c r="O528">
        <f>_xlfn.XLOOKUP(Table1[[#This Row],[Product Name]],Table4[Product Name],Table4[Cost Percentage])</f>
        <v>0.55000000000000004</v>
      </c>
      <c r="P528">
        <f>Table1[[#This Row],[Quantity]]*Table1[[#This Row],[Unit Price]]*Table1[[#This Row],[Cost Percentage]]</f>
        <v>4098.6000000000004</v>
      </c>
      <c r="Q528">
        <f>Table1[[#This Row],[Quantity]]*Table1[[#This Row],[Unit Price]]</f>
        <v>7452</v>
      </c>
      <c r="R528">
        <f>Table1[[#This Row],[Revenue]]-Table1[[#This Row],[Total Cost]]</f>
        <v>3353.3999999999996</v>
      </c>
    </row>
    <row r="529" spans="1:18">
      <c r="A529" t="s">
        <v>96</v>
      </c>
      <c r="B529" t="s">
        <v>30</v>
      </c>
      <c r="C529" t="s">
        <v>49</v>
      </c>
      <c r="D529" s="1">
        <v>45706</v>
      </c>
      <c r="E529" s="1">
        <v>45712</v>
      </c>
      <c r="F529" s="33">
        <v>8</v>
      </c>
      <c r="G529">
        <v>745</v>
      </c>
      <c r="H529" t="s">
        <v>27</v>
      </c>
      <c r="I529" t="s">
        <v>32</v>
      </c>
      <c r="J529" t="s">
        <v>28</v>
      </c>
      <c r="K529" t="str">
        <f>TEXT(Table1[[#This Row],[Order Date]],"yyyy")</f>
        <v>2025</v>
      </c>
      <c r="L529" t="str">
        <f>TEXT(Table1[[#This Row],[Order Date]],"mmm")</f>
        <v>Feb</v>
      </c>
      <c r="M529" t="str">
        <f>TEXT(Table1[[#This Row],[Order Date]],"ddd")</f>
        <v>Tue</v>
      </c>
      <c r="N529">
        <f>Table1[[#This Row],[Delivered Date]]-Table1[[#This Row],[Order Date]]</f>
        <v>6</v>
      </c>
      <c r="O529">
        <f>_xlfn.XLOOKUP(Table1[[#This Row],[Product Name]],Table4[Product Name],Table4[Cost Percentage])</f>
        <v>0.7</v>
      </c>
      <c r="P529">
        <f>Table1[[#This Row],[Quantity]]*Table1[[#This Row],[Unit Price]]*Table1[[#This Row],[Cost Percentage]]</f>
        <v>4172</v>
      </c>
      <c r="Q529">
        <f>Table1[[#This Row],[Quantity]]*Table1[[#This Row],[Unit Price]]</f>
        <v>5960</v>
      </c>
      <c r="R529">
        <f>Table1[[#This Row],[Revenue]]-Table1[[#This Row],[Total Cost]]</f>
        <v>1788</v>
      </c>
    </row>
    <row r="530" spans="1:18" hidden="1">
      <c r="A530" t="s">
        <v>97</v>
      </c>
      <c r="B530" t="s">
        <v>16</v>
      </c>
      <c r="C530" t="s">
        <v>55</v>
      </c>
      <c r="D530" s="1">
        <v>45904</v>
      </c>
      <c r="E530" s="1">
        <v>45910</v>
      </c>
      <c r="F530">
        <v>7</v>
      </c>
      <c r="G530">
        <v>238</v>
      </c>
      <c r="H530" t="s">
        <v>13</v>
      </c>
      <c r="I530" t="s">
        <v>549</v>
      </c>
      <c r="J530" t="s">
        <v>14</v>
      </c>
      <c r="K530" t="str">
        <f>TEXT(Table1[[#This Row],[Order Date]],"yyyy")</f>
        <v>2025</v>
      </c>
      <c r="L530" t="str">
        <f>TEXT(Table1[[#This Row],[Order Date]],"mmm")</f>
        <v>Sep</v>
      </c>
      <c r="M530" t="str">
        <f>TEXT(Table1[[#This Row],[Order Date]],"ddd")</f>
        <v>Thu</v>
      </c>
      <c r="N530">
        <f>Table1[[#This Row],[Delivered Date]]-Table1[[#This Row],[Order Date]]</f>
        <v>6</v>
      </c>
      <c r="O530">
        <f>_xlfn.XLOOKUP(Table1[[#This Row],[Product Name]],Table4[Product Name],Table4[Cost Percentage])</f>
        <v>0.55000000000000004</v>
      </c>
      <c r="P530">
        <f>Table1[[#This Row],[Quantity]]*Table1[[#This Row],[Unit Price]]*Table1[[#This Row],[Cost Percentage]]</f>
        <v>916.30000000000007</v>
      </c>
      <c r="Q530">
        <f>Table1[[#This Row],[Quantity]]*Table1[[#This Row],[Unit Price]]</f>
        <v>1666</v>
      </c>
      <c r="R530">
        <f>Table1[[#This Row],[Revenue]]-Table1[[#This Row],[Total Cost]]</f>
        <v>749.69999999999993</v>
      </c>
    </row>
    <row r="531" spans="1:18" hidden="1">
      <c r="A531" t="s">
        <v>98</v>
      </c>
      <c r="B531" t="s">
        <v>11</v>
      </c>
      <c r="C531" t="s">
        <v>12</v>
      </c>
      <c r="D531" s="1">
        <v>46003</v>
      </c>
      <c r="E531" s="1">
        <v>46013</v>
      </c>
      <c r="F531">
        <v>1</v>
      </c>
      <c r="G531">
        <v>159</v>
      </c>
      <c r="H531" t="s">
        <v>13</v>
      </c>
      <c r="I531" t="s">
        <v>549</v>
      </c>
      <c r="J531" t="s">
        <v>14</v>
      </c>
      <c r="K531" t="str">
        <f>TEXT(Table1[[#This Row],[Order Date]],"yyyy")</f>
        <v>2025</v>
      </c>
      <c r="L531" t="str">
        <f>TEXT(Table1[[#This Row],[Order Date]],"mmm")</f>
        <v>Dec</v>
      </c>
      <c r="M531" t="str">
        <f>TEXT(Table1[[#This Row],[Order Date]],"ddd")</f>
        <v>Fri</v>
      </c>
      <c r="N531">
        <f>Table1[[#This Row],[Delivered Date]]-Table1[[#This Row],[Order Date]]</f>
        <v>10</v>
      </c>
      <c r="O531">
        <f>_xlfn.XLOOKUP(Table1[[#This Row],[Product Name]],Table4[Product Name],Table4[Cost Percentage])</f>
        <v>0.75</v>
      </c>
      <c r="P531">
        <f>Table1[[#This Row],[Quantity]]*Table1[[#This Row],[Unit Price]]*Table1[[#This Row],[Cost Percentage]]</f>
        <v>119.25</v>
      </c>
      <c r="Q531">
        <f>Table1[[#This Row],[Quantity]]*Table1[[#This Row],[Unit Price]]</f>
        <v>159</v>
      </c>
      <c r="R531">
        <f>Table1[[#This Row],[Revenue]]-Table1[[#This Row],[Total Cost]]</f>
        <v>39.75</v>
      </c>
    </row>
    <row r="532" spans="1:18">
      <c r="A532" t="s">
        <v>100</v>
      </c>
      <c r="B532" t="s">
        <v>23</v>
      </c>
      <c r="C532" t="s">
        <v>69</v>
      </c>
      <c r="D532" s="1">
        <v>45793</v>
      </c>
      <c r="E532" s="1">
        <v>45797</v>
      </c>
      <c r="F532" s="33">
        <v>10</v>
      </c>
      <c r="G532">
        <v>102</v>
      </c>
      <c r="H532" t="s">
        <v>27</v>
      </c>
      <c r="I532" t="s">
        <v>549</v>
      </c>
      <c r="J532" t="s">
        <v>28</v>
      </c>
      <c r="K532" t="str">
        <f>TEXT(Table1[[#This Row],[Order Date]],"yyyy")</f>
        <v>2025</v>
      </c>
      <c r="L532" t="str">
        <f>TEXT(Table1[[#This Row],[Order Date]],"mmm")</f>
        <v>May</v>
      </c>
      <c r="M532" t="str">
        <f>TEXT(Table1[[#This Row],[Order Date]],"ddd")</f>
        <v>Fri</v>
      </c>
      <c r="N532">
        <f>Table1[[#This Row],[Delivered Date]]-Table1[[#This Row],[Order Date]]</f>
        <v>4</v>
      </c>
      <c r="O532">
        <f>_xlfn.XLOOKUP(Table1[[#This Row],[Product Name]],Table4[Product Name],Table4[Cost Percentage])</f>
        <v>0.55000000000000004</v>
      </c>
      <c r="P532">
        <f>Table1[[#This Row],[Quantity]]*Table1[[#This Row],[Unit Price]]*Table1[[#This Row],[Cost Percentage]]</f>
        <v>561</v>
      </c>
      <c r="Q532">
        <f>Table1[[#This Row],[Quantity]]*Table1[[#This Row],[Unit Price]]</f>
        <v>1020</v>
      </c>
      <c r="R532">
        <f>Table1[[#This Row],[Revenue]]-Table1[[#This Row],[Total Cost]]</f>
        <v>459</v>
      </c>
    </row>
    <row r="533" spans="1:18" hidden="1">
      <c r="A533" t="s">
        <v>101</v>
      </c>
      <c r="B533" t="s">
        <v>23</v>
      </c>
      <c r="C533" t="s">
        <v>24</v>
      </c>
      <c r="D533" s="1">
        <v>45997</v>
      </c>
      <c r="E533" s="1">
        <v>45998</v>
      </c>
      <c r="F533">
        <v>2</v>
      </c>
      <c r="G533">
        <v>443</v>
      </c>
      <c r="H533" t="s">
        <v>13</v>
      </c>
      <c r="I533" t="s">
        <v>546</v>
      </c>
      <c r="J533" t="s">
        <v>45</v>
      </c>
      <c r="K533" t="str">
        <f>TEXT(Table1[[#This Row],[Order Date]],"yyyy")</f>
        <v>2025</v>
      </c>
      <c r="L533" t="str">
        <f>TEXT(Table1[[#This Row],[Order Date]],"mmm")</f>
        <v>Dec</v>
      </c>
      <c r="M533" t="str">
        <f>TEXT(Table1[[#This Row],[Order Date]],"ddd")</f>
        <v>Sat</v>
      </c>
      <c r="N533">
        <f>Table1[[#This Row],[Delivered Date]]-Table1[[#This Row],[Order Date]]</f>
        <v>1</v>
      </c>
      <c r="O533">
        <f>_xlfn.XLOOKUP(Table1[[#This Row],[Product Name]],Table4[Product Name],Table4[Cost Percentage])</f>
        <v>0.55000000000000004</v>
      </c>
      <c r="P533">
        <f>Table1[[#This Row],[Quantity]]*Table1[[#This Row],[Unit Price]]*Table1[[#This Row],[Cost Percentage]]</f>
        <v>487.3</v>
      </c>
      <c r="Q533">
        <f>Table1[[#This Row],[Quantity]]*Table1[[#This Row],[Unit Price]]</f>
        <v>886</v>
      </c>
      <c r="R533">
        <f>Table1[[#This Row],[Revenue]]-Table1[[#This Row],[Total Cost]]</f>
        <v>398.7</v>
      </c>
    </row>
    <row r="534" spans="1:18" hidden="1">
      <c r="A534" t="s">
        <v>102</v>
      </c>
      <c r="B534" t="s">
        <v>23</v>
      </c>
      <c r="C534" t="s">
        <v>37</v>
      </c>
      <c r="D534" s="1">
        <v>45711</v>
      </c>
      <c r="E534" s="1">
        <v>45714</v>
      </c>
      <c r="F534">
        <v>9</v>
      </c>
      <c r="G534">
        <v>10</v>
      </c>
      <c r="H534" t="s">
        <v>13</v>
      </c>
      <c r="I534" t="s">
        <v>550</v>
      </c>
      <c r="J534" t="s">
        <v>45</v>
      </c>
      <c r="K534" t="str">
        <f>TEXT(Table1[[#This Row],[Order Date]],"yyyy")</f>
        <v>2025</v>
      </c>
      <c r="L534" t="str">
        <f>TEXT(Table1[[#This Row],[Order Date]],"mmm")</f>
        <v>Feb</v>
      </c>
      <c r="M534" t="str">
        <f>TEXT(Table1[[#This Row],[Order Date]],"ddd")</f>
        <v>Sun</v>
      </c>
      <c r="N534">
        <f>Table1[[#This Row],[Delivered Date]]-Table1[[#This Row],[Order Date]]</f>
        <v>3</v>
      </c>
      <c r="O534">
        <f>_xlfn.XLOOKUP(Table1[[#This Row],[Product Name]],Table4[Product Name],Table4[Cost Percentage])</f>
        <v>0.5</v>
      </c>
      <c r="P534">
        <f>Table1[[#This Row],[Quantity]]*Table1[[#This Row],[Unit Price]]*Table1[[#This Row],[Cost Percentage]]</f>
        <v>45</v>
      </c>
      <c r="Q534">
        <f>Table1[[#This Row],[Quantity]]*Table1[[#This Row],[Unit Price]]</f>
        <v>90</v>
      </c>
      <c r="R534">
        <f>Table1[[#This Row],[Revenue]]-Table1[[#This Row],[Total Cost]]</f>
        <v>45</v>
      </c>
    </row>
    <row r="535" spans="1:18">
      <c r="A535" t="s">
        <v>103</v>
      </c>
      <c r="B535" t="s">
        <v>30</v>
      </c>
      <c r="C535" t="s">
        <v>31</v>
      </c>
      <c r="D535" s="1">
        <v>45942</v>
      </c>
      <c r="E535" s="1">
        <v>45955</v>
      </c>
      <c r="F535" s="33">
        <v>5</v>
      </c>
      <c r="G535">
        <v>758</v>
      </c>
      <c r="H535" t="s">
        <v>27</v>
      </c>
      <c r="I535" t="s">
        <v>550</v>
      </c>
      <c r="J535" t="s">
        <v>18</v>
      </c>
      <c r="K535" t="str">
        <f>TEXT(Table1[[#This Row],[Order Date]],"yyyy")</f>
        <v>2025</v>
      </c>
      <c r="L535" t="str">
        <f>TEXT(Table1[[#This Row],[Order Date]],"mmm")</f>
        <v>Oct</v>
      </c>
      <c r="M535" t="str">
        <f>TEXT(Table1[[#This Row],[Order Date]],"ddd")</f>
        <v>Sun</v>
      </c>
      <c r="N535">
        <f>Table1[[#This Row],[Delivered Date]]-Table1[[#This Row],[Order Date]]</f>
        <v>13</v>
      </c>
      <c r="O535">
        <f>_xlfn.XLOOKUP(Table1[[#This Row],[Product Name]],Table4[Product Name],Table4[Cost Percentage])</f>
        <v>0.75</v>
      </c>
      <c r="P535">
        <f>Table1[[#This Row],[Quantity]]*Table1[[#This Row],[Unit Price]]*Table1[[#This Row],[Cost Percentage]]</f>
        <v>2842.5</v>
      </c>
      <c r="Q535">
        <f>Table1[[#This Row],[Quantity]]*Table1[[#This Row],[Unit Price]]</f>
        <v>3790</v>
      </c>
      <c r="R535">
        <f>Table1[[#This Row],[Revenue]]-Table1[[#This Row],[Total Cost]]</f>
        <v>947.5</v>
      </c>
    </row>
    <row r="536" spans="1:18" hidden="1">
      <c r="A536" t="s">
        <v>104</v>
      </c>
      <c r="B536" t="s">
        <v>11</v>
      </c>
      <c r="C536" t="s">
        <v>12</v>
      </c>
      <c r="D536" s="1">
        <v>45896</v>
      </c>
      <c r="E536" s="1">
        <v>45897</v>
      </c>
      <c r="F536">
        <v>10</v>
      </c>
      <c r="G536">
        <v>541</v>
      </c>
      <c r="H536" t="s">
        <v>13</v>
      </c>
      <c r="I536" t="s">
        <v>548</v>
      </c>
      <c r="J536" t="s">
        <v>14</v>
      </c>
      <c r="K536" t="str">
        <f>TEXT(Table1[[#This Row],[Order Date]],"yyyy")</f>
        <v>2025</v>
      </c>
      <c r="L536" t="str">
        <f>TEXT(Table1[[#This Row],[Order Date]],"mmm")</f>
        <v>Aug</v>
      </c>
      <c r="M536" t="str">
        <f>TEXT(Table1[[#This Row],[Order Date]],"ddd")</f>
        <v>Wed</v>
      </c>
      <c r="N536">
        <f>Table1[[#This Row],[Delivered Date]]-Table1[[#This Row],[Order Date]]</f>
        <v>1</v>
      </c>
      <c r="O536">
        <f>_xlfn.XLOOKUP(Table1[[#This Row],[Product Name]],Table4[Product Name],Table4[Cost Percentage])</f>
        <v>0.75</v>
      </c>
      <c r="P536">
        <f>Table1[[#This Row],[Quantity]]*Table1[[#This Row],[Unit Price]]*Table1[[#This Row],[Cost Percentage]]</f>
        <v>4057.5</v>
      </c>
      <c r="Q536">
        <f>Table1[[#This Row],[Quantity]]*Table1[[#This Row],[Unit Price]]</f>
        <v>5410</v>
      </c>
      <c r="R536">
        <f>Table1[[#This Row],[Revenue]]-Table1[[#This Row],[Total Cost]]</f>
        <v>1352.5</v>
      </c>
    </row>
    <row r="537" spans="1:18" hidden="1">
      <c r="A537" t="s">
        <v>105</v>
      </c>
      <c r="B537" t="s">
        <v>30</v>
      </c>
      <c r="C537" t="s">
        <v>49</v>
      </c>
      <c r="D537" s="1">
        <v>45890</v>
      </c>
      <c r="E537" s="1">
        <v>45891</v>
      </c>
      <c r="F537">
        <v>1</v>
      </c>
      <c r="G537">
        <v>46</v>
      </c>
      <c r="H537" t="s">
        <v>13</v>
      </c>
      <c r="I537" t="s">
        <v>548</v>
      </c>
      <c r="J537" t="s">
        <v>28</v>
      </c>
      <c r="K537" t="str">
        <f>TEXT(Table1[[#This Row],[Order Date]],"yyyy")</f>
        <v>2025</v>
      </c>
      <c r="L537" t="str">
        <f>TEXT(Table1[[#This Row],[Order Date]],"mmm")</f>
        <v>Aug</v>
      </c>
      <c r="M537" t="str">
        <f>TEXT(Table1[[#This Row],[Order Date]],"ddd")</f>
        <v>Thu</v>
      </c>
      <c r="N537">
        <f>Table1[[#This Row],[Delivered Date]]-Table1[[#This Row],[Order Date]]</f>
        <v>1</v>
      </c>
      <c r="O537">
        <f>_xlfn.XLOOKUP(Table1[[#This Row],[Product Name]],Table4[Product Name],Table4[Cost Percentage])</f>
        <v>0.7</v>
      </c>
      <c r="P537">
        <f>Table1[[#This Row],[Quantity]]*Table1[[#This Row],[Unit Price]]*Table1[[#This Row],[Cost Percentage]]</f>
        <v>32.199999999999996</v>
      </c>
      <c r="Q537">
        <f>Table1[[#This Row],[Quantity]]*Table1[[#This Row],[Unit Price]]</f>
        <v>46</v>
      </c>
      <c r="R537">
        <f>Table1[[#This Row],[Revenue]]-Table1[[#This Row],[Total Cost]]</f>
        <v>13.800000000000004</v>
      </c>
    </row>
    <row r="538" spans="1:18">
      <c r="A538" t="s">
        <v>106</v>
      </c>
      <c r="B538" t="s">
        <v>30</v>
      </c>
      <c r="C538" t="s">
        <v>41</v>
      </c>
      <c r="D538" s="1">
        <v>45857</v>
      </c>
      <c r="E538" s="1">
        <v>45863</v>
      </c>
      <c r="F538" s="33">
        <v>4</v>
      </c>
      <c r="G538">
        <v>82</v>
      </c>
      <c r="H538" t="s">
        <v>27</v>
      </c>
      <c r="I538" t="s">
        <v>549</v>
      </c>
      <c r="J538" t="s">
        <v>14</v>
      </c>
      <c r="K538" t="str">
        <f>TEXT(Table1[[#This Row],[Order Date]],"yyyy")</f>
        <v>2025</v>
      </c>
      <c r="L538" t="str">
        <f>TEXT(Table1[[#This Row],[Order Date]],"mmm")</f>
        <v>Jul</v>
      </c>
      <c r="M538" t="str">
        <f>TEXT(Table1[[#This Row],[Order Date]],"ddd")</f>
        <v>Sat</v>
      </c>
      <c r="N538">
        <f>Table1[[#This Row],[Delivered Date]]-Table1[[#This Row],[Order Date]]</f>
        <v>6</v>
      </c>
      <c r="O538">
        <f>_xlfn.XLOOKUP(Table1[[#This Row],[Product Name]],Table4[Product Name],Table4[Cost Percentage])</f>
        <v>0.65</v>
      </c>
      <c r="P538">
        <f>Table1[[#This Row],[Quantity]]*Table1[[#This Row],[Unit Price]]*Table1[[#This Row],[Cost Percentage]]</f>
        <v>213.20000000000002</v>
      </c>
      <c r="Q538">
        <f>Table1[[#This Row],[Quantity]]*Table1[[#This Row],[Unit Price]]</f>
        <v>328</v>
      </c>
      <c r="R538">
        <f>Table1[[#This Row],[Revenue]]-Table1[[#This Row],[Total Cost]]</f>
        <v>114.79999999999998</v>
      </c>
    </row>
    <row r="539" spans="1:18">
      <c r="A539" t="s">
        <v>530</v>
      </c>
      <c r="B539" t="s">
        <v>23</v>
      </c>
      <c r="C539" t="s">
        <v>24</v>
      </c>
      <c r="D539" s="1">
        <v>46008</v>
      </c>
      <c r="E539" s="1">
        <v>46014</v>
      </c>
      <c r="F539" s="33">
        <v>9</v>
      </c>
      <c r="G539">
        <v>891</v>
      </c>
      <c r="H539" t="s">
        <v>27</v>
      </c>
      <c r="I539" t="s">
        <v>549</v>
      </c>
      <c r="J539" t="s">
        <v>28</v>
      </c>
      <c r="K539" t="str">
        <f>TEXT(Table1[[#This Row],[Order Date]],"yyyy")</f>
        <v>2025</v>
      </c>
      <c r="L539" t="str">
        <f>TEXT(Table1[[#This Row],[Order Date]],"mmm")</f>
        <v>Dec</v>
      </c>
      <c r="M539" t="str">
        <f>TEXT(Table1[[#This Row],[Order Date]],"ddd")</f>
        <v>Wed</v>
      </c>
      <c r="N539">
        <f>Table1[[#This Row],[Delivered Date]]-Table1[[#This Row],[Order Date]]</f>
        <v>6</v>
      </c>
      <c r="O539">
        <f>_xlfn.XLOOKUP(Table1[[#This Row],[Product Name]],Table4[Product Name],Table4[Cost Percentage])</f>
        <v>0.55000000000000004</v>
      </c>
      <c r="P539">
        <f>Table1[[#This Row],[Quantity]]*Table1[[#This Row],[Unit Price]]*Table1[[#This Row],[Cost Percentage]]</f>
        <v>4410.4500000000007</v>
      </c>
      <c r="Q539">
        <f>Table1[[#This Row],[Quantity]]*Table1[[#This Row],[Unit Price]]</f>
        <v>8019</v>
      </c>
      <c r="R539">
        <f>Table1[[#This Row],[Revenue]]-Table1[[#This Row],[Total Cost]]</f>
        <v>3608.5499999999993</v>
      </c>
    </row>
    <row r="540" spans="1:18" hidden="1">
      <c r="A540" t="s">
        <v>531</v>
      </c>
      <c r="B540" t="s">
        <v>16</v>
      </c>
      <c r="C540" t="s">
        <v>63</v>
      </c>
      <c r="D540" s="1">
        <v>45779</v>
      </c>
      <c r="E540" s="1">
        <v>45781</v>
      </c>
      <c r="F540">
        <v>4</v>
      </c>
      <c r="G540">
        <v>578</v>
      </c>
      <c r="H540" t="s">
        <v>13</v>
      </c>
      <c r="I540" t="s">
        <v>550</v>
      </c>
      <c r="J540" t="s">
        <v>45</v>
      </c>
      <c r="K540" t="str">
        <f>TEXT(Table1[[#This Row],[Order Date]],"yyyy")</f>
        <v>2025</v>
      </c>
      <c r="L540" t="str">
        <f>TEXT(Table1[[#This Row],[Order Date]],"mmm")</f>
        <v>May</v>
      </c>
      <c r="M540" t="str">
        <f>TEXT(Table1[[#This Row],[Order Date]],"ddd")</f>
        <v>Fri</v>
      </c>
      <c r="N540">
        <f>Table1[[#This Row],[Delivered Date]]-Table1[[#This Row],[Order Date]]</f>
        <v>2</v>
      </c>
      <c r="O540">
        <f>_xlfn.XLOOKUP(Table1[[#This Row],[Product Name]],Table4[Product Name],Table4[Cost Percentage])</f>
        <v>0.5</v>
      </c>
      <c r="P540">
        <f>Table1[[#This Row],[Quantity]]*Table1[[#This Row],[Unit Price]]*Table1[[#This Row],[Cost Percentage]]</f>
        <v>1156</v>
      </c>
      <c r="Q540">
        <f>Table1[[#This Row],[Quantity]]*Table1[[#This Row],[Unit Price]]</f>
        <v>2312</v>
      </c>
      <c r="R540">
        <f>Table1[[#This Row],[Revenue]]-Table1[[#This Row],[Total Cost]]</f>
        <v>1156</v>
      </c>
    </row>
    <row r="541" spans="1:18">
      <c r="A541" t="s">
        <v>532</v>
      </c>
      <c r="B541" t="s">
        <v>11</v>
      </c>
      <c r="C541" t="s">
        <v>35</v>
      </c>
      <c r="D541" s="1">
        <v>45763</v>
      </c>
      <c r="E541" s="1">
        <v>45767</v>
      </c>
      <c r="F541" s="33">
        <v>4</v>
      </c>
      <c r="G541">
        <v>152</v>
      </c>
      <c r="H541" t="s">
        <v>27</v>
      </c>
      <c r="I541" t="s">
        <v>549</v>
      </c>
      <c r="J541" t="s">
        <v>45</v>
      </c>
      <c r="K541" t="str">
        <f>TEXT(Table1[[#This Row],[Order Date]],"yyyy")</f>
        <v>2025</v>
      </c>
      <c r="L541" t="str">
        <f>TEXT(Table1[[#This Row],[Order Date]],"mmm")</f>
        <v>Apr</v>
      </c>
      <c r="M541" t="str">
        <f>TEXT(Table1[[#This Row],[Order Date]],"ddd")</f>
        <v>Wed</v>
      </c>
      <c r="N541">
        <f>Table1[[#This Row],[Delivered Date]]-Table1[[#This Row],[Order Date]]</f>
        <v>4</v>
      </c>
      <c r="O541">
        <f>_xlfn.XLOOKUP(Table1[[#This Row],[Product Name]],Table4[Product Name],Table4[Cost Percentage])</f>
        <v>0.8</v>
      </c>
      <c r="P541">
        <f>Table1[[#This Row],[Quantity]]*Table1[[#This Row],[Unit Price]]*Table1[[#This Row],[Cost Percentage]]</f>
        <v>486.40000000000003</v>
      </c>
      <c r="Q541">
        <f>Table1[[#This Row],[Quantity]]*Table1[[#This Row],[Unit Price]]</f>
        <v>608</v>
      </c>
      <c r="R541">
        <f>Table1[[#This Row],[Revenue]]-Table1[[#This Row],[Total Cost]]</f>
        <v>121.59999999999997</v>
      </c>
    </row>
    <row r="542" spans="1:18" hidden="1">
      <c r="A542" t="s">
        <v>533</v>
      </c>
      <c r="B542" t="s">
        <v>20</v>
      </c>
      <c r="C542" t="s">
        <v>53</v>
      </c>
      <c r="D542" s="1">
        <v>45698</v>
      </c>
      <c r="E542" s="1">
        <v>45699</v>
      </c>
      <c r="F542">
        <v>3</v>
      </c>
      <c r="G542">
        <v>288</v>
      </c>
      <c r="H542" t="s">
        <v>13</v>
      </c>
      <c r="I542" t="s">
        <v>550</v>
      </c>
      <c r="J542" t="s">
        <v>45</v>
      </c>
      <c r="K542" t="str">
        <f>TEXT(Table1[[#This Row],[Order Date]],"yyyy")</f>
        <v>2025</v>
      </c>
      <c r="L542" t="str">
        <f>TEXT(Table1[[#This Row],[Order Date]],"mmm")</f>
        <v>Feb</v>
      </c>
      <c r="M542" t="str">
        <f>TEXT(Table1[[#This Row],[Order Date]],"ddd")</f>
        <v>Mon</v>
      </c>
      <c r="N542">
        <f>Table1[[#This Row],[Delivered Date]]-Table1[[#This Row],[Order Date]]</f>
        <v>1</v>
      </c>
      <c r="O542">
        <f>_xlfn.XLOOKUP(Table1[[#This Row],[Product Name]],Table4[Product Name],Table4[Cost Percentage])</f>
        <v>0.7</v>
      </c>
      <c r="P542">
        <f>Table1[[#This Row],[Quantity]]*Table1[[#This Row],[Unit Price]]*Table1[[#This Row],[Cost Percentage]]</f>
        <v>604.79999999999995</v>
      </c>
      <c r="Q542">
        <f>Table1[[#This Row],[Quantity]]*Table1[[#This Row],[Unit Price]]</f>
        <v>864</v>
      </c>
      <c r="R542">
        <f>Table1[[#This Row],[Revenue]]-Table1[[#This Row],[Total Cost]]</f>
        <v>259.20000000000005</v>
      </c>
    </row>
    <row r="543" spans="1:18" hidden="1">
      <c r="A543" t="s">
        <v>534</v>
      </c>
      <c r="B543" t="s">
        <v>23</v>
      </c>
      <c r="C543" t="s">
        <v>24</v>
      </c>
      <c r="D543" s="1">
        <v>45986</v>
      </c>
      <c r="E543" s="1">
        <v>45994</v>
      </c>
      <c r="F543">
        <v>1</v>
      </c>
      <c r="G543">
        <v>321</v>
      </c>
      <c r="H543" t="s">
        <v>13</v>
      </c>
      <c r="I543" t="s">
        <v>548</v>
      </c>
      <c r="J543" t="s">
        <v>14</v>
      </c>
      <c r="K543" t="str">
        <f>TEXT(Table1[[#This Row],[Order Date]],"yyyy")</f>
        <v>2025</v>
      </c>
      <c r="L543" t="str">
        <f>TEXT(Table1[[#This Row],[Order Date]],"mmm")</f>
        <v>Nov</v>
      </c>
      <c r="M543" t="str">
        <f>TEXT(Table1[[#This Row],[Order Date]],"ddd")</f>
        <v>Tue</v>
      </c>
      <c r="N543">
        <f>Table1[[#This Row],[Delivered Date]]-Table1[[#This Row],[Order Date]]</f>
        <v>8</v>
      </c>
      <c r="O543">
        <f>_xlfn.XLOOKUP(Table1[[#This Row],[Product Name]],Table4[Product Name],Table4[Cost Percentage])</f>
        <v>0.55000000000000004</v>
      </c>
      <c r="P543">
        <f>Table1[[#This Row],[Quantity]]*Table1[[#This Row],[Unit Price]]*Table1[[#This Row],[Cost Percentage]]</f>
        <v>176.55</v>
      </c>
      <c r="Q543">
        <f>Table1[[#This Row],[Quantity]]*Table1[[#This Row],[Unit Price]]</f>
        <v>321</v>
      </c>
      <c r="R543">
        <f>Table1[[#This Row],[Revenue]]-Table1[[#This Row],[Total Cost]]</f>
        <v>144.44999999999999</v>
      </c>
    </row>
    <row r="544" spans="1:18" hidden="1">
      <c r="A544" t="s">
        <v>535</v>
      </c>
      <c r="B544" t="s">
        <v>30</v>
      </c>
      <c r="C544" t="s">
        <v>49</v>
      </c>
      <c r="D544" s="1">
        <v>45749</v>
      </c>
      <c r="E544" s="1">
        <v>45759</v>
      </c>
      <c r="F544">
        <v>7</v>
      </c>
      <c r="G544">
        <v>356</v>
      </c>
      <c r="H544" t="s">
        <v>13</v>
      </c>
      <c r="I544" t="s">
        <v>548</v>
      </c>
      <c r="J544" t="s">
        <v>18</v>
      </c>
      <c r="K544" t="str">
        <f>TEXT(Table1[[#This Row],[Order Date]],"yyyy")</f>
        <v>2025</v>
      </c>
      <c r="L544" t="str">
        <f>TEXT(Table1[[#This Row],[Order Date]],"mmm")</f>
        <v>Apr</v>
      </c>
      <c r="M544" t="str">
        <f>TEXT(Table1[[#This Row],[Order Date]],"ddd")</f>
        <v>Wed</v>
      </c>
      <c r="N544">
        <f>Table1[[#This Row],[Delivered Date]]-Table1[[#This Row],[Order Date]]</f>
        <v>10</v>
      </c>
      <c r="O544">
        <f>_xlfn.XLOOKUP(Table1[[#This Row],[Product Name]],Table4[Product Name],Table4[Cost Percentage])</f>
        <v>0.7</v>
      </c>
      <c r="P544">
        <f>Table1[[#This Row],[Quantity]]*Table1[[#This Row],[Unit Price]]*Table1[[#This Row],[Cost Percentage]]</f>
        <v>1744.3999999999999</v>
      </c>
      <c r="Q544">
        <f>Table1[[#This Row],[Quantity]]*Table1[[#This Row],[Unit Price]]</f>
        <v>2492</v>
      </c>
      <c r="R544">
        <f>Table1[[#This Row],[Revenue]]-Table1[[#This Row],[Total Cost]]</f>
        <v>747.60000000000014</v>
      </c>
    </row>
    <row r="545" spans="1:18">
      <c r="A545" t="s">
        <v>536</v>
      </c>
      <c r="B545" t="s">
        <v>11</v>
      </c>
      <c r="C545" t="s">
        <v>35</v>
      </c>
      <c r="D545" s="1">
        <v>45726</v>
      </c>
      <c r="E545" s="1">
        <v>45737</v>
      </c>
      <c r="F545" s="33">
        <v>2</v>
      </c>
      <c r="G545">
        <v>944</v>
      </c>
      <c r="H545" t="s">
        <v>27</v>
      </c>
      <c r="I545" t="s">
        <v>549</v>
      </c>
      <c r="J545" t="s">
        <v>18</v>
      </c>
      <c r="K545" t="str">
        <f>TEXT(Table1[[#This Row],[Order Date]],"yyyy")</f>
        <v>2025</v>
      </c>
      <c r="L545" t="str">
        <f>TEXT(Table1[[#This Row],[Order Date]],"mmm")</f>
        <v>Mar</v>
      </c>
      <c r="M545" t="str">
        <f>TEXT(Table1[[#This Row],[Order Date]],"ddd")</f>
        <v>Mon</v>
      </c>
      <c r="N545">
        <f>Table1[[#This Row],[Delivered Date]]-Table1[[#This Row],[Order Date]]</f>
        <v>11</v>
      </c>
      <c r="O545">
        <f>_xlfn.XLOOKUP(Table1[[#This Row],[Product Name]],Table4[Product Name],Table4[Cost Percentage])</f>
        <v>0.8</v>
      </c>
      <c r="P545">
        <f>Table1[[#This Row],[Quantity]]*Table1[[#This Row],[Unit Price]]*Table1[[#This Row],[Cost Percentage]]</f>
        <v>1510.4</v>
      </c>
      <c r="Q545">
        <f>Table1[[#This Row],[Quantity]]*Table1[[#This Row],[Unit Price]]</f>
        <v>1888</v>
      </c>
      <c r="R545">
        <f>Table1[[#This Row],[Revenue]]-Table1[[#This Row],[Total Cost]]</f>
        <v>377.59999999999991</v>
      </c>
    </row>
    <row r="546" spans="1:18" hidden="1">
      <c r="A546" t="s">
        <v>537</v>
      </c>
      <c r="B546" t="s">
        <v>30</v>
      </c>
      <c r="C546" t="s">
        <v>75</v>
      </c>
      <c r="D546" s="1">
        <v>46008</v>
      </c>
      <c r="E546" s="1">
        <v>46018</v>
      </c>
      <c r="F546">
        <v>10</v>
      </c>
      <c r="G546">
        <v>172</v>
      </c>
      <c r="H546" t="s">
        <v>13</v>
      </c>
      <c r="I546" t="s">
        <v>32</v>
      </c>
      <c r="J546" t="s">
        <v>18</v>
      </c>
      <c r="K546" t="str">
        <f>TEXT(Table1[[#This Row],[Order Date]],"yyyy")</f>
        <v>2025</v>
      </c>
      <c r="L546" t="str">
        <f>TEXT(Table1[[#This Row],[Order Date]],"mmm")</f>
        <v>Dec</v>
      </c>
      <c r="M546" t="str">
        <f>TEXT(Table1[[#This Row],[Order Date]],"ddd")</f>
        <v>Wed</v>
      </c>
      <c r="N546">
        <f>Table1[[#This Row],[Delivered Date]]-Table1[[#This Row],[Order Date]]</f>
        <v>10</v>
      </c>
      <c r="O546">
        <f>_xlfn.XLOOKUP(Table1[[#This Row],[Product Name]],Table4[Product Name],Table4[Cost Percentage])</f>
        <v>0.75</v>
      </c>
      <c r="P546">
        <f>Table1[[#This Row],[Quantity]]*Table1[[#This Row],[Unit Price]]*Table1[[#This Row],[Cost Percentage]]</f>
        <v>1290</v>
      </c>
      <c r="Q546">
        <f>Table1[[#This Row],[Quantity]]*Table1[[#This Row],[Unit Price]]</f>
        <v>1720</v>
      </c>
      <c r="R546">
        <f>Table1[[#This Row],[Revenue]]-Table1[[#This Row],[Total Cost]]</f>
        <v>430</v>
      </c>
    </row>
    <row r="547" spans="1:18" hidden="1">
      <c r="A547" t="s">
        <v>538</v>
      </c>
      <c r="B547" t="s">
        <v>20</v>
      </c>
      <c r="C547" t="s">
        <v>21</v>
      </c>
      <c r="D547" s="1">
        <v>45883</v>
      </c>
      <c r="E547" s="1">
        <v>45885</v>
      </c>
      <c r="F547">
        <v>7</v>
      </c>
      <c r="G547">
        <v>70</v>
      </c>
      <c r="H547" t="s">
        <v>13</v>
      </c>
      <c r="I547" t="s">
        <v>546</v>
      </c>
      <c r="J547" t="s">
        <v>45</v>
      </c>
      <c r="K547" t="str">
        <f>TEXT(Table1[[#This Row],[Order Date]],"yyyy")</f>
        <v>2025</v>
      </c>
      <c r="L547" t="str">
        <f>TEXT(Table1[[#This Row],[Order Date]],"mmm")</f>
        <v>Aug</v>
      </c>
      <c r="M547" t="str">
        <f>TEXT(Table1[[#This Row],[Order Date]],"ddd")</f>
        <v>Thu</v>
      </c>
      <c r="N547">
        <f>Table1[[#This Row],[Delivered Date]]-Table1[[#This Row],[Order Date]]</f>
        <v>2</v>
      </c>
      <c r="O547">
        <f>_xlfn.XLOOKUP(Table1[[#This Row],[Product Name]],Table4[Product Name],Table4[Cost Percentage])</f>
        <v>0.75</v>
      </c>
      <c r="P547">
        <f>Table1[[#This Row],[Quantity]]*Table1[[#This Row],[Unit Price]]*Table1[[#This Row],[Cost Percentage]]</f>
        <v>367.5</v>
      </c>
      <c r="Q547">
        <f>Table1[[#This Row],[Quantity]]*Table1[[#This Row],[Unit Price]]</f>
        <v>490</v>
      </c>
      <c r="R547">
        <f>Table1[[#This Row],[Revenue]]-Table1[[#This Row],[Total Cost]]</f>
        <v>122.5</v>
      </c>
    </row>
    <row r="548" spans="1:18" hidden="1">
      <c r="A548" t="s">
        <v>539</v>
      </c>
      <c r="B548" t="s">
        <v>11</v>
      </c>
      <c r="C548" t="s">
        <v>35</v>
      </c>
      <c r="D548" s="1">
        <v>45919</v>
      </c>
      <c r="E548" s="1">
        <v>45922</v>
      </c>
      <c r="F548">
        <v>2</v>
      </c>
      <c r="G548">
        <v>722</v>
      </c>
      <c r="H548" t="s">
        <v>13</v>
      </c>
      <c r="I548" t="s">
        <v>549</v>
      </c>
      <c r="J548" t="s">
        <v>45</v>
      </c>
      <c r="K548" t="str">
        <f>TEXT(Table1[[#This Row],[Order Date]],"yyyy")</f>
        <v>2025</v>
      </c>
      <c r="L548" t="str">
        <f>TEXT(Table1[[#This Row],[Order Date]],"mmm")</f>
        <v>Sep</v>
      </c>
      <c r="M548" t="str">
        <f>TEXT(Table1[[#This Row],[Order Date]],"ddd")</f>
        <v>Fri</v>
      </c>
      <c r="N548">
        <f>Table1[[#This Row],[Delivered Date]]-Table1[[#This Row],[Order Date]]</f>
        <v>3</v>
      </c>
      <c r="O548">
        <f>_xlfn.XLOOKUP(Table1[[#This Row],[Product Name]],Table4[Product Name],Table4[Cost Percentage])</f>
        <v>0.8</v>
      </c>
      <c r="P548">
        <f>Table1[[#This Row],[Quantity]]*Table1[[#This Row],[Unit Price]]*Table1[[#This Row],[Cost Percentage]]</f>
        <v>1155.2</v>
      </c>
      <c r="Q548">
        <f>Table1[[#This Row],[Quantity]]*Table1[[#This Row],[Unit Price]]</f>
        <v>1444</v>
      </c>
      <c r="R548">
        <f>Table1[[#This Row],[Revenue]]-Table1[[#This Row],[Total Cost]]</f>
        <v>288.79999999999995</v>
      </c>
    </row>
    <row r="549" spans="1:18">
      <c r="A549" t="s">
        <v>540</v>
      </c>
      <c r="B549" t="s">
        <v>23</v>
      </c>
      <c r="C549" t="s">
        <v>69</v>
      </c>
      <c r="D549" s="1">
        <v>46002</v>
      </c>
      <c r="E549" s="1">
        <v>46010</v>
      </c>
      <c r="F549" s="33">
        <v>2</v>
      </c>
      <c r="G549">
        <v>876</v>
      </c>
      <c r="H549" t="s">
        <v>27</v>
      </c>
      <c r="I549" t="s">
        <v>546</v>
      </c>
      <c r="J549" t="s">
        <v>14</v>
      </c>
      <c r="K549" t="str">
        <f>TEXT(Table1[[#This Row],[Order Date]],"yyyy")</f>
        <v>2025</v>
      </c>
      <c r="L549" t="str">
        <f>TEXT(Table1[[#This Row],[Order Date]],"mmm")</f>
        <v>Dec</v>
      </c>
      <c r="M549" t="str">
        <f>TEXT(Table1[[#This Row],[Order Date]],"ddd")</f>
        <v>Thu</v>
      </c>
      <c r="N549">
        <f>Table1[[#This Row],[Delivered Date]]-Table1[[#This Row],[Order Date]]</f>
        <v>8</v>
      </c>
      <c r="O549">
        <f>_xlfn.XLOOKUP(Table1[[#This Row],[Product Name]],Table4[Product Name],Table4[Cost Percentage])</f>
        <v>0.55000000000000004</v>
      </c>
      <c r="P549">
        <f>Table1[[#This Row],[Quantity]]*Table1[[#This Row],[Unit Price]]*Table1[[#This Row],[Cost Percentage]]</f>
        <v>963.6</v>
      </c>
      <c r="Q549">
        <f>Table1[[#This Row],[Quantity]]*Table1[[#This Row],[Unit Price]]</f>
        <v>1752</v>
      </c>
      <c r="R549">
        <f>Table1[[#This Row],[Revenue]]-Table1[[#This Row],[Total Cost]]</f>
        <v>788.4</v>
      </c>
    </row>
    <row r="550" spans="1:18" hidden="1">
      <c r="A550" t="s">
        <v>106</v>
      </c>
      <c r="B550" t="s">
        <v>20</v>
      </c>
      <c r="C550" t="s">
        <v>21</v>
      </c>
      <c r="D550" s="1">
        <v>45787</v>
      </c>
      <c r="E550" s="1">
        <v>45794</v>
      </c>
      <c r="F550">
        <v>8</v>
      </c>
      <c r="G550">
        <v>281</v>
      </c>
      <c r="H550" t="s">
        <v>13</v>
      </c>
      <c r="I550" t="s">
        <v>32</v>
      </c>
      <c r="J550" t="s">
        <v>28</v>
      </c>
      <c r="K550" t="str">
        <f>TEXT(Table1[[#This Row],[Order Date]],"yyyy")</f>
        <v>2025</v>
      </c>
      <c r="L550" t="str">
        <f>TEXT(Table1[[#This Row],[Order Date]],"mmm")</f>
        <v>May</v>
      </c>
      <c r="M550" t="str">
        <f>TEXT(Table1[[#This Row],[Order Date]],"ddd")</f>
        <v>Sat</v>
      </c>
      <c r="N550">
        <f>Table1[[#This Row],[Delivered Date]]-Table1[[#This Row],[Order Date]]</f>
        <v>7</v>
      </c>
      <c r="O550">
        <f>_xlfn.XLOOKUP(Table1[[#This Row],[Product Name]],Table4[Product Name],Table4[Cost Percentage])</f>
        <v>0.75</v>
      </c>
      <c r="P550">
        <f>Table1[[#This Row],[Quantity]]*Table1[[#This Row],[Unit Price]]*Table1[[#This Row],[Cost Percentage]]</f>
        <v>1686</v>
      </c>
      <c r="Q550">
        <f>Table1[[#This Row],[Quantity]]*Table1[[#This Row],[Unit Price]]</f>
        <v>2248</v>
      </c>
      <c r="R550">
        <f>Table1[[#This Row],[Revenue]]-Table1[[#This Row],[Total Cost]]</f>
        <v>562</v>
      </c>
    </row>
    <row r="551" spans="1:18">
      <c r="A551" t="s">
        <v>541</v>
      </c>
      <c r="B551" t="s">
        <v>11</v>
      </c>
      <c r="C551" t="s">
        <v>26</v>
      </c>
      <c r="D551" s="1">
        <v>45757</v>
      </c>
      <c r="E551" s="1">
        <v>45764</v>
      </c>
      <c r="F551" s="33">
        <v>7</v>
      </c>
      <c r="G551">
        <v>390</v>
      </c>
      <c r="H551" t="s">
        <v>27</v>
      </c>
      <c r="I551" t="s">
        <v>546</v>
      </c>
      <c r="J551" t="s">
        <v>45</v>
      </c>
      <c r="K551" t="str">
        <f>TEXT(Table1[[#This Row],[Order Date]],"yyyy")</f>
        <v>2025</v>
      </c>
      <c r="L551" t="str">
        <f>TEXT(Table1[[#This Row],[Order Date]],"mmm")</f>
        <v>Apr</v>
      </c>
      <c r="M551" t="str">
        <f>TEXT(Table1[[#This Row],[Order Date]],"ddd")</f>
        <v>Thu</v>
      </c>
      <c r="N551">
        <f>Table1[[#This Row],[Delivered Date]]-Table1[[#This Row],[Order Date]]</f>
        <v>7</v>
      </c>
      <c r="O551">
        <f>_xlfn.XLOOKUP(Table1[[#This Row],[Product Name]],Table4[Product Name],Table4[Cost Percentage])</f>
        <v>0.65</v>
      </c>
      <c r="P551">
        <f>Table1[[#This Row],[Quantity]]*Table1[[#This Row],[Unit Price]]*Table1[[#This Row],[Cost Percentage]]</f>
        <v>1774.5</v>
      </c>
      <c r="Q551">
        <f>Table1[[#This Row],[Quantity]]*Table1[[#This Row],[Unit Price]]</f>
        <v>2730</v>
      </c>
      <c r="R551">
        <f>Table1[[#This Row],[Revenue]]-Table1[[#This Row],[Total Cost]]</f>
        <v>955.5</v>
      </c>
    </row>
    <row r="552" spans="1:18" hidden="1">
      <c r="A552" t="s">
        <v>542</v>
      </c>
      <c r="B552" t="s">
        <v>30</v>
      </c>
      <c r="C552" t="s">
        <v>75</v>
      </c>
      <c r="D552" s="1">
        <v>45934</v>
      </c>
      <c r="E552" s="1">
        <v>45940</v>
      </c>
      <c r="F552">
        <v>5</v>
      </c>
      <c r="G552">
        <v>953</v>
      </c>
      <c r="H552" t="s">
        <v>13</v>
      </c>
      <c r="I552" t="s">
        <v>548</v>
      </c>
      <c r="J552" t="s">
        <v>28</v>
      </c>
      <c r="K552" t="str">
        <f>TEXT(Table1[[#This Row],[Order Date]],"yyyy")</f>
        <v>2025</v>
      </c>
      <c r="L552" t="str">
        <f>TEXT(Table1[[#This Row],[Order Date]],"mmm")</f>
        <v>Oct</v>
      </c>
      <c r="M552" t="str">
        <f>TEXT(Table1[[#This Row],[Order Date]],"ddd")</f>
        <v>Sat</v>
      </c>
      <c r="N552">
        <f>Table1[[#This Row],[Delivered Date]]-Table1[[#This Row],[Order Date]]</f>
        <v>6</v>
      </c>
      <c r="O552">
        <f>_xlfn.XLOOKUP(Table1[[#This Row],[Product Name]],Table4[Product Name],Table4[Cost Percentage])</f>
        <v>0.75</v>
      </c>
      <c r="P552">
        <f>Table1[[#This Row],[Quantity]]*Table1[[#This Row],[Unit Price]]*Table1[[#This Row],[Cost Percentage]]</f>
        <v>3573.75</v>
      </c>
      <c r="Q552">
        <f>Table1[[#This Row],[Quantity]]*Table1[[#This Row],[Unit Price]]</f>
        <v>4765</v>
      </c>
      <c r="R552">
        <f>Table1[[#This Row],[Revenue]]-Table1[[#This Row],[Total Cost]]</f>
        <v>1191.25</v>
      </c>
    </row>
    <row r="553" spans="1:18">
      <c r="A553" t="s">
        <v>543</v>
      </c>
      <c r="B553" t="s">
        <v>30</v>
      </c>
      <c r="C553" t="s">
        <v>41</v>
      </c>
      <c r="D553" s="1">
        <v>45666</v>
      </c>
      <c r="E553" s="1">
        <v>45678</v>
      </c>
      <c r="F553" s="33">
        <v>6</v>
      </c>
      <c r="G553">
        <v>323</v>
      </c>
      <c r="H553" t="s">
        <v>27</v>
      </c>
      <c r="I553" t="s">
        <v>546</v>
      </c>
      <c r="J553" t="s">
        <v>14</v>
      </c>
      <c r="K553" t="str">
        <f>TEXT(Table1[[#This Row],[Order Date]],"yyyy")</f>
        <v>2025</v>
      </c>
      <c r="L553" t="str">
        <f>TEXT(Table1[[#This Row],[Order Date]],"mmm")</f>
        <v>Jan</v>
      </c>
      <c r="M553" t="str">
        <f>TEXT(Table1[[#This Row],[Order Date]],"ddd")</f>
        <v>Thu</v>
      </c>
      <c r="N553">
        <f>Table1[[#This Row],[Delivered Date]]-Table1[[#This Row],[Order Date]]</f>
        <v>12</v>
      </c>
      <c r="O553">
        <f>_xlfn.XLOOKUP(Table1[[#This Row],[Product Name]],Table4[Product Name],Table4[Cost Percentage])</f>
        <v>0.65</v>
      </c>
      <c r="P553">
        <f>Table1[[#This Row],[Quantity]]*Table1[[#This Row],[Unit Price]]*Table1[[#This Row],[Cost Percentage]]</f>
        <v>1259.7</v>
      </c>
      <c r="Q553">
        <f>Table1[[#This Row],[Quantity]]*Table1[[#This Row],[Unit Price]]</f>
        <v>1938</v>
      </c>
      <c r="R553">
        <f>Table1[[#This Row],[Revenue]]-Table1[[#This Row],[Total Cost]]</f>
        <v>678.3</v>
      </c>
    </row>
    <row r="554" spans="1:18" hidden="1">
      <c r="A554" t="s">
        <v>544</v>
      </c>
      <c r="B554" t="s">
        <v>30</v>
      </c>
      <c r="C554" t="s">
        <v>49</v>
      </c>
      <c r="D554" s="1">
        <v>45713</v>
      </c>
      <c r="E554" s="1">
        <v>45717</v>
      </c>
      <c r="F554">
        <v>3</v>
      </c>
      <c r="G554">
        <v>380</v>
      </c>
      <c r="H554" t="s">
        <v>13</v>
      </c>
      <c r="I554" t="s">
        <v>548</v>
      </c>
      <c r="J554" t="s">
        <v>45</v>
      </c>
      <c r="K554" t="str">
        <f>TEXT(Table1[[#This Row],[Order Date]],"yyyy")</f>
        <v>2025</v>
      </c>
      <c r="L554" t="str">
        <f>TEXT(Table1[[#This Row],[Order Date]],"mmm")</f>
        <v>Feb</v>
      </c>
      <c r="M554" t="str">
        <f>TEXT(Table1[[#This Row],[Order Date]],"ddd")</f>
        <v>Tue</v>
      </c>
      <c r="N554">
        <f>Table1[[#This Row],[Delivered Date]]-Table1[[#This Row],[Order Date]]</f>
        <v>4</v>
      </c>
      <c r="O554">
        <f>_xlfn.XLOOKUP(Table1[[#This Row],[Product Name]],Table4[Product Name],Table4[Cost Percentage])</f>
        <v>0.7</v>
      </c>
      <c r="P554">
        <f>Table1[[#This Row],[Quantity]]*Table1[[#This Row],[Unit Price]]*Table1[[#This Row],[Cost Percentage]]</f>
        <v>798</v>
      </c>
      <c r="Q554">
        <f>Table1[[#This Row],[Quantity]]*Table1[[#This Row],[Unit Price]]</f>
        <v>1140</v>
      </c>
      <c r="R554">
        <f>Table1[[#This Row],[Revenue]]-Table1[[#This Row],[Total Cost]]</f>
        <v>342</v>
      </c>
    </row>
    <row r="555" spans="1:18">
      <c r="A555" t="s">
        <v>545</v>
      </c>
      <c r="B555" t="s">
        <v>16</v>
      </c>
      <c r="C555" t="s">
        <v>17</v>
      </c>
      <c r="D555" s="1">
        <v>45897</v>
      </c>
      <c r="E555" s="1">
        <v>45905</v>
      </c>
      <c r="F555" s="33">
        <v>10</v>
      </c>
      <c r="G555">
        <v>509</v>
      </c>
      <c r="H555" t="s">
        <v>27</v>
      </c>
      <c r="I555" t="s">
        <v>546</v>
      </c>
      <c r="J555" t="s">
        <v>14</v>
      </c>
      <c r="K555" t="str">
        <f>TEXT(Table1[[#This Row],[Order Date]],"yyyy")</f>
        <v>2025</v>
      </c>
      <c r="L555" t="str">
        <f>TEXT(Table1[[#This Row],[Order Date]],"mmm")</f>
        <v>Aug</v>
      </c>
      <c r="M555" t="str">
        <f>TEXT(Table1[[#This Row],[Order Date]],"ddd")</f>
        <v>Thu</v>
      </c>
      <c r="N555">
        <f>Table1[[#This Row],[Delivered Date]]-Table1[[#This Row],[Order Date]]</f>
        <v>8</v>
      </c>
      <c r="O555">
        <f>_xlfn.XLOOKUP(Table1[[#This Row],[Product Name]],Table4[Product Name],Table4[Cost Percentage])</f>
        <v>0.5</v>
      </c>
      <c r="P555">
        <f>Table1[[#This Row],[Quantity]]*Table1[[#This Row],[Unit Price]]*Table1[[#This Row],[Cost Percentage]]</f>
        <v>2545</v>
      </c>
      <c r="Q555">
        <f>Table1[[#This Row],[Quantity]]*Table1[[#This Row],[Unit Price]]</f>
        <v>5090</v>
      </c>
      <c r="R555">
        <f>Table1[[#This Row],[Revenue]]-Table1[[#This Row],[Total Cost]]</f>
        <v>2545</v>
      </c>
    </row>
    <row r="556" spans="1:18" hidden="1">
      <c r="A556" t="s">
        <v>125</v>
      </c>
      <c r="B556" t="s">
        <v>23</v>
      </c>
      <c r="C556" t="s">
        <v>24</v>
      </c>
      <c r="D556" s="1">
        <v>45743</v>
      </c>
      <c r="E556" s="1">
        <v>45748</v>
      </c>
      <c r="F556">
        <v>1</v>
      </c>
      <c r="G556">
        <v>968</v>
      </c>
      <c r="H556" t="s">
        <v>13</v>
      </c>
      <c r="I556" t="s">
        <v>32</v>
      </c>
      <c r="J556" t="s">
        <v>28</v>
      </c>
      <c r="K556" t="str">
        <f>TEXT(Table1[[#This Row],[Order Date]],"yyyy")</f>
        <v>2025</v>
      </c>
      <c r="L556" t="str">
        <f>TEXT(Table1[[#This Row],[Order Date]],"mmm")</f>
        <v>Mar</v>
      </c>
      <c r="M556" t="str">
        <f>TEXT(Table1[[#This Row],[Order Date]],"ddd")</f>
        <v>Thu</v>
      </c>
      <c r="N556">
        <f>Table1[[#This Row],[Delivered Date]]-Table1[[#This Row],[Order Date]]</f>
        <v>5</v>
      </c>
      <c r="O556">
        <f>_xlfn.XLOOKUP(Table1[[#This Row],[Product Name]],Table4[Product Name],Table4[Cost Percentage])</f>
        <v>0.55000000000000004</v>
      </c>
      <c r="P556">
        <f>Table1[[#This Row],[Quantity]]*Table1[[#This Row],[Unit Price]]*Table1[[#This Row],[Cost Percentage]]</f>
        <v>532.40000000000009</v>
      </c>
      <c r="Q556">
        <f>Table1[[#This Row],[Quantity]]*Table1[[#This Row],[Unit Price]]</f>
        <v>968</v>
      </c>
      <c r="R556">
        <f>Table1[[#This Row],[Revenue]]-Table1[[#This Row],[Total Cost]]</f>
        <v>435.59999999999991</v>
      </c>
    </row>
    <row r="557" spans="1:18" hidden="1">
      <c r="A557" t="s">
        <v>604</v>
      </c>
      <c r="B557" t="s">
        <v>20</v>
      </c>
      <c r="C557" t="s">
        <v>35</v>
      </c>
      <c r="D557" s="1">
        <v>45292</v>
      </c>
      <c r="E557" s="1">
        <v>45296</v>
      </c>
      <c r="F557">
        <v>1</v>
      </c>
      <c r="G557">
        <v>400</v>
      </c>
      <c r="H557" t="s">
        <v>13</v>
      </c>
      <c r="I557" t="s">
        <v>546</v>
      </c>
      <c r="J557" t="s">
        <v>18</v>
      </c>
      <c r="K557" t="str">
        <f>TEXT(Table1[[#This Row],[Order Date]],"yyyy")</f>
        <v>2024</v>
      </c>
      <c r="L557" t="str">
        <f>TEXT(Table1[[#This Row],[Order Date]],"mmm")</f>
        <v>Jan</v>
      </c>
      <c r="M557" t="str">
        <f>TEXT(Table1[[#This Row],[Order Date]],"ddd")</f>
        <v>Mon</v>
      </c>
      <c r="N557">
        <f>Table1[[#This Row],[Delivered Date]]-Table1[[#This Row],[Order Date]]</f>
        <v>4</v>
      </c>
      <c r="O557">
        <f>_xlfn.XLOOKUP(Table1[[#This Row],[Product Name]],Table4[Product Name],Table4[Cost Percentage])</f>
        <v>0.8</v>
      </c>
      <c r="P557">
        <f>Table1[[#This Row],[Quantity]]*Table1[[#This Row],[Unit Price]]*Table1[[#This Row],[Cost Percentage]]</f>
        <v>320</v>
      </c>
      <c r="Q557">
        <f>Table1[[#This Row],[Quantity]]*Table1[[#This Row],[Unit Price]]</f>
        <v>400</v>
      </c>
      <c r="R557">
        <f>Table1[[#This Row],[Revenue]]-Table1[[#This Row],[Total Cost]]</f>
        <v>80</v>
      </c>
    </row>
    <row r="558" spans="1:18" hidden="1">
      <c r="A558" t="s">
        <v>604</v>
      </c>
      <c r="B558" t="s">
        <v>20</v>
      </c>
      <c r="C558" t="s">
        <v>35</v>
      </c>
      <c r="D558" s="1">
        <v>45292</v>
      </c>
      <c r="E558" s="1">
        <v>45296</v>
      </c>
      <c r="F558">
        <v>5</v>
      </c>
      <c r="G558">
        <v>400</v>
      </c>
      <c r="H558" t="s">
        <v>13</v>
      </c>
      <c r="I558" t="s">
        <v>546</v>
      </c>
      <c r="J558" t="s">
        <v>18</v>
      </c>
      <c r="K558" t="str">
        <f>TEXT(Table1[[#This Row],[Order Date]],"yyyy")</f>
        <v>2024</v>
      </c>
      <c r="L558" t="str">
        <f>TEXT(Table1[[#This Row],[Order Date]],"mmm")</f>
        <v>Jan</v>
      </c>
      <c r="M558" t="str">
        <f>TEXT(Table1[[#This Row],[Order Date]],"ddd")</f>
        <v>Mon</v>
      </c>
      <c r="N558">
        <f>Table1[[#This Row],[Delivered Date]]-Table1[[#This Row],[Order Date]]</f>
        <v>4</v>
      </c>
      <c r="O558">
        <f>_xlfn.XLOOKUP(Table1[[#This Row],[Product Name]],Table4[Product Name],Table4[Cost Percentage])</f>
        <v>0.8</v>
      </c>
      <c r="P558">
        <f>Table1[[#This Row],[Quantity]]*Table1[[#This Row],[Unit Price]]*Table1[[#This Row],[Cost Percentage]]</f>
        <v>1600</v>
      </c>
      <c r="Q558">
        <f>Table1[[#This Row],[Quantity]]*Table1[[#This Row],[Unit Price]]</f>
        <v>2000</v>
      </c>
      <c r="R558">
        <f>Table1[[#This Row],[Revenue]]-Table1[[#This Row],[Total Cost]]</f>
        <v>400</v>
      </c>
    </row>
    <row r="559" spans="1:18" hidden="1">
      <c r="A559" t="s">
        <v>604</v>
      </c>
      <c r="B559" t="s">
        <v>20</v>
      </c>
      <c r="C559" t="s">
        <v>35</v>
      </c>
      <c r="D559" s="1">
        <v>45292</v>
      </c>
      <c r="E559" s="1">
        <v>45296</v>
      </c>
      <c r="F559">
        <v>5</v>
      </c>
      <c r="G559">
        <v>400</v>
      </c>
      <c r="H559" t="s">
        <v>13</v>
      </c>
      <c r="I559" t="s">
        <v>546</v>
      </c>
      <c r="J559" t="s">
        <v>18</v>
      </c>
      <c r="K559" t="str">
        <f>TEXT(Table1[[#This Row],[Order Date]],"yyyy")</f>
        <v>2024</v>
      </c>
      <c r="L559" t="str">
        <f>TEXT(Table1[[#This Row],[Order Date]],"mmm")</f>
        <v>Jan</v>
      </c>
      <c r="M559" t="str">
        <f>TEXT(Table1[[#This Row],[Order Date]],"ddd")</f>
        <v>Mon</v>
      </c>
      <c r="N559">
        <f>Table1[[#This Row],[Delivered Date]]-Table1[[#This Row],[Order Date]]</f>
        <v>4</v>
      </c>
      <c r="O559">
        <f>_xlfn.XLOOKUP(Table1[[#This Row],[Product Name]],Table4[Product Name],Table4[Cost Percentage])</f>
        <v>0.8</v>
      </c>
      <c r="P559">
        <f>Table1[[#This Row],[Quantity]]*Table1[[#This Row],[Unit Price]]*Table1[[#This Row],[Cost Percentage]]</f>
        <v>1600</v>
      </c>
      <c r="Q559">
        <f>Table1[[#This Row],[Quantity]]*Table1[[#This Row],[Unit Price]]</f>
        <v>2000</v>
      </c>
      <c r="R559">
        <f>Table1[[#This Row],[Revenue]]-Table1[[#This Row],[Total Cost]]</f>
        <v>400</v>
      </c>
    </row>
    <row r="560" spans="1:18" hidden="1">
      <c r="A560" t="s">
        <v>605</v>
      </c>
      <c r="B560" t="s">
        <v>11</v>
      </c>
      <c r="C560" t="s">
        <v>26</v>
      </c>
      <c r="D560" s="1">
        <v>45607</v>
      </c>
      <c r="E560" s="1">
        <v>45618</v>
      </c>
      <c r="F560">
        <v>2</v>
      </c>
      <c r="G560">
        <v>12342</v>
      </c>
      <c r="H560" t="s">
        <v>13</v>
      </c>
      <c r="I560" t="s">
        <v>550</v>
      </c>
      <c r="J560" t="s">
        <v>18</v>
      </c>
      <c r="K560" t="str">
        <f>TEXT(Table1[[#This Row],[Order Date]],"yyyy")</f>
        <v>2024</v>
      </c>
      <c r="L560" t="str">
        <f>TEXT(Table1[[#This Row],[Order Date]],"mmm")</f>
        <v>Nov</v>
      </c>
      <c r="M560" t="str">
        <f>TEXT(Table1[[#This Row],[Order Date]],"ddd")</f>
        <v>Mon</v>
      </c>
      <c r="N560">
        <f>Table1[[#This Row],[Delivered Date]]-Table1[[#This Row],[Order Date]]</f>
        <v>11</v>
      </c>
      <c r="O560">
        <f>_xlfn.XLOOKUP(Table1[[#This Row],[Product Name]],Table4[Product Name],Table4[Cost Percentage])</f>
        <v>0.65</v>
      </c>
      <c r="P560">
        <f>Table1[[#This Row],[Quantity]]*Table1[[#This Row],[Unit Price]]*Table1[[#This Row],[Cost Percentage]]</f>
        <v>16044.6</v>
      </c>
      <c r="Q560">
        <f>Table1[[#This Row],[Quantity]]*Table1[[#This Row],[Unit Price]]</f>
        <v>24684</v>
      </c>
      <c r="R560">
        <f>Table1[[#This Row],[Revenue]]-Table1[[#This Row],[Total Cost]]</f>
        <v>8639.4</v>
      </c>
    </row>
    <row r="561" spans="1:18" hidden="1">
      <c r="A561" t="s">
        <v>608</v>
      </c>
      <c r="B561" t="s">
        <v>16</v>
      </c>
      <c r="C561" t="s">
        <v>35</v>
      </c>
      <c r="D561" s="1">
        <v>45241</v>
      </c>
      <c r="E561" s="1">
        <v>45243</v>
      </c>
      <c r="F561">
        <v>1</v>
      </c>
      <c r="G561">
        <v>12234</v>
      </c>
      <c r="H561" t="s">
        <v>13</v>
      </c>
      <c r="I561" t="s">
        <v>550</v>
      </c>
      <c r="J561" t="s">
        <v>28</v>
      </c>
      <c r="K561" t="str">
        <f>TEXT(Table1[[#This Row],[Order Date]],"yyyy")</f>
        <v>2023</v>
      </c>
      <c r="L561" t="str">
        <f>TEXT(Table1[[#This Row],[Order Date]],"mmm")</f>
        <v>Nov</v>
      </c>
      <c r="M561" t="str">
        <f>TEXT(Table1[[#This Row],[Order Date]],"ddd")</f>
        <v>Sat</v>
      </c>
      <c r="N561">
        <f>Table1[[#This Row],[Delivered Date]]-Table1[[#This Row],[Order Date]]</f>
        <v>2</v>
      </c>
      <c r="O561">
        <f>_xlfn.XLOOKUP(Table1[[#This Row],[Product Name]],Table4[Product Name],Table4[Cost Percentage])</f>
        <v>0.8</v>
      </c>
      <c r="P561">
        <f>Table1[[#This Row],[Quantity]]*Table1[[#This Row],[Unit Price]]*Table1[[#This Row],[Cost Percentage]]</f>
        <v>9787.2000000000007</v>
      </c>
      <c r="Q561">
        <f>Table1[[#This Row],[Quantity]]*Table1[[#This Row],[Unit Price]]</f>
        <v>12234</v>
      </c>
      <c r="R561">
        <f>Table1[[#This Row],[Revenue]]-Table1[[#This Row],[Total Cost]]</f>
        <v>2446.7999999999993</v>
      </c>
    </row>
    <row r="562" spans="1:18">
      <c r="A562" t="s">
        <v>609</v>
      </c>
      <c r="B562" t="s">
        <v>16</v>
      </c>
      <c r="C562" t="s">
        <v>41</v>
      </c>
      <c r="D562" s="1">
        <v>45292</v>
      </c>
      <c r="E562" s="1">
        <v>45293</v>
      </c>
      <c r="F562" s="33">
        <v>1</v>
      </c>
      <c r="G562">
        <v>31232</v>
      </c>
      <c r="H562" t="s">
        <v>27</v>
      </c>
      <c r="I562" t="s">
        <v>550</v>
      </c>
      <c r="J562" t="s">
        <v>28</v>
      </c>
      <c r="K562" t="str">
        <f>TEXT(Table1[[#This Row],[Order Date]],"yyyy")</f>
        <v>2024</v>
      </c>
      <c r="L562" t="str">
        <f>TEXT(Table1[[#This Row],[Order Date]],"mmm")</f>
        <v>Jan</v>
      </c>
      <c r="M562" t="str">
        <f>TEXT(Table1[[#This Row],[Order Date]],"ddd")</f>
        <v>Mon</v>
      </c>
      <c r="N562">
        <f>Table1[[#This Row],[Delivered Date]]-Table1[[#This Row],[Order Date]]</f>
        <v>1</v>
      </c>
      <c r="O562">
        <f>_xlfn.XLOOKUP(Table1[[#This Row],[Product Name]],Table4[Product Name],Table4[Cost Percentage])</f>
        <v>0.65</v>
      </c>
      <c r="P562">
        <f>Table1[[#This Row],[Quantity]]*Table1[[#This Row],[Unit Price]]*Table1[[#This Row],[Cost Percentage]]</f>
        <v>20300.8</v>
      </c>
      <c r="Q562">
        <f>Table1[[#This Row],[Quantity]]*Table1[[#This Row],[Unit Price]]</f>
        <v>31232</v>
      </c>
      <c r="R562">
        <f>Table1[[#This Row],[Revenue]]-Table1[[#This Row],[Total Cost]]</f>
        <v>10931.2</v>
      </c>
    </row>
    <row r="563" spans="1:18">
      <c r="A563" t="s">
        <v>610</v>
      </c>
      <c r="B563" t="s">
        <v>11</v>
      </c>
      <c r="C563" t="s">
        <v>24</v>
      </c>
      <c r="D563" s="1">
        <v>45292</v>
      </c>
      <c r="E563" s="1">
        <v>45292</v>
      </c>
      <c r="F563" s="33">
        <v>1</v>
      </c>
      <c r="G563">
        <v>2222</v>
      </c>
      <c r="H563" t="s">
        <v>27</v>
      </c>
      <c r="I563" t="s">
        <v>550</v>
      </c>
      <c r="J563" t="s">
        <v>18</v>
      </c>
      <c r="K563" t="str">
        <f>TEXT(Table1[[#This Row],[Order Date]],"yyyy")</f>
        <v>2024</v>
      </c>
      <c r="L563" t="str">
        <f>TEXT(Table1[[#This Row],[Order Date]],"mmm")</f>
        <v>Jan</v>
      </c>
      <c r="M563" t="str">
        <f>TEXT(Table1[[#This Row],[Order Date]],"ddd")</f>
        <v>Mon</v>
      </c>
      <c r="N563">
        <f>Table1[[#This Row],[Delivered Date]]-Table1[[#This Row],[Order Date]]</f>
        <v>0</v>
      </c>
      <c r="O563">
        <f>_xlfn.XLOOKUP(Table1[[#This Row],[Product Name]],Table4[Product Name],Table4[Cost Percentage])</f>
        <v>0.55000000000000004</v>
      </c>
      <c r="P563">
        <f>Table1[[#This Row],[Quantity]]*Table1[[#This Row],[Unit Price]]*Table1[[#This Row],[Cost Percentage]]</f>
        <v>1222.1000000000001</v>
      </c>
      <c r="Q563">
        <f>Table1[[#This Row],[Quantity]]*Table1[[#This Row],[Unit Price]]</f>
        <v>2222</v>
      </c>
      <c r="R563">
        <f>Table1[[#This Row],[Revenue]]-Table1[[#This Row],[Total Cost]]</f>
        <v>999.89999999999986</v>
      </c>
    </row>
    <row r="564" spans="1:18" hidden="1">
      <c r="A564" t="s">
        <v>609</v>
      </c>
      <c r="B564" t="s">
        <v>11</v>
      </c>
      <c r="C564" t="s">
        <v>43</v>
      </c>
      <c r="D564" s="1">
        <v>44927</v>
      </c>
      <c r="E564" s="1">
        <v>44927</v>
      </c>
      <c r="F564" s="29">
        <v>12</v>
      </c>
      <c r="G564">
        <v>123</v>
      </c>
      <c r="H564" t="s">
        <v>13</v>
      </c>
      <c r="I564" t="s">
        <v>550</v>
      </c>
      <c r="J564" t="s">
        <v>45</v>
      </c>
      <c r="K564" t="str">
        <f>TEXT(Table1[[#This Row],[Order Date]],"yyyy")</f>
        <v>2023</v>
      </c>
      <c r="L564" t="str">
        <f>TEXT(Table1[[#This Row],[Order Date]],"mmm")</f>
        <v>Jan</v>
      </c>
      <c r="M564" t="str">
        <f>TEXT(Table1[[#This Row],[Order Date]],"ddd")</f>
        <v>Sun</v>
      </c>
      <c r="N564">
        <f>Table1[[#This Row],[Delivered Date]]-Table1[[#This Row],[Order Date]]</f>
        <v>0</v>
      </c>
      <c r="O564">
        <f>_xlfn.XLOOKUP(Table1[[#This Row],[Product Name]],Table4[Product Name],Table4[Cost Percentage])</f>
        <v>0.6</v>
      </c>
      <c r="P564">
        <f>Table1[[#This Row],[Quantity]]*Table1[[#This Row],[Unit Price]]*Table1[[#This Row],[Cost Percentage]]</f>
        <v>885.6</v>
      </c>
      <c r="Q564">
        <f>Table1[[#This Row],[Quantity]]*Table1[[#This Row],[Unit Price]]</f>
        <v>1476</v>
      </c>
      <c r="R564">
        <f>Table1[[#This Row],[Revenue]]-Table1[[#This Row],[Total Cost]]</f>
        <v>590.4</v>
      </c>
    </row>
    <row r="565" spans="1:18">
      <c r="A565" t="s">
        <v>611</v>
      </c>
      <c r="B565" t="s">
        <v>11</v>
      </c>
      <c r="C565" t="s">
        <v>26</v>
      </c>
      <c r="D565" s="1">
        <v>44927</v>
      </c>
      <c r="E565" s="1">
        <v>44927</v>
      </c>
      <c r="F565" s="33">
        <v>1</v>
      </c>
      <c r="G565">
        <v>1000</v>
      </c>
      <c r="H565" t="s">
        <v>27</v>
      </c>
      <c r="I565" t="s">
        <v>549</v>
      </c>
      <c r="J565" t="s">
        <v>18</v>
      </c>
      <c r="K565" t="str">
        <f>TEXT(Table1[[#This Row],[Order Date]],"yyyy")</f>
        <v>2023</v>
      </c>
      <c r="L565" t="str">
        <f>TEXT(Table1[[#This Row],[Order Date]],"mmm")</f>
        <v>Jan</v>
      </c>
      <c r="M565" t="str">
        <f>TEXT(Table1[[#This Row],[Order Date]],"ddd")</f>
        <v>Sun</v>
      </c>
      <c r="N565">
        <f>Table1[[#This Row],[Delivered Date]]-Table1[[#This Row],[Order Date]]</f>
        <v>0</v>
      </c>
      <c r="O565">
        <f>_xlfn.XLOOKUP(Table1[[#This Row],[Product Name]],Table4[Product Name],Table4[Cost Percentage])</f>
        <v>0.65</v>
      </c>
      <c r="P565">
        <f>Table1[[#This Row],[Quantity]]*Table1[[#This Row],[Unit Price]]*Table1[[#This Row],[Cost Percentage]]</f>
        <v>650</v>
      </c>
      <c r="Q565">
        <f>Table1[[#This Row],[Quantity]]*Table1[[#This Row],[Unit Price]]</f>
        <v>1000</v>
      </c>
      <c r="R565">
        <f>Table1[[#This Row],[Revenue]]-Table1[[#This Row],[Total Cost]]</f>
        <v>350</v>
      </c>
    </row>
    <row r="566" spans="1:18">
      <c r="A566" t="s">
        <v>612</v>
      </c>
      <c r="B566" t="s">
        <v>23</v>
      </c>
      <c r="C566" t="s">
        <v>99</v>
      </c>
      <c r="D566" s="1">
        <v>44927</v>
      </c>
      <c r="E566" s="1">
        <v>44928</v>
      </c>
      <c r="F566" s="33">
        <v>1</v>
      </c>
      <c r="G566">
        <v>1000</v>
      </c>
      <c r="H566" t="s">
        <v>13</v>
      </c>
      <c r="I566" t="s">
        <v>549</v>
      </c>
      <c r="J566" t="s">
        <v>18</v>
      </c>
      <c r="K566" t="str">
        <f>TEXT(Table1[[#This Row],[Order Date]],"yyyy")</f>
        <v>2023</v>
      </c>
      <c r="L566" t="str">
        <f>TEXT(Table1[[#This Row],[Order Date]],"mmm")</f>
        <v>Jan</v>
      </c>
      <c r="M566" t="str">
        <f>TEXT(Table1[[#This Row],[Order Date]],"ddd")</f>
        <v>Sun</v>
      </c>
      <c r="N566">
        <f>Table1[[#This Row],[Delivered Date]]-Table1[[#This Row],[Order Date]]</f>
        <v>1</v>
      </c>
      <c r="O566">
        <f>_xlfn.XLOOKUP(Table1[[#This Row],[Product Name]],Table4[Product Name],Table4[Cost Percentage])</f>
        <v>0.6</v>
      </c>
      <c r="P566">
        <f>Table1[[#This Row],[Quantity]]*Table1[[#This Row],[Unit Price]]*Table1[[#This Row],[Cost Percentage]]</f>
        <v>600</v>
      </c>
      <c r="Q566">
        <f>Table1[[#This Row],[Quantity]]*Table1[[#This Row],[Unit Price]]</f>
        <v>1000</v>
      </c>
      <c r="R566">
        <f>Table1[[#This Row],[Revenue]]-Table1[[#This Row],[Total Cost]]</f>
        <v>400</v>
      </c>
    </row>
  </sheetData>
  <conditionalFormatting sqref="A2:J566">
    <cfRule type="containsBlanks" dxfId="90" priority="1">
      <formula>LEN(TRIM(A2))=0</formula>
    </cfRule>
  </conditionalFormatting>
  <conditionalFormatting sqref="E9">
    <cfRule type="containsBlanks" dxfId="89" priority="2">
      <formula>LEN(TRIM(E9))=0</formula>
    </cfRule>
  </conditionalFormatting>
  <pageMargins left="0.7" right="0.7" top="0.75" bottom="0.75" header="0.3" footer="0.3"/>
  <tableParts count="1">
    <tablePart r:id="rId1"/>
  </tableParts>
  <extLst>
    <ext xmlns:x15="http://schemas.microsoft.com/office/spreadsheetml/2010/11/main" uri="{F7C9EE02-42E1-4005-9D12-6889AFFD525C}">
      <x15:webExtensions xmlns:xm="http://schemas.microsoft.com/office/excel/2006/main">
        <x15:webExtension appRef="{8A54AD70-F9A0-4E1B-8950-1341E3670C4D}">
          <xm:f>'Descriptive Satistics'!1:1048576</xm:f>
        </x15:webExtension>
        <x15:webExtension appRef="{BF5F9083-9A09-49EA-8ABE-26113AD81679}">
          <xm:f>'Descriptive Satistics'!$C$43:$D$330</xm:f>
        </x15:webExtension>
        <x15:webExtension appRef="{16D6FEEC-A30E-4124-A49C-237033E85375}">
          <xm:f>'Descriptive Satistics'!$F$61:$H$74</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E416E-8461-4748-8756-F39F6FC75CC7}">
  <sheetPr codeName="Sheet5"/>
  <dimension ref="A1:B26"/>
  <sheetViews>
    <sheetView workbookViewId="0">
      <selection activeCell="B10" sqref="B10"/>
    </sheetView>
  </sheetViews>
  <sheetFormatPr defaultRowHeight="15"/>
  <cols>
    <col min="1" max="1" width="15.7109375" customWidth="1"/>
    <col min="2" max="2" width="31" customWidth="1"/>
  </cols>
  <sheetData>
    <row r="1" spans="1:2">
      <c r="A1" s="30" t="s">
        <v>2</v>
      </c>
      <c r="B1" s="30" t="s">
        <v>552</v>
      </c>
    </row>
    <row r="2" spans="1:2">
      <c r="A2" s="31" t="s">
        <v>12</v>
      </c>
      <c r="B2" s="31">
        <v>0.75</v>
      </c>
    </row>
    <row r="3" spans="1:2">
      <c r="A3" s="32" t="s">
        <v>26</v>
      </c>
      <c r="B3" s="32">
        <v>0.65</v>
      </c>
    </row>
    <row r="4" spans="1:2">
      <c r="A4" s="31" t="s">
        <v>35</v>
      </c>
      <c r="B4" s="31">
        <v>0.8</v>
      </c>
    </row>
    <row r="5" spans="1:2">
      <c r="A5" s="32" t="s">
        <v>57</v>
      </c>
      <c r="B5" s="32">
        <v>0.85</v>
      </c>
    </row>
    <row r="6" spans="1:2">
      <c r="A6" s="31" t="s">
        <v>95</v>
      </c>
      <c r="B6" s="31">
        <v>0.7</v>
      </c>
    </row>
    <row r="7" spans="1:2">
      <c r="A7" s="32" t="s">
        <v>17</v>
      </c>
      <c r="B7" s="32">
        <v>0.5</v>
      </c>
    </row>
    <row r="8" spans="1:2">
      <c r="A8" s="31" t="s">
        <v>55</v>
      </c>
      <c r="B8" s="31">
        <v>0.55000000000000004</v>
      </c>
    </row>
    <row r="9" spans="1:2">
      <c r="A9" s="32" t="s">
        <v>43</v>
      </c>
      <c r="B9" s="32">
        <v>0.6</v>
      </c>
    </row>
    <row r="10" spans="1:2">
      <c r="A10" s="31" t="s">
        <v>59</v>
      </c>
      <c r="B10" s="31">
        <v>0.65</v>
      </c>
    </row>
    <row r="11" spans="1:2">
      <c r="A11" s="32" t="s">
        <v>63</v>
      </c>
      <c r="B11" s="32">
        <v>0.5</v>
      </c>
    </row>
    <row r="12" spans="1:2">
      <c r="A12" s="31" t="s">
        <v>51</v>
      </c>
      <c r="B12" s="31">
        <v>0.7</v>
      </c>
    </row>
    <row r="13" spans="1:2">
      <c r="A13" s="32" t="s">
        <v>21</v>
      </c>
      <c r="B13" s="32">
        <v>0.75</v>
      </c>
    </row>
    <row r="14" spans="1:2">
      <c r="A14" s="31" t="s">
        <v>82</v>
      </c>
      <c r="B14" s="31">
        <v>0.8</v>
      </c>
    </row>
    <row r="15" spans="1:2">
      <c r="A15" s="32" t="s">
        <v>53</v>
      </c>
      <c r="B15" s="32">
        <v>0.7</v>
      </c>
    </row>
    <row r="16" spans="1:2">
      <c r="A16" s="31" t="s">
        <v>39</v>
      </c>
      <c r="B16" s="31">
        <v>0.65</v>
      </c>
    </row>
    <row r="17" spans="1:2">
      <c r="A17" s="32" t="s">
        <v>24</v>
      </c>
      <c r="B17" s="32">
        <v>0.55000000000000004</v>
      </c>
    </row>
    <row r="18" spans="1:2">
      <c r="A18" s="31" t="s">
        <v>37</v>
      </c>
      <c r="B18" s="31">
        <v>0.5</v>
      </c>
    </row>
    <row r="19" spans="1:2">
      <c r="A19" s="32" t="s">
        <v>99</v>
      </c>
      <c r="B19" s="32">
        <v>0.6</v>
      </c>
    </row>
    <row r="20" spans="1:2">
      <c r="A20" s="31" t="s">
        <v>69</v>
      </c>
      <c r="B20" s="31">
        <v>0.55000000000000004</v>
      </c>
    </row>
    <row r="21" spans="1:2">
      <c r="A21" s="32" t="s">
        <v>114</v>
      </c>
      <c r="B21" s="32">
        <v>0.6</v>
      </c>
    </row>
    <row r="22" spans="1:2">
      <c r="A22" s="31" t="s">
        <v>31</v>
      </c>
      <c r="B22" s="31">
        <v>0.75</v>
      </c>
    </row>
    <row r="23" spans="1:2">
      <c r="A23" s="32" t="s">
        <v>41</v>
      </c>
      <c r="B23" s="32">
        <v>0.65</v>
      </c>
    </row>
    <row r="24" spans="1:2">
      <c r="A24" s="31" t="s">
        <v>49</v>
      </c>
      <c r="B24" s="31">
        <v>0.7</v>
      </c>
    </row>
    <row r="25" spans="1:2">
      <c r="A25" s="32" t="s">
        <v>75</v>
      </c>
      <c r="B25" s="32">
        <v>0.75</v>
      </c>
    </row>
    <row r="26" spans="1:2">
      <c r="A26" s="31" t="s">
        <v>78</v>
      </c>
      <c r="B26" s="31">
        <v>0.65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1B1E2-5BB7-4E38-B494-E418CC9B50CA}">
  <sheetPr codeName="Sheet1"/>
  <dimension ref="C3:L330"/>
  <sheetViews>
    <sheetView topLeftCell="B1" zoomScale="85" zoomScaleNormal="85" workbookViewId="0">
      <selection activeCell="K49" sqref="K49"/>
    </sheetView>
  </sheetViews>
  <sheetFormatPr defaultColWidth="20.140625" defaultRowHeight="15"/>
  <sheetData>
    <row r="3" spans="3:12">
      <c r="E3" s="50" t="s">
        <v>574</v>
      </c>
      <c r="F3" s="47"/>
      <c r="G3" s="47"/>
      <c r="H3" s="47"/>
      <c r="I3" s="47"/>
      <c r="J3" s="47"/>
    </row>
    <row r="4" spans="3:12">
      <c r="E4" s="47"/>
      <c r="F4" s="47"/>
      <c r="G4" s="47"/>
      <c r="H4" s="47"/>
      <c r="I4" s="47"/>
      <c r="J4" s="47"/>
    </row>
    <row r="6" spans="3:12">
      <c r="C6" s="51" t="s">
        <v>558</v>
      </c>
      <c r="D6" s="51"/>
      <c r="E6" s="52" t="s">
        <v>559</v>
      </c>
      <c r="F6" s="52"/>
      <c r="G6" s="53" t="s">
        <v>560</v>
      </c>
      <c r="H6" s="53"/>
      <c r="I6" s="54" t="s">
        <v>5</v>
      </c>
      <c r="J6" s="54"/>
      <c r="K6" s="45" t="s">
        <v>6</v>
      </c>
      <c r="L6" s="45"/>
    </row>
    <row r="7" spans="3:12">
      <c r="C7" s="5" t="s">
        <v>561</v>
      </c>
      <c r="D7" s="5">
        <v>1722.4927027027013</v>
      </c>
      <c r="E7" s="6" t="s">
        <v>561</v>
      </c>
      <c r="F7" s="6">
        <v>2646.9747747747747</v>
      </c>
      <c r="G7" s="7" t="s">
        <v>561</v>
      </c>
      <c r="H7" s="7">
        <v>924.48207207207156</v>
      </c>
      <c r="I7" s="8" t="s">
        <v>561</v>
      </c>
      <c r="J7" s="8">
        <v>5.4036036036036039</v>
      </c>
      <c r="K7" s="9" t="s">
        <v>561</v>
      </c>
      <c r="L7" s="9">
        <v>496.05765765765767</v>
      </c>
    </row>
    <row r="8" spans="3:12">
      <c r="C8" s="5" t="s">
        <v>562</v>
      </c>
      <c r="D8" s="5">
        <v>62.651201870545208</v>
      </c>
      <c r="E8" s="6" t="s">
        <v>562</v>
      </c>
      <c r="F8" s="6">
        <v>93.459344652255311</v>
      </c>
      <c r="G8" s="7" t="s">
        <v>562</v>
      </c>
      <c r="H8" s="7">
        <v>35.642935449337777</v>
      </c>
      <c r="I8" s="8" t="s">
        <v>562</v>
      </c>
      <c r="J8" s="8">
        <v>0.12491377053492382</v>
      </c>
      <c r="K8" s="9" t="s">
        <v>562</v>
      </c>
      <c r="L8" s="9">
        <v>12.202750505428261</v>
      </c>
    </row>
    <row r="9" spans="3:12">
      <c r="C9" s="5" t="s">
        <v>563</v>
      </c>
      <c r="D9" s="5">
        <v>1262.8</v>
      </c>
      <c r="E9" s="6" t="s">
        <v>563</v>
      </c>
      <c r="F9" s="6">
        <v>1938</v>
      </c>
      <c r="G9" s="7" t="s">
        <v>563</v>
      </c>
      <c r="H9" s="7">
        <v>648</v>
      </c>
      <c r="I9" s="8" t="s">
        <v>563</v>
      </c>
      <c r="J9" s="8">
        <v>5</v>
      </c>
      <c r="K9" s="9" t="s">
        <v>563</v>
      </c>
      <c r="L9" s="9">
        <v>485</v>
      </c>
    </row>
    <row r="10" spans="3:12">
      <c r="C10" s="5" t="s">
        <v>564</v>
      </c>
      <c r="D10" s="5">
        <v>5656.95</v>
      </c>
      <c r="E10" s="6" t="s">
        <v>564</v>
      </c>
      <c r="F10" s="6">
        <v>1512</v>
      </c>
      <c r="G10" s="7" t="s">
        <v>564</v>
      </c>
      <c r="H10" s="7">
        <v>3046.05</v>
      </c>
      <c r="I10" s="8" t="s">
        <v>564</v>
      </c>
      <c r="J10" s="8">
        <v>9</v>
      </c>
      <c r="K10" s="9" t="s">
        <v>564</v>
      </c>
      <c r="L10" s="9">
        <v>953</v>
      </c>
    </row>
    <row r="11" spans="3:12">
      <c r="C11" s="5" t="s">
        <v>565</v>
      </c>
      <c r="D11" s="5">
        <v>1475.9644535632331</v>
      </c>
      <c r="E11" s="6" t="s">
        <v>565</v>
      </c>
      <c r="F11" s="6">
        <v>2201.7561745275339</v>
      </c>
      <c r="G11" s="7" t="s">
        <v>565</v>
      </c>
      <c r="H11" s="7">
        <v>839.69188416486497</v>
      </c>
      <c r="I11" s="8" t="s">
        <v>565</v>
      </c>
      <c r="J11" s="8">
        <v>2.9427733158424965</v>
      </c>
      <c r="K11" s="9" t="s">
        <v>565</v>
      </c>
      <c r="L11" s="9">
        <v>287.4777409526518</v>
      </c>
    </row>
    <row r="12" spans="3:12">
      <c r="C12" s="5" t="s">
        <v>566</v>
      </c>
      <c r="D12" s="5">
        <v>2178471.0681822132</v>
      </c>
      <c r="E12" s="6" t="s">
        <v>566</v>
      </c>
      <c r="F12" s="6">
        <v>4847730.2520701196</v>
      </c>
      <c r="G12" s="7" t="s">
        <v>566</v>
      </c>
      <c r="H12" s="7">
        <v>705082.46033234103</v>
      </c>
      <c r="I12" s="8" t="s">
        <v>566</v>
      </c>
      <c r="J12" s="8">
        <v>8.6599147884346408</v>
      </c>
      <c r="K12" s="9" t="s">
        <v>566</v>
      </c>
      <c r="L12" s="9">
        <v>82643.451543239964</v>
      </c>
    </row>
    <row r="13" spans="3:12">
      <c r="C13" s="5" t="s">
        <v>567</v>
      </c>
      <c r="D13" s="5">
        <v>0.54587414140117785</v>
      </c>
      <c r="E13" s="6" t="s">
        <v>567</v>
      </c>
      <c r="F13" s="6">
        <v>-6.4052902188980188E-2</v>
      </c>
      <c r="G13" s="7" t="s">
        <v>567</v>
      </c>
      <c r="H13" s="7">
        <v>1.440787998763192</v>
      </c>
      <c r="I13" s="8" t="s">
        <v>567</v>
      </c>
      <c r="J13" s="8">
        <v>-1.3130806502004277</v>
      </c>
      <c r="K13" s="9" t="s">
        <v>567</v>
      </c>
      <c r="L13" s="9">
        <v>-1.1971916551736737</v>
      </c>
    </row>
    <row r="14" spans="3:12">
      <c r="C14" s="5" t="s">
        <v>568</v>
      </c>
      <c r="D14" s="5">
        <v>1.0788954499388315</v>
      </c>
      <c r="E14" s="6" t="s">
        <v>568</v>
      </c>
      <c r="F14" s="6">
        <v>0.91639483803560839</v>
      </c>
      <c r="G14" s="7" t="s">
        <v>568</v>
      </c>
      <c r="H14" s="7">
        <v>1.2868794476237824</v>
      </c>
      <c r="I14" s="8" t="s">
        <v>568</v>
      </c>
      <c r="J14" s="8">
        <v>2.4776099799179909E-2</v>
      </c>
      <c r="K14" s="9" t="s">
        <v>568</v>
      </c>
      <c r="L14" s="9">
        <v>7.0336227935953136E-2</v>
      </c>
    </row>
    <row r="15" spans="3:12">
      <c r="C15" s="5" t="s">
        <v>569</v>
      </c>
      <c r="D15" s="5">
        <v>7305</v>
      </c>
      <c r="E15" s="6" t="s">
        <v>569</v>
      </c>
      <c r="F15" s="6">
        <v>9740</v>
      </c>
      <c r="G15" s="7" t="s">
        <v>569</v>
      </c>
      <c r="H15" s="7">
        <v>4615</v>
      </c>
      <c r="I15" s="8" t="s">
        <v>569</v>
      </c>
      <c r="J15" s="8">
        <v>9</v>
      </c>
      <c r="K15" s="9" t="s">
        <v>569</v>
      </c>
      <c r="L15" s="9">
        <v>998</v>
      </c>
    </row>
    <row r="16" spans="3:12">
      <c r="C16" s="5" t="s">
        <v>570</v>
      </c>
      <c r="D16" s="5">
        <v>0</v>
      </c>
      <c r="E16" s="6" t="s">
        <v>570</v>
      </c>
      <c r="F16" s="6">
        <v>0</v>
      </c>
      <c r="G16" s="7" t="s">
        <v>570</v>
      </c>
      <c r="H16" s="7">
        <v>0</v>
      </c>
      <c r="I16" s="8" t="s">
        <v>570</v>
      </c>
      <c r="J16" s="8">
        <v>1</v>
      </c>
      <c r="K16" s="9" t="s">
        <v>570</v>
      </c>
      <c r="L16" s="9">
        <v>0</v>
      </c>
    </row>
    <row r="17" spans="3:12">
      <c r="C17" s="5" t="s">
        <v>571</v>
      </c>
      <c r="D17" s="5">
        <v>7305</v>
      </c>
      <c r="E17" s="6" t="s">
        <v>571</v>
      </c>
      <c r="F17" s="6">
        <v>9740</v>
      </c>
      <c r="G17" s="7" t="s">
        <v>571</v>
      </c>
      <c r="H17" s="7">
        <v>4615</v>
      </c>
      <c r="I17" s="8" t="s">
        <v>571</v>
      </c>
      <c r="J17" s="8">
        <v>10</v>
      </c>
      <c r="K17" s="9" t="s">
        <v>571</v>
      </c>
      <c r="L17" s="9">
        <v>998</v>
      </c>
    </row>
    <row r="18" spans="3:12">
      <c r="C18" s="5" t="s">
        <v>572</v>
      </c>
      <c r="D18" s="5">
        <v>955983.44999999925</v>
      </c>
      <c r="E18" s="6" t="s">
        <v>572</v>
      </c>
      <c r="F18" s="6">
        <v>1469071</v>
      </c>
      <c r="G18" s="7" t="s">
        <v>572</v>
      </c>
      <c r="H18" s="7">
        <v>513087.5499999997</v>
      </c>
      <c r="I18" s="8" t="s">
        <v>572</v>
      </c>
      <c r="J18" s="8">
        <v>2999</v>
      </c>
      <c r="K18" s="9" t="s">
        <v>572</v>
      </c>
      <c r="L18" s="9">
        <v>275312</v>
      </c>
    </row>
    <row r="19" spans="3:12">
      <c r="C19" s="5" t="s">
        <v>573</v>
      </c>
      <c r="D19" s="5">
        <v>555</v>
      </c>
      <c r="E19" s="6" t="s">
        <v>573</v>
      </c>
      <c r="F19" s="6">
        <v>555</v>
      </c>
      <c r="G19" s="7" t="s">
        <v>573</v>
      </c>
      <c r="H19" s="7">
        <v>555</v>
      </c>
      <c r="I19" s="8" t="s">
        <v>573</v>
      </c>
      <c r="J19" s="8">
        <v>555</v>
      </c>
      <c r="K19" s="9" t="s">
        <v>573</v>
      </c>
      <c r="L19" s="9">
        <v>555</v>
      </c>
    </row>
    <row r="24" spans="3:12">
      <c r="C24" s="46" t="s">
        <v>575</v>
      </c>
      <c r="D24" s="47"/>
    </row>
    <row r="25" spans="3:12">
      <c r="C25" s="47"/>
      <c r="D25" s="47"/>
    </row>
    <row r="26" spans="3:12">
      <c r="C26" s="47"/>
      <c r="D26" s="47"/>
    </row>
    <row r="28" spans="3:12">
      <c r="C28" s="48" t="s">
        <v>576</v>
      </c>
      <c r="D28" s="40"/>
      <c r="E28" s="40"/>
    </row>
    <row r="29" spans="3:12">
      <c r="C29" s="40"/>
      <c r="D29" s="40"/>
      <c r="E29" s="40"/>
    </row>
    <row r="30" spans="3:12" ht="15.75">
      <c r="C30" s="49" t="s">
        <v>577</v>
      </c>
      <c r="D30" s="49"/>
      <c r="E30" s="49"/>
      <c r="F30" s="49"/>
    </row>
    <row r="33" spans="3:9">
      <c r="C33" t="s">
        <v>578</v>
      </c>
    </row>
    <row r="34" spans="3:9">
      <c r="C34" s="40" t="s">
        <v>579</v>
      </c>
      <c r="D34" s="40"/>
      <c r="E34" s="40"/>
      <c r="F34" s="40"/>
    </row>
    <row r="36" spans="3:9">
      <c r="C36" t="s">
        <v>580</v>
      </c>
    </row>
    <row r="37" spans="3:9">
      <c r="C37" s="40" t="s">
        <v>581</v>
      </c>
      <c r="D37" s="40"/>
      <c r="E37" s="40"/>
    </row>
    <row r="40" spans="3:9">
      <c r="C40" t="s">
        <v>582</v>
      </c>
    </row>
    <row r="41" spans="3:9">
      <c r="G41" s="43" t="s">
        <v>574</v>
      </c>
      <c r="H41" s="43"/>
    </row>
    <row r="43" spans="3:9">
      <c r="C43" t="s">
        <v>13</v>
      </c>
      <c r="D43" t="s">
        <v>27</v>
      </c>
      <c r="F43" s="41" t="s">
        <v>13</v>
      </c>
      <c r="G43" s="42"/>
      <c r="H43" s="41" t="s">
        <v>27</v>
      </c>
      <c r="I43" s="42"/>
    </row>
    <row r="44" spans="3:9">
      <c r="C44">
        <v>4</v>
      </c>
      <c r="D44">
        <v>16</v>
      </c>
      <c r="F44" s="4"/>
      <c r="G44" s="4"/>
      <c r="H44" s="4"/>
      <c r="I44" s="4"/>
    </row>
    <row r="45" spans="3:9">
      <c r="C45">
        <v>6</v>
      </c>
      <c r="D45">
        <v>12</v>
      </c>
      <c r="F45" s="4" t="s">
        <v>561</v>
      </c>
      <c r="G45" s="4">
        <v>6.9825783972125439</v>
      </c>
      <c r="H45" s="4" t="s">
        <v>561</v>
      </c>
      <c r="I45" s="4">
        <v>8.7686567164179099</v>
      </c>
    </row>
    <row r="46" spans="3:9">
      <c r="C46">
        <v>10</v>
      </c>
      <c r="D46">
        <v>15</v>
      </c>
      <c r="F46" s="4" t="s">
        <v>562</v>
      </c>
      <c r="G46" s="4">
        <v>0.21037955271301409</v>
      </c>
      <c r="H46" s="4" t="s">
        <v>562</v>
      </c>
      <c r="I46" s="4">
        <v>0.24490038075777498</v>
      </c>
    </row>
    <row r="47" spans="3:9">
      <c r="C47">
        <v>5</v>
      </c>
      <c r="D47">
        <v>10</v>
      </c>
      <c r="F47" s="4" t="s">
        <v>563</v>
      </c>
      <c r="G47" s="4">
        <v>7</v>
      </c>
      <c r="H47" s="4" t="s">
        <v>563</v>
      </c>
      <c r="I47" s="4">
        <v>8</v>
      </c>
    </row>
    <row r="48" spans="3:9">
      <c r="C48">
        <v>6</v>
      </c>
      <c r="D48">
        <v>14</v>
      </c>
      <c r="F48" s="4" t="s">
        <v>564</v>
      </c>
      <c r="G48" s="4">
        <v>6</v>
      </c>
      <c r="H48" s="4" t="s">
        <v>564</v>
      </c>
      <c r="I48" s="4">
        <v>6</v>
      </c>
    </row>
    <row r="49" spans="3:9">
      <c r="C49">
        <v>10</v>
      </c>
      <c r="D49">
        <v>8</v>
      </c>
      <c r="F49" s="4" t="s">
        <v>565</v>
      </c>
      <c r="G49" s="4">
        <v>3.5640556434098922</v>
      </c>
      <c r="H49" s="4" t="s">
        <v>565</v>
      </c>
      <c r="I49" s="4">
        <v>4.0091920209365437</v>
      </c>
    </row>
    <row r="50" spans="3:9">
      <c r="C50">
        <v>4</v>
      </c>
      <c r="D50">
        <v>8</v>
      </c>
      <c r="F50" s="4" t="s">
        <v>566</v>
      </c>
      <c r="G50" s="4">
        <v>12.702492629321901</v>
      </c>
      <c r="H50" s="4" t="s">
        <v>566</v>
      </c>
      <c r="I50" s="4">
        <v>16.073620660741245</v>
      </c>
    </row>
    <row r="51" spans="3:9">
      <c r="C51">
        <v>9</v>
      </c>
      <c r="D51">
        <v>12</v>
      </c>
      <c r="F51" s="4" t="s">
        <v>567</v>
      </c>
      <c r="G51" s="4">
        <v>-0.80424913601752701</v>
      </c>
      <c r="H51" s="4" t="s">
        <v>567</v>
      </c>
      <c r="I51" s="4">
        <v>-0.30585036600845017</v>
      </c>
    </row>
    <row r="52" spans="3:9">
      <c r="C52">
        <v>3</v>
      </c>
      <c r="D52">
        <v>11</v>
      </c>
      <c r="F52" s="4" t="s">
        <v>568</v>
      </c>
      <c r="G52" s="4">
        <v>0.22670312863953718</v>
      </c>
      <c r="H52" s="4" t="s">
        <v>568</v>
      </c>
      <c r="I52" s="4">
        <v>0.40812681991982153</v>
      </c>
    </row>
    <row r="53" spans="3:9">
      <c r="C53">
        <v>9</v>
      </c>
      <c r="D53">
        <v>5</v>
      </c>
      <c r="F53" s="4" t="s">
        <v>569</v>
      </c>
      <c r="G53" s="4">
        <v>13</v>
      </c>
      <c r="H53" s="4" t="s">
        <v>569</v>
      </c>
      <c r="I53" s="4">
        <v>20</v>
      </c>
    </row>
    <row r="54" spans="3:9">
      <c r="C54">
        <v>9</v>
      </c>
      <c r="D54">
        <v>14</v>
      </c>
      <c r="F54" s="4" t="s">
        <v>570</v>
      </c>
      <c r="G54" s="4">
        <v>1</v>
      </c>
      <c r="H54" s="4" t="s">
        <v>570</v>
      </c>
      <c r="I54" s="4">
        <v>2</v>
      </c>
    </row>
    <row r="55" spans="3:9">
      <c r="C55">
        <v>10</v>
      </c>
      <c r="D55">
        <v>5</v>
      </c>
      <c r="F55" s="4" t="s">
        <v>571</v>
      </c>
      <c r="G55" s="4">
        <v>14</v>
      </c>
      <c r="H55" s="4" t="s">
        <v>571</v>
      </c>
      <c r="I55" s="4">
        <v>22</v>
      </c>
    </row>
    <row r="56" spans="3:9">
      <c r="C56">
        <v>6</v>
      </c>
      <c r="D56">
        <v>4</v>
      </c>
      <c r="F56" s="4" t="s">
        <v>572</v>
      </c>
      <c r="G56" s="4">
        <v>2004</v>
      </c>
      <c r="H56" s="4" t="s">
        <v>572</v>
      </c>
      <c r="I56" s="4">
        <v>2350</v>
      </c>
    </row>
    <row r="57" spans="3:9">
      <c r="C57">
        <v>3</v>
      </c>
      <c r="D57">
        <v>6</v>
      </c>
      <c r="F57" s="4" t="s">
        <v>573</v>
      </c>
      <c r="G57" s="4">
        <v>287</v>
      </c>
      <c r="H57" s="4" t="s">
        <v>573</v>
      </c>
      <c r="I57" s="4">
        <v>268</v>
      </c>
    </row>
    <row r="58" spans="3:9">
      <c r="C58">
        <v>3</v>
      </c>
      <c r="D58">
        <v>11</v>
      </c>
    </row>
    <row r="59" spans="3:9">
      <c r="C59">
        <v>10</v>
      </c>
      <c r="D59">
        <v>3</v>
      </c>
    </row>
    <row r="60" spans="3:9">
      <c r="C60">
        <v>11</v>
      </c>
      <c r="D60">
        <v>14</v>
      </c>
      <c r="F60" s="11" t="s">
        <v>583</v>
      </c>
    </row>
    <row r="61" spans="3:9">
      <c r="C61">
        <v>3</v>
      </c>
      <c r="D61">
        <v>7</v>
      </c>
      <c r="F61" t="s">
        <v>584</v>
      </c>
    </row>
    <row r="62" spans="3:9">
      <c r="C62">
        <v>12</v>
      </c>
      <c r="D62">
        <v>3</v>
      </c>
    </row>
    <row r="63" spans="3:9">
      <c r="C63">
        <v>14</v>
      </c>
      <c r="D63">
        <v>10</v>
      </c>
      <c r="F63" s="4"/>
      <c r="G63" s="4" t="s">
        <v>13</v>
      </c>
      <c r="H63" s="4" t="s">
        <v>27</v>
      </c>
    </row>
    <row r="64" spans="3:9">
      <c r="C64">
        <v>7</v>
      </c>
      <c r="D64">
        <v>7</v>
      </c>
      <c r="F64" s="4" t="s">
        <v>561</v>
      </c>
      <c r="G64" s="4">
        <v>6.9825783972125439</v>
      </c>
      <c r="H64" s="4">
        <v>8.7686567164179099</v>
      </c>
    </row>
    <row r="65" spans="3:10">
      <c r="C65">
        <v>3</v>
      </c>
      <c r="D65">
        <v>4</v>
      </c>
      <c r="F65" s="4" t="s">
        <v>585</v>
      </c>
      <c r="G65" s="4">
        <v>12.702492629321901</v>
      </c>
      <c r="H65" s="4">
        <v>16.073620660741245</v>
      </c>
    </row>
    <row r="66" spans="3:10">
      <c r="C66">
        <v>5</v>
      </c>
      <c r="D66">
        <v>10</v>
      </c>
      <c r="F66" s="4" t="s">
        <v>586</v>
      </c>
      <c r="G66" s="4">
        <v>287</v>
      </c>
      <c r="H66" s="4">
        <v>268</v>
      </c>
    </row>
    <row r="67" spans="3:10">
      <c r="C67">
        <v>13</v>
      </c>
      <c r="D67">
        <v>14</v>
      </c>
      <c r="F67" s="4" t="s">
        <v>587</v>
      </c>
      <c r="G67" s="4">
        <v>0</v>
      </c>
      <c r="H67" s="4"/>
    </row>
    <row r="68" spans="3:10">
      <c r="C68">
        <v>5</v>
      </c>
      <c r="D68">
        <v>4</v>
      </c>
      <c r="F68" s="4" t="s">
        <v>588</v>
      </c>
      <c r="G68" s="4">
        <v>534</v>
      </c>
      <c r="H68" s="4"/>
    </row>
    <row r="69" spans="3:10">
      <c r="C69">
        <v>5</v>
      </c>
      <c r="D69">
        <v>13</v>
      </c>
      <c r="F69" s="4" t="s">
        <v>589</v>
      </c>
      <c r="G69" s="4">
        <v>-5.5321270474255337</v>
      </c>
      <c r="H69" s="4"/>
    </row>
    <row r="70" spans="3:10">
      <c r="C70">
        <v>12</v>
      </c>
      <c r="D70">
        <v>12</v>
      </c>
      <c r="F70" s="4" t="s">
        <v>590</v>
      </c>
      <c r="G70" s="4">
        <v>2.4806572720502554E-8</v>
      </c>
      <c r="H70" s="4"/>
    </row>
    <row r="71" spans="3:10">
      <c r="C71">
        <v>14</v>
      </c>
      <c r="D71">
        <v>11</v>
      </c>
      <c r="F71" s="4" t="s">
        <v>591</v>
      </c>
      <c r="G71" s="4">
        <v>1.6477120537598673</v>
      </c>
      <c r="H71" s="4"/>
    </row>
    <row r="72" spans="3:10">
      <c r="C72">
        <v>7</v>
      </c>
      <c r="D72">
        <v>6</v>
      </c>
      <c r="F72" s="4" t="s">
        <v>592</v>
      </c>
      <c r="G72" s="4">
        <v>4.9613145441005109E-8</v>
      </c>
      <c r="H72" s="4"/>
    </row>
    <row r="73" spans="3:10">
      <c r="C73">
        <v>4</v>
      </c>
      <c r="D73">
        <v>13</v>
      </c>
      <c r="F73" s="4" t="s">
        <v>593</v>
      </c>
      <c r="G73" s="4">
        <v>1.9644162690001452</v>
      </c>
      <c r="H73" s="4"/>
    </row>
    <row r="74" spans="3:10">
      <c r="C74">
        <v>8</v>
      </c>
      <c r="D74">
        <v>13</v>
      </c>
    </row>
    <row r="75" spans="3:10">
      <c r="C75">
        <v>11</v>
      </c>
      <c r="D75">
        <v>6</v>
      </c>
    </row>
    <row r="76" spans="3:10">
      <c r="C76">
        <v>6</v>
      </c>
      <c r="D76">
        <v>14</v>
      </c>
    </row>
    <row r="77" spans="3:10">
      <c r="C77">
        <v>5</v>
      </c>
      <c r="D77">
        <v>13</v>
      </c>
      <c r="F77" s="44" t="s">
        <v>594</v>
      </c>
      <c r="G77" s="44"/>
      <c r="H77" s="44"/>
    </row>
    <row r="78" spans="3:10">
      <c r="C78">
        <v>11</v>
      </c>
      <c r="D78">
        <v>14</v>
      </c>
      <c r="F78" s="44"/>
      <c r="G78" s="44"/>
      <c r="H78" s="44"/>
    </row>
    <row r="79" spans="3:10">
      <c r="C79">
        <v>4</v>
      </c>
      <c r="D79">
        <v>5</v>
      </c>
      <c r="F79" s="11" t="s">
        <v>595</v>
      </c>
    </row>
    <row r="80" spans="3:10">
      <c r="C80">
        <v>7</v>
      </c>
      <c r="D80">
        <v>12</v>
      </c>
      <c r="F80" s="44" t="s">
        <v>596</v>
      </c>
      <c r="G80" s="44"/>
      <c r="H80" s="44"/>
      <c r="I80" s="44"/>
      <c r="J80" s="44"/>
    </row>
    <row r="81" spans="3:10">
      <c r="C81">
        <v>9</v>
      </c>
      <c r="D81">
        <v>3</v>
      </c>
      <c r="F81" s="12"/>
      <c r="G81" s="12"/>
      <c r="H81" s="12"/>
      <c r="I81" s="12"/>
    </row>
    <row r="82" spans="3:10">
      <c r="C82">
        <v>8</v>
      </c>
      <c r="D82">
        <v>11</v>
      </c>
      <c r="F82" t="s">
        <v>597</v>
      </c>
      <c r="G82">
        <f>H64-G64</f>
        <v>1.786078319205366</v>
      </c>
    </row>
    <row r="83" spans="3:10">
      <c r="C83">
        <v>13</v>
      </c>
      <c r="D83">
        <v>7</v>
      </c>
      <c r="F83" s="40" t="s">
        <v>598</v>
      </c>
      <c r="G83" s="40"/>
      <c r="H83" s="40"/>
      <c r="I83" s="40"/>
      <c r="J83" s="40"/>
    </row>
    <row r="84" spans="3:10">
      <c r="C84">
        <v>6</v>
      </c>
      <c r="D84">
        <v>12</v>
      </c>
    </row>
    <row r="85" spans="3:10">
      <c r="C85">
        <v>14</v>
      </c>
      <c r="D85">
        <v>7</v>
      </c>
      <c r="F85" s="11" t="s">
        <v>599</v>
      </c>
    </row>
    <row r="86" spans="3:10">
      <c r="C86">
        <v>9</v>
      </c>
      <c r="D86">
        <v>12</v>
      </c>
      <c r="F86" t="s">
        <v>600</v>
      </c>
    </row>
    <row r="87" spans="3:10">
      <c r="C87">
        <v>14</v>
      </c>
      <c r="D87">
        <v>10</v>
      </c>
    </row>
    <row r="88" spans="3:10">
      <c r="C88">
        <v>11</v>
      </c>
      <c r="D88">
        <v>9</v>
      </c>
    </row>
    <row r="89" spans="3:10">
      <c r="C89">
        <v>13</v>
      </c>
      <c r="D89">
        <v>7</v>
      </c>
    </row>
    <row r="90" spans="3:10">
      <c r="C90">
        <v>7</v>
      </c>
      <c r="D90">
        <v>10</v>
      </c>
    </row>
    <row r="91" spans="3:10">
      <c r="C91">
        <v>6</v>
      </c>
      <c r="D91">
        <v>6</v>
      </c>
    </row>
    <row r="92" spans="3:10">
      <c r="C92">
        <v>5</v>
      </c>
      <c r="D92">
        <v>5</v>
      </c>
    </row>
    <row r="93" spans="3:10">
      <c r="C93">
        <v>10</v>
      </c>
      <c r="D93">
        <v>7</v>
      </c>
    </row>
    <row r="94" spans="3:10">
      <c r="C94">
        <v>4</v>
      </c>
      <c r="D94">
        <v>5</v>
      </c>
    </row>
    <row r="95" spans="3:10">
      <c r="C95">
        <v>13</v>
      </c>
      <c r="D95">
        <v>4</v>
      </c>
    </row>
    <row r="96" spans="3:10">
      <c r="C96">
        <v>4</v>
      </c>
      <c r="D96">
        <v>5</v>
      </c>
    </row>
    <row r="97" spans="3:4">
      <c r="C97">
        <v>14</v>
      </c>
      <c r="D97">
        <v>4</v>
      </c>
    </row>
    <row r="98" spans="3:4">
      <c r="C98">
        <v>12</v>
      </c>
      <c r="D98">
        <v>14</v>
      </c>
    </row>
    <row r="99" spans="3:4">
      <c r="C99">
        <v>4</v>
      </c>
      <c r="D99">
        <v>21</v>
      </c>
    </row>
    <row r="100" spans="3:4">
      <c r="C100">
        <v>4</v>
      </c>
      <c r="D100">
        <v>4</v>
      </c>
    </row>
    <row r="101" spans="3:4">
      <c r="C101">
        <v>7</v>
      </c>
      <c r="D101">
        <v>13</v>
      </c>
    </row>
    <row r="102" spans="3:4">
      <c r="C102">
        <v>11</v>
      </c>
      <c r="D102">
        <v>6</v>
      </c>
    </row>
    <row r="103" spans="3:4">
      <c r="C103">
        <v>6</v>
      </c>
      <c r="D103">
        <v>12</v>
      </c>
    </row>
    <row r="104" spans="3:4">
      <c r="C104">
        <v>4</v>
      </c>
      <c r="D104">
        <v>7</v>
      </c>
    </row>
    <row r="105" spans="3:4">
      <c r="C105">
        <v>6</v>
      </c>
      <c r="D105">
        <v>12</v>
      </c>
    </row>
    <row r="106" spans="3:4">
      <c r="C106">
        <v>8</v>
      </c>
      <c r="D106">
        <v>10</v>
      </c>
    </row>
    <row r="107" spans="3:4">
      <c r="C107">
        <v>8</v>
      </c>
      <c r="D107">
        <v>11</v>
      </c>
    </row>
    <row r="108" spans="3:4">
      <c r="C108">
        <v>6</v>
      </c>
      <c r="D108">
        <v>6</v>
      </c>
    </row>
    <row r="109" spans="3:4">
      <c r="C109">
        <v>10</v>
      </c>
      <c r="D109">
        <v>6</v>
      </c>
    </row>
    <row r="110" spans="3:4">
      <c r="C110">
        <v>4</v>
      </c>
      <c r="D110">
        <v>5</v>
      </c>
    </row>
    <row r="111" spans="3:4">
      <c r="C111">
        <v>11</v>
      </c>
      <c r="D111">
        <v>5</v>
      </c>
    </row>
    <row r="112" spans="3:4">
      <c r="C112">
        <v>4</v>
      </c>
      <c r="D112">
        <v>14</v>
      </c>
    </row>
    <row r="113" spans="3:4">
      <c r="C113">
        <v>8</v>
      </c>
      <c r="D113">
        <v>11</v>
      </c>
    </row>
    <row r="114" spans="3:4">
      <c r="C114">
        <v>9</v>
      </c>
      <c r="D114">
        <v>9</v>
      </c>
    </row>
    <row r="115" spans="3:4">
      <c r="C115">
        <v>3</v>
      </c>
      <c r="D115">
        <v>19</v>
      </c>
    </row>
    <row r="116" spans="3:4">
      <c r="C116">
        <v>12</v>
      </c>
      <c r="D116">
        <v>7</v>
      </c>
    </row>
    <row r="117" spans="3:4">
      <c r="C117">
        <v>3</v>
      </c>
      <c r="D117">
        <v>8</v>
      </c>
    </row>
    <row r="118" spans="3:4">
      <c r="C118">
        <v>14</v>
      </c>
      <c r="D118">
        <v>20</v>
      </c>
    </row>
    <row r="119" spans="3:4">
      <c r="C119">
        <v>8</v>
      </c>
      <c r="D119">
        <v>13</v>
      </c>
    </row>
    <row r="120" spans="3:4">
      <c r="C120">
        <v>3</v>
      </c>
      <c r="D120">
        <v>13</v>
      </c>
    </row>
    <row r="121" spans="3:4">
      <c r="C121">
        <v>4</v>
      </c>
      <c r="D121">
        <v>8</v>
      </c>
    </row>
    <row r="122" spans="3:4">
      <c r="C122">
        <v>5</v>
      </c>
      <c r="D122">
        <v>11</v>
      </c>
    </row>
    <row r="123" spans="3:4">
      <c r="C123">
        <v>9</v>
      </c>
      <c r="D123">
        <v>10</v>
      </c>
    </row>
    <row r="124" spans="3:4">
      <c r="C124">
        <v>14</v>
      </c>
      <c r="D124">
        <v>4</v>
      </c>
    </row>
    <row r="125" spans="3:4">
      <c r="C125">
        <v>5</v>
      </c>
      <c r="D125">
        <v>13</v>
      </c>
    </row>
    <row r="126" spans="3:4">
      <c r="C126">
        <v>6</v>
      </c>
      <c r="D126">
        <v>12</v>
      </c>
    </row>
    <row r="127" spans="3:4">
      <c r="C127">
        <v>9</v>
      </c>
      <c r="D127">
        <v>3</v>
      </c>
    </row>
    <row r="128" spans="3:4">
      <c r="C128">
        <v>8</v>
      </c>
      <c r="D128">
        <v>15</v>
      </c>
    </row>
    <row r="129" spans="3:4">
      <c r="C129">
        <v>12</v>
      </c>
      <c r="D129">
        <v>5</v>
      </c>
    </row>
    <row r="130" spans="3:4">
      <c r="C130">
        <v>5</v>
      </c>
      <c r="D130">
        <v>12</v>
      </c>
    </row>
    <row r="131" spans="3:4">
      <c r="C131">
        <v>7</v>
      </c>
      <c r="D131">
        <v>8</v>
      </c>
    </row>
    <row r="132" spans="3:4">
      <c r="C132">
        <v>4</v>
      </c>
      <c r="D132">
        <v>14</v>
      </c>
    </row>
    <row r="133" spans="3:4">
      <c r="C133">
        <v>14</v>
      </c>
      <c r="D133">
        <v>4</v>
      </c>
    </row>
    <row r="134" spans="3:4">
      <c r="C134">
        <v>14</v>
      </c>
      <c r="D134">
        <v>6</v>
      </c>
    </row>
    <row r="135" spans="3:4">
      <c r="C135">
        <v>7</v>
      </c>
      <c r="D135">
        <v>12</v>
      </c>
    </row>
    <row r="136" spans="3:4">
      <c r="C136">
        <v>13</v>
      </c>
      <c r="D136">
        <v>13</v>
      </c>
    </row>
    <row r="137" spans="3:4">
      <c r="C137">
        <v>13</v>
      </c>
      <c r="D137">
        <v>7</v>
      </c>
    </row>
    <row r="138" spans="3:4">
      <c r="C138">
        <v>10</v>
      </c>
      <c r="D138">
        <v>12</v>
      </c>
    </row>
    <row r="139" spans="3:4">
      <c r="C139">
        <v>7</v>
      </c>
      <c r="D139">
        <v>12</v>
      </c>
    </row>
    <row r="140" spans="3:4">
      <c r="C140">
        <v>8</v>
      </c>
      <c r="D140">
        <v>11</v>
      </c>
    </row>
    <row r="141" spans="3:4">
      <c r="C141">
        <v>12</v>
      </c>
      <c r="D141">
        <v>13</v>
      </c>
    </row>
    <row r="142" spans="3:4">
      <c r="C142">
        <v>10</v>
      </c>
      <c r="D142">
        <v>9</v>
      </c>
    </row>
    <row r="143" spans="3:4">
      <c r="C143">
        <v>4</v>
      </c>
      <c r="D143">
        <v>7</v>
      </c>
    </row>
    <row r="144" spans="3:4">
      <c r="C144">
        <v>12</v>
      </c>
      <c r="D144">
        <v>8</v>
      </c>
    </row>
    <row r="145" spans="3:4">
      <c r="C145">
        <v>7</v>
      </c>
      <c r="D145">
        <v>12</v>
      </c>
    </row>
    <row r="146" spans="3:4">
      <c r="C146">
        <v>12</v>
      </c>
      <c r="D146">
        <v>12</v>
      </c>
    </row>
    <row r="147" spans="3:4">
      <c r="C147">
        <v>13</v>
      </c>
      <c r="D147">
        <v>10</v>
      </c>
    </row>
    <row r="148" spans="3:4">
      <c r="C148">
        <v>7</v>
      </c>
      <c r="D148">
        <v>3</v>
      </c>
    </row>
    <row r="149" spans="3:4">
      <c r="C149">
        <v>14</v>
      </c>
      <c r="D149">
        <v>20</v>
      </c>
    </row>
    <row r="150" spans="3:4">
      <c r="C150">
        <v>6</v>
      </c>
      <c r="D150">
        <v>9</v>
      </c>
    </row>
    <row r="151" spans="3:4">
      <c r="C151">
        <v>11</v>
      </c>
      <c r="D151">
        <v>3</v>
      </c>
    </row>
    <row r="152" spans="3:4">
      <c r="C152">
        <v>4</v>
      </c>
      <c r="D152">
        <v>7</v>
      </c>
    </row>
    <row r="153" spans="3:4">
      <c r="C153">
        <v>6</v>
      </c>
      <c r="D153">
        <v>9</v>
      </c>
    </row>
    <row r="154" spans="3:4">
      <c r="C154">
        <v>7</v>
      </c>
      <c r="D154">
        <v>13</v>
      </c>
    </row>
    <row r="155" spans="3:4">
      <c r="C155">
        <v>10</v>
      </c>
      <c r="D155">
        <v>13</v>
      </c>
    </row>
    <row r="156" spans="3:4">
      <c r="C156">
        <v>8</v>
      </c>
      <c r="D156">
        <v>8</v>
      </c>
    </row>
    <row r="157" spans="3:4">
      <c r="C157">
        <v>3</v>
      </c>
      <c r="D157">
        <v>13</v>
      </c>
    </row>
    <row r="158" spans="3:4">
      <c r="C158">
        <v>5</v>
      </c>
      <c r="D158">
        <v>13</v>
      </c>
    </row>
    <row r="159" spans="3:4">
      <c r="C159">
        <v>10</v>
      </c>
      <c r="D159">
        <v>14</v>
      </c>
    </row>
    <row r="160" spans="3:4">
      <c r="C160">
        <v>13</v>
      </c>
      <c r="D160">
        <v>11</v>
      </c>
    </row>
    <row r="161" spans="3:4">
      <c r="C161">
        <v>3</v>
      </c>
      <c r="D161">
        <v>6</v>
      </c>
    </row>
    <row r="162" spans="3:4">
      <c r="C162">
        <v>14</v>
      </c>
      <c r="D162">
        <v>4</v>
      </c>
    </row>
    <row r="163" spans="3:4">
      <c r="C163">
        <v>13</v>
      </c>
      <c r="D163">
        <v>6</v>
      </c>
    </row>
    <row r="164" spans="3:4">
      <c r="C164">
        <v>11</v>
      </c>
      <c r="D164">
        <v>3</v>
      </c>
    </row>
    <row r="165" spans="3:4">
      <c r="C165">
        <v>13</v>
      </c>
      <c r="D165">
        <v>22</v>
      </c>
    </row>
    <row r="166" spans="3:4">
      <c r="C166">
        <v>9</v>
      </c>
      <c r="D166">
        <v>8</v>
      </c>
    </row>
    <row r="167" spans="3:4">
      <c r="C167">
        <v>9</v>
      </c>
      <c r="D167">
        <v>13</v>
      </c>
    </row>
    <row r="168" spans="3:4">
      <c r="C168">
        <v>5</v>
      </c>
      <c r="D168">
        <v>8</v>
      </c>
    </row>
    <row r="169" spans="3:4">
      <c r="C169">
        <v>9</v>
      </c>
      <c r="D169">
        <v>5</v>
      </c>
    </row>
    <row r="170" spans="3:4">
      <c r="C170">
        <v>8</v>
      </c>
      <c r="D170">
        <v>10</v>
      </c>
    </row>
    <row r="171" spans="3:4">
      <c r="C171">
        <v>10</v>
      </c>
      <c r="D171">
        <v>12</v>
      </c>
    </row>
    <row r="172" spans="3:4">
      <c r="C172">
        <v>14</v>
      </c>
      <c r="D172">
        <v>4</v>
      </c>
    </row>
    <row r="173" spans="3:4">
      <c r="C173">
        <v>10</v>
      </c>
      <c r="D173">
        <v>12</v>
      </c>
    </row>
    <row r="174" spans="3:4">
      <c r="C174">
        <v>13</v>
      </c>
      <c r="D174">
        <v>14</v>
      </c>
    </row>
    <row r="175" spans="3:4">
      <c r="C175">
        <v>9</v>
      </c>
      <c r="D175">
        <v>4</v>
      </c>
    </row>
    <row r="176" spans="3:4">
      <c r="C176">
        <v>4</v>
      </c>
      <c r="D176">
        <v>13</v>
      </c>
    </row>
    <row r="177" spans="3:4">
      <c r="C177">
        <v>4</v>
      </c>
      <c r="D177">
        <v>4</v>
      </c>
    </row>
    <row r="178" spans="3:4">
      <c r="C178">
        <v>9</v>
      </c>
      <c r="D178">
        <v>7</v>
      </c>
    </row>
    <row r="179" spans="3:4">
      <c r="C179">
        <v>7</v>
      </c>
      <c r="D179">
        <v>11</v>
      </c>
    </row>
    <row r="180" spans="3:4">
      <c r="C180">
        <v>13</v>
      </c>
      <c r="D180">
        <v>6</v>
      </c>
    </row>
    <row r="181" spans="3:4">
      <c r="C181">
        <v>11</v>
      </c>
      <c r="D181">
        <v>6</v>
      </c>
    </row>
    <row r="182" spans="3:4">
      <c r="C182">
        <v>6</v>
      </c>
      <c r="D182">
        <v>12</v>
      </c>
    </row>
    <row r="183" spans="3:4">
      <c r="C183">
        <v>13</v>
      </c>
      <c r="D183">
        <v>7</v>
      </c>
    </row>
    <row r="184" spans="3:4">
      <c r="C184">
        <v>5</v>
      </c>
      <c r="D184">
        <v>3</v>
      </c>
    </row>
    <row r="185" spans="3:4">
      <c r="C185">
        <v>4</v>
      </c>
      <c r="D185">
        <v>4</v>
      </c>
    </row>
    <row r="186" spans="3:4">
      <c r="C186">
        <v>3</v>
      </c>
      <c r="D186">
        <v>3</v>
      </c>
    </row>
    <row r="187" spans="3:4">
      <c r="C187">
        <v>13</v>
      </c>
      <c r="D187">
        <v>14</v>
      </c>
    </row>
    <row r="188" spans="3:4">
      <c r="C188">
        <v>6</v>
      </c>
      <c r="D188">
        <v>14</v>
      </c>
    </row>
    <row r="189" spans="3:4">
      <c r="C189">
        <v>4</v>
      </c>
      <c r="D189">
        <v>7</v>
      </c>
    </row>
    <row r="190" spans="3:4">
      <c r="C190">
        <v>14</v>
      </c>
      <c r="D190">
        <v>13</v>
      </c>
    </row>
    <row r="191" spans="3:4">
      <c r="C191">
        <v>10</v>
      </c>
      <c r="D191">
        <v>10</v>
      </c>
    </row>
    <row r="192" spans="3:4">
      <c r="C192">
        <v>3</v>
      </c>
      <c r="D192">
        <v>4</v>
      </c>
    </row>
    <row r="193" spans="3:4">
      <c r="C193">
        <v>13</v>
      </c>
      <c r="D193">
        <v>11</v>
      </c>
    </row>
    <row r="194" spans="3:4">
      <c r="C194">
        <v>12</v>
      </c>
      <c r="D194">
        <v>15</v>
      </c>
    </row>
    <row r="195" spans="3:4">
      <c r="C195">
        <v>5</v>
      </c>
      <c r="D195">
        <v>6</v>
      </c>
    </row>
    <row r="196" spans="3:4">
      <c r="C196">
        <v>11</v>
      </c>
      <c r="D196">
        <v>13</v>
      </c>
    </row>
    <row r="197" spans="3:4">
      <c r="C197">
        <v>10</v>
      </c>
      <c r="D197">
        <v>8</v>
      </c>
    </row>
    <row r="198" spans="3:4">
      <c r="C198">
        <v>6</v>
      </c>
      <c r="D198">
        <v>11</v>
      </c>
    </row>
    <row r="199" spans="3:4">
      <c r="C199">
        <v>4</v>
      </c>
      <c r="D199">
        <v>5</v>
      </c>
    </row>
    <row r="200" spans="3:4">
      <c r="C200">
        <v>7</v>
      </c>
      <c r="D200">
        <v>14</v>
      </c>
    </row>
    <row r="201" spans="3:4">
      <c r="C201">
        <v>9</v>
      </c>
      <c r="D201">
        <v>5</v>
      </c>
    </row>
    <row r="202" spans="3:4">
      <c r="C202">
        <v>5</v>
      </c>
      <c r="D202">
        <v>6</v>
      </c>
    </row>
    <row r="203" spans="3:4">
      <c r="C203">
        <v>5</v>
      </c>
      <c r="D203">
        <v>11</v>
      </c>
    </row>
    <row r="204" spans="3:4">
      <c r="C204">
        <v>6</v>
      </c>
      <c r="D204">
        <v>15</v>
      </c>
    </row>
    <row r="205" spans="3:4">
      <c r="C205">
        <v>6</v>
      </c>
      <c r="D205">
        <v>4</v>
      </c>
    </row>
    <row r="206" spans="3:4">
      <c r="C206">
        <v>6</v>
      </c>
      <c r="D206">
        <v>9</v>
      </c>
    </row>
    <row r="207" spans="3:4">
      <c r="C207">
        <v>6</v>
      </c>
      <c r="D207">
        <v>10</v>
      </c>
    </row>
    <row r="208" spans="3:4">
      <c r="C208">
        <v>6</v>
      </c>
      <c r="D208">
        <v>5</v>
      </c>
    </row>
    <row r="209" spans="3:4">
      <c r="C209">
        <v>9</v>
      </c>
      <c r="D209">
        <v>9</v>
      </c>
    </row>
    <row r="210" spans="3:4">
      <c r="C210">
        <v>9</v>
      </c>
      <c r="D210">
        <v>6</v>
      </c>
    </row>
    <row r="211" spans="3:4">
      <c r="C211">
        <v>1</v>
      </c>
      <c r="D211">
        <v>4</v>
      </c>
    </row>
    <row r="212" spans="3:4">
      <c r="C212">
        <v>5</v>
      </c>
      <c r="D212">
        <v>7</v>
      </c>
    </row>
    <row r="213" spans="3:4">
      <c r="C213">
        <v>4</v>
      </c>
      <c r="D213">
        <v>6</v>
      </c>
    </row>
    <row r="214" spans="3:4">
      <c r="C214">
        <v>1</v>
      </c>
      <c r="D214">
        <v>9</v>
      </c>
    </row>
    <row r="215" spans="3:4">
      <c r="C215">
        <v>3</v>
      </c>
      <c r="D215">
        <v>2</v>
      </c>
    </row>
    <row r="216" spans="3:4">
      <c r="C216">
        <v>8</v>
      </c>
      <c r="D216">
        <v>10</v>
      </c>
    </row>
    <row r="217" spans="3:4">
      <c r="C217">
        <v>2</v>
      </c>
      <c r="D217">
        <v>5</v>
      </c>
    </row>
    <row r="218" spans="3:4">
      <c r="C218">
        <v>8</v>
      </c>
      <c r="D218">
        <v>13</v>
      </c>
    </row>
    <row r="219" spans="3:4">
      <c r="C219">
        <v>5</v>
      </c>
      <c r="D219">
        <v>15</v>
      </c>
    </row>
    <row r="220" spans="3:4">
      <c r="C220">
        <v>7</v>
      </c>
      <c r="D220">
        <v>11</v>
      </c>
    </row>
    <row r="221" spans="3:4">
      <c r="C221">
        <v>1</v>
      </c>
      <c r="D221">
        <v>15</v>
      </c>
    </row>
    <row r="222" spans="3:4">
      <c r="C222">
        <v>7</v>
      </c>
      <c r="D222">
        <v>3</v>
      </c>
    </row>
    <row r="223" spans="3:4">
      <c r="C223">
        <v>7</v>
      </c>
      <c r="D223">
        <v>9</v>
      </c>
    </row>
    <row r="224" spans="3:4">
      <c r="C224">
        <v>5</v>
      </c>
      <c r="D224">
        <v>10</v>
      </c>
    </row>
    <row r="225" spans="3:4">
      <c r="C225">
        <v>5</v>
      </c>
      <c r="D225">
        <v>7</v>
      </c>
    </row>
    <row r="226" spans="3:4">
      <c r="C226">
        <v>1</v>
      </c>
      <c r="D226">
        <v>6</v>
      </c>
    </row>
    <row r="227" spans="3:4">
      <c r="C227">
        <v>8</v>
      </c>
      <c r="D227">
        <v>14</v>
      </c>
    </row>
    <row r="228" spans="3:4">
      <c r="C228">
        <v>8</v>
      </c>
      <c r="D228">
        <v>8</v>
      </c>
    </row>
    <row r="229" spans="3:4">
      <c r="C229">
        <v>5</v>
      </c>
      <c r="D229">
        <v>4</v>
      </c>
    </row>
    <row r="230" spans="3:4">
      <c r="C230">
        <v>7</v>
      </c>
      <c r="D230">
        <v>11</v>
      </c>
    </row>
    <row r="231" spans="3:4">
      <c r="C231">
        <v>5</v>
      </c>
      <c r="D231">
        <v>9</v>
      </c>
    </row>
    <row r="232" spans="3:4">
      <c r="C232">
        <v>2</v>
      </c>
      <c r="D232">
        <v>4</v>
      </c>
    </row>
    <row r="233" spans="3:4">
      <c r="C233">
        <v>9</v>
      </c>
      <c r="D233">
        <v>7</v>
      </c>
    </row>
    <row r="234" spans="3:4">
      <c r="C234">
        <v>11</v>
      </c>
      <c r="D234">
        <v>7</v>
      </c>
    </row>
    <row r="235" spans="3:4">
      <c r="C235">
        <v>3</v>
      </c>
      <c r="D235">
        <v>7</v>
      </c>
    </row>
    <row r="236" spans="3:4">
      <c r="C236">
        <v>2</v>
      </c>
      <c r="D236">
        <v>15</v>
      </c>
    </row>
    <row r="237" spans="3:4">
      <c r="C237">
        <v>1</v>
      </c>
      <c r="D237">
        <v>6</v>
      </c>
    </row>
    <row r="238" spans="3:4">
      <c r="C238">
        <v>3</v>
      </c>
      <c r="D238">
        <v>2</v>
      </c>
    </row>
    <row r="239" spans="3:4">
      <c r="C239">
        <v>5</v>
      </c>
      <c r="D239">
        <v>10</v>
      </c>
    </row>
    <row r="240" spans="3:4">
      <c r="C240">
        <v>9</v>
      </c>
      <c r="D240">
        <v>4</v>
      </c>
    </row>
    <row r="241" spans="3:4">
      <c r="C241">
        <v>7</v>
      </c>
      <c r="D241">
        <v>11</v>
      </c>
    </row>
    <row r="242" spans="3:4">
      <c r="C242">
        <v>7</v>
      </c>
      <c r="D242">
        <v>11</v>
      </c>
    </row>
    <row r="243" spans="3:4">
      <c r="C243">
        <v>10</v>
      </c>
      <c r="D243">
        <v>6</v>
      </c>
    </row>
    <row r="244" spans="3:4">
      <c r="C244">
        <v>1</v>
      </c>
      <c r="D244">
        <v>8</v>
      </c>
    </row>
    <row r="245" spans="3:4">
      <c r="C245">
        <v>2</v>
      </c>
      <c r="D245">
        <v>13</v>
      </c>
    </row>
    <row r="246" spans="3:4">
      <c r="C246">
        <v>9</v>
      </c>
      <c r="D246">
        <v>2</v>
      </c>
    </row>
    <row r="247" spans="3:4">
      <c r="C247">
        <v>7</v>
      </c>
      <c r="D247">
        <v>13</v>
      </c>
    </row>
    <row r="248" spans="3:4">
      <c r="C248">
        <v>1</v>
      </c>
      <c r="D248">
        <v>13</v>
      </c>
    </row>
    <row r="249" spans="3:4">
      <c r="C249">
        <v>8</v>
      </c>
      <c r="D249">
        <v>7</v>
      </c>
    </row>
    <row r="250" spans="3:4">
      <c r="C250">
        <v>10</v>
      </c>
      <c r="D250">
        <v>10</v>
      </c>
    </row>
    <row r="251" spans="3:4">
      <c r="C251">
        <v>3</v>
      </c>
      <c r="D251">
        <v>9</v>
      </c>
    </row>
    <row r="252" spans="3:4">
      <c r="C252">
        <v>7</v>
      </c>
      <c r="D252">
        <v>3</v>
      </c>
    </row>
    <row r="253" spans="3:4">
      <c r="C253">
        <v>10</v>
      </c>
      <c r="D253">
        <v>14</v>
      </c>
    </row>
    <row r="254" spans="3:4">
      <c r="C254">
        <v>8</v>
      </c>
      <c r="D254">
        <v>10</v>
      </c>
    </row>
    <row r="255" spans="3:4">
      <c r="C255">
        <v>10</v>
      </c>
      <c r="D255">
        <v>13</v>
      </c>
    </row>
    <row r="256" spans="3:4">
      <c r="C256">
        <v>5</v>
      </c>
      <c r="D256">
        <v>5</v>
      </c>
    </row>
    <row r="257" spans="3:4">
      <c r="C257">
        <v>9</v>
      </c>
      <c r="D257">
        <v>6</v>
      </c>
    </row>
    <row r="258" spans="3:4">
      <c r="C258">
        <v>1</v>
      </c>
      <c r="D258">
        <v>6</v>
      </c>
    </row>
    <row r="259" spans="3:4">
      <c r="C259">
        <v>8</v>
      </c>
      <c r="D259">
        <v>6</v>
      </c>
    </row>
    <row r="260" spans="3:4">
      <c r="C260">
        <v>9</v>
      </c>
      <c r="D260">
        <v>6</v>
      </c>
    </row>
    <row r="261" spans="3:4">
      <c r="C261">
        <v>9</v>
      </c>
      <c r="D261">
        <v>7</v>
      </c>
    </row>
    <row r="262" spans="3:4">
      <c r="C262">
        <v>2</v>
      </c>
      <c r="D262">
        <v>6</v>
      </c>
    </row>
    <row r="263" spans="3:4">
      <c r="C263">
        <v>10</v>
      </c>
      <c r="D263">
        <v>5</v>
      </c>
    </row>
    <row r="264" spans="3:4">
      <c r="C264">
        <v>7</v>
      </c>
      <c r="D264">
        <v>6</v>
      </c>
    </row>
    <row r="265" spans="3:4">
      <c r="C265">
        <v>7</v>
      </c>
      <c r="D265">
        <v>4</v>
      </c>
    </row>
    <row r="266" spans="3:4">
      <c r="C266">
        <v>1</v>
      </c>
      <c r="D266">
        <v>2</v>
      </c>
    </row>
    <row r="267" spans="3:4">
      <c r="C267">
        <v>10</v>
      </c>
      <c r="D267">
        <v>6</v>
      </c>
    </row>
    <row r="268" spans="3:4">
      <c r="C268">
        <v>3</v>
      </c>
      <c r="D268">
        <v>4</v>
      </c>
    </row>
    <row r="269" spans="3:4">
      <c r="C269">
        <v>6</v>
      </c>
      <c r="D269">
        <v>12</v>
      </c>
    </row>
    <row r="270" spans="3:4">
      <c r="C270">
        <v>1</v>
      </c>
      <c r="D270">
        <v>10</v>
      </c>
    </row>
    <row r="271" spans="3:4">
      <c r="C271">
        <v>6</v>
      </c>
      <c r="D271">
        <v>9</v>
      </c>
    </row>
    <row r="272" spans="3:4">
      <c r="C272">
        <v>4</v>
      </c>
      <c r="D272">
        <v>7</v>
      </c>
    </row>
    <row r="273" spans="3:4">
      <c r="C273">
        <v>6</v>
      </c>
      <c r="D273">
        <v>2</v>
      </c>
    </row>
    <row r="274" spans="3:4">
      <c r="C274">
        <v>4</v>
      </c>
      <c r="D274">
        <v>4</v>
      </c>
    </row>
    <row r="275" spans="3:4">
      <c r="C275">
        <v>6</v>
      </c>
      <c r="D275">
        <v>9</v>
      </c>
    </row>
    <row r="276" spans="3:4">
      <c r="C276">
        <v>6</v>
      </c>
      <c r="D276">
        <v>6</v>
      </c>
    </row>
    <row r="277" spans="3:4">
      <c r="C277">
        <v>4</v>
      </c>
      <c r="D277">
        <v>3</v>
      </c>
    </row>
    <row r="278" spans="3:4">
      <c r="C278">
        <v>7</v>
      </c>
      <c r="D278">
        <v>7</v>
      </c>
    </row>
    <row r="279" spans="3:4">
      <c r="C279">
        <v>10</v>
      </c>
      <c r="D279">
        <v>6</v>
      </c>
    </row>
    <row r="280" spans="3:4">
      <c r="C280">
        <v>5</v>
      </c>
      <c r="D280">
        <v>3</v>
      </c>
    </row>
    <row r="281" spans="3:4">
      <c r="C281">
        <v>3</v>
      </c>
      <c r="D281">
        <v>9</v>
      </c>
    </row>
    <row r="282" spans="3:4">
      <c r="C282">
        <v>9</v>
      </c>
      <c r="D282">
        <v>5</v>
      </c>
    </row>
    <row r="283" spans="3:4">
      <c r="C283">
        <v>3</v>
      </c>
      <c r="D283">
        <v>11</v>
      </c>
    </row>
    <row r="284" spans="3:4">
      <c r="C284">
        <v>4</v>
      </c>
      <c r="D284">
        <v>6</v>
      </c>
    </row>
    <row r="285" spans="3:4">
      <c r="C285">
        <v>9</v>
      </c>
      <c r="D285">
        <v>2</v>
      </c>
    </row>
    <row r="286" spans="3:4">
      <c r="C286">
        <v>7</v>
      </c>
      <c r="D286">
        <v>15</v>
      </c>
    </row>
    <row r="287" spans="3:4">
      <c r="C287">
        <v>3</v>
      </c>
      <c r="D287">
        <v>4</v>
      </c>
    </row>
    <row r="288" spans="3:4">
      <c r="C288">
        <v>2</v>
      </c>
      <c r="D288">
        <v>12</v>
      </c>
    </row>
    <row r="289" spans="3:4">
      <c r="C289">
        <v>2</v>
      </c>
      <c r="D289">
        <v>8</v>
      </c>
    </row>
    <row r="290" spans="3:4">
      <c r="C290">
        <v>6</v>
      </c>
      <c r="D290">
        <v>6</v>
      </c>
    </row>
    <row r="291" spans="3:4">
      <c r="C291">
        <v>10</v>
      </c>
      <c r="D291">
        <v>15</v>
      </c>
    </row>
    <row r="292" spans="3:4">
      <c r="C292">
        <v>10</v>
      </c>
      <c r="D292">
        <v>14</v>
      </c>
    </row>
    <row r="293" spans="3:4">
      <c r="C293">
        <v>6</v>
      </c>
      <c r="D293">
        <v>3</v>
      </c>
    </row>
    <row r="294" spans="3:4">
      <c r="C294">
        <v>4</v>
      </c>
      <c r="D294">
        <v>7</v>
      </c>
    </row>
    <row r="295" spans="3:4">
      <c r="C295">
        <v>7</v>
      </c>
      <c r="D295">
        <v>14</v>
      </c>
    </row>
    <row r="296" spans="3:4">
      <c r="C296">
        <v>4</v>
      </c>
      <c r="D296">
        <v>9</v>
      </c>
    </row>
    <row r="297" spans="3:4">
      <c r="C297">
        <v>1</v>
      </c>
      <c r="D297">
        <v>4</v>
      </c>
    </row>
    <row r="298" spans="3:4">
      <c r="C298">
        <v>9</v>
      </c>
      <c r="D298">
        <v>7</v>
      </c>
    </row>
    <row r="299" spans="3:4">
      <c r="C299">
        <v>3</v>
      </c>
      <c r="D299">
        <v>14</v>
      </c>
    </row>
    <row r="300" spans="3:4">
      <c r="C300">
        <v>6</v>
      </c>
      <c r="D300">
        <v>10</v>
      </c>
    </row>
    <row r="301" spans="3:4">
      <c r="C301">
        <v>3</v>
      </c>
      <c r="D301">
        <v>6</v>
      </c>
    </row>
    <row r="302" spans="3:4">
      <c r="C302">
        <v>4</v>
      </c>
      <c r="D302">
        <v>4</v>
      </c>
    </row>
    <row r="303" spans="3:4">
      <c r="C303">
        <v>6</v>
      </c>
      <c r="D303">
        <v>13</v>
      </c>
    </row>
    <row r="304" spans="3:4">
      <c r="C304">
        <v>1</v>
      </c>
      <c r="D304">
        <v>6</v>
      </c>
    </row>
    <row r="305" spans="3:4">
      <c r="C305">
        <v>1</v>
      </c>
      <c r="D305">
        <v>6</v>
      </c>
    </row>
    <row r="306" spans="3:4">
      <c r="C306">
        <v>3</v>
      </c>
      <c r="D306">
        <v>4</v>
      </c>
    </row>
    <row r="307" spans="3:4">
      <c r="C307">
        <v>8</v>
      </c>
      <c r="D307">
        <v>11</v>
      </c>
    </row>
    <row r="308" spans="3:4">
      <c r="C308">
        <v>1</v>
      </c>
      <c r="D308">
        <v>8</v>
      </c>
    </row>
    <row r="309" spans="3:4">
      <c r="C309">
        <v>8</v>
      </c>
      <c r="D309">
        <v>7</v>
      </c>
    </row>
    <row r="310" spans="3:4">
      <c r="C310">
        <v>8</v>
      </c>
      <c r="D310">
        <v>12</v>
      </c>
    </row>
    <row r="311" spans="3:4">
      <c r="C311">
        <v>6</v>
      </c>
      <c r="D311">
        <v>8</v>
      </c>
    </row>
    <row r="312" spans="3:4">
      <c r="C312">
        <v>10</v>
      </c>
    </row>
    <row r="313" spans="3:4">
      <c r="C313">
        <v>2</v>
      </c>
    </row>
    <row r="314" spans="3:4">
      <c r="C314">
        <v>6</v>
      </c>
    </row>
    <row r="315" spans="3:4">
      <c r="C315">
        <v>10</v>
      </c>
    </row>
    <row r="316" spans="3:4">
      <c r="C316">
        <v>1</v>
      </c>
    </row>
    <row r="317" spans="3:4">
      <c r="C317">
        <v>3</v>
      </c>
    </row>
    <row r="318" spans="3:4">
      <c r="C318">
        <v>1</v>
      </c>
    </row>
    <row r="319" spans="3:4">
      <c r="C319">
        <v>1</v>
      </c>
    </row>
    <row r="320" spans="3:4">
      <c r="C320">
        <v>2</v>
      </c>
    </row>
    <row r="321" spans="3:3">
      <c r="C321">
        <v>1</v>
      </c>
    </row>
    <row r="322" spans="3:3">
      <c r="C322">
        <v>8</v>
      </c>
    </row>
    <row r="323" spans="3:3">
      <c r="C323">
        <v>10</v>
      </c>
    </row>
    <row r="324" spans="3:3">
      <c r="C324">
        <v>10</v>
      </c>
    </row>
    <row r="325" spans="3:3">
      <c r="C325">
        <v>2</v>
      </c>
    </row>
    <row r="326" spans="3:3">
      <c r="C326">
        <v>3</v>
      </c>
    </row>
    <row r="327" spans="3:3">
      <c r="C327">
        <v>7</v>
      </c>
    </row>
    <row r="328" spans="3:3">
      <c r="C328">
        <v>6</v>
      </c>
    </row>
    <row r="329" spans="3:3">
      <c r="C329">
        <v>4</v>
      </c>
    </row>
    <row r="330" spans="3:3">
      <c r="C330">
        <v>5</v>
      </c>
    </row>
  </sheetData>
  <mergeCells count="17">
    <mergeCell ref="E3:J4"/>
    <mergeCell ref="C6:D6"/>
    <mergeCell ref="E6:F6"/>
    <mergeCell ref="G6:H6"/>
    <mergeCell ref="I6:J6"/>
    <mergeCell ref="K6:L6"/>
    <mergeCell ref="C24:D26"/>
    <mergeCell ref="C28:E29"/>
    <mergeCell ref="C30:F30"/>
    <mergeCell ref="C34:F34"/>
    <mergeCell ref="C37:E37"/>
    <mergeCell ref="F83:J83"/>
    <mergeCell ref="H43:I43"/>
    <mergeCell ref="G41:H41"/>
    <mergeCell ref="F77:H78"/>
    <mergeCell ref="F80:J80"/>
    <mergeCell ref="F43:G43"/>
  </mergeCells>
  <pageMargins left="0.7" right="0.7" top="0.75" bottom="0.75" header="0.3" footer="0.3"/>
  <extLst>
    <ext xmlns:x15="http://schemas.microsoft.com/office/spreadsheetml/2010/11/main" uri="{F7C9EE02-42E1-4005-9D12-6889AFFD525C}">
      <x15:webExtensions xmlns:xm="http://schemas.microsoft.com/office/excel/2006/main">
        <x15:webExtension appRef="{A6446CB8-1A76-40EB-9F3F-D2D595E08621}">
          <xm:f>'Descriptive Satistics'!$C$43:$C$330</xm:f>
        </x15:webExtension>
        <x15:webExtension appRef="{AF1E6F7C-28E3-4B7C-BD82-333DE0DE2B43}">
          <xm:f>'Descriptive Satistics'!$D$43:$D$311</xm:f>
        </x15:webExtension>
      </x15:webExtens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AC5DD-B6A9-465F-AF0D-93A61A13369A}">
  <sheetPr codeName="Sheet3"/>
  <dimension ref="A3:I29"/>
  <sheetViews>
    <sheetView topLeftCell="A16" workbookViewId="0">
      <selection activeCell="E3" sqref="E3"/>
    </sheetView>
  </sheetViews>
  <sheetFormatPr defaultRowHeight="15"/>
  <cols>
    <col min="1" max="1" width="13.140625" bestFit="1" customWidth="1"/>
    <col min="2" max="2" width="16.42578125" bestFit="1" customWidth="1"/>
    <col min="3" max="3" width="14.85546875" bestFit="1" customWidth="1"/>
    <col min="4" max="4" width="11.28515625" bestFit="1" customWidth="1"/>
    <col min="5" max="5" width="13.140625" bestFit="1" customWidth="1"/>
    <col min="6" max="6" width="16.42578125" bestFit="1" customWidth="1"/>
    <col min="7" max="7" width="15.42578125" bestFit="1" customWidth="1"/>
    <col min="9" max="9" width="14" bestFit="1" customWidth="1"/>
  </cols>
  <sheetData>
    <row r="3" spans="1:9">
      <c r="A3" s="21" t="s">
        <v>602</v>
      </c>
      <c r="C3" s="21" t="s">
        <v>602</v>
      </c>
      <c r="E3" s="21" t="s">
        <v>602</v>
      </c>
      <c r="F3" t="s">
        <v>613</v>
      </c>
      <c r="G3" s="21" t="s">
        <v>602</v>
      </c>
      <c r="I3" s="21" t="s">
        <v>602</v>
      </c>
    </row>
    <row r="4" spans="1:9">
      <c r="A4" s="10" t="s">
        <v>20</v>
      </c>
      <c r="C4" s="10" t="s">
        <v>55</v>
      </c>
      <c r="E4" s="10" t="s">
        <v>13</v>
      </c>
      <c r="F4" s="62">
        <v>532537.44999999995</v>
      </c>
      <c r="G4" s="10" t="s">
        <v>551</v>
      </c>
      <c r="I4" s="10" t="s">
        <v>45</v>
      </c>
    </row>
    <row r="5" spans="1:9">
      <c r="A5" s="10" t="s">
        <v>16</v>
      </c>
      <c r="C5" s="10" t="s">
        <v>35</v>
      </c>
      <c r="E5" s="10" t="s">
        <v>27</v>
      </c>
      <c r="F5" s="62">
        <v>476456.3</v>
      </c>
      <c r="G5" s="10" t="s">
        <v>550</v>
      </c>
      <c r="I5" s="10" t="s">
        <v>28</v>
      </c>
    </row>
    <row r="6" spans="1:9">
      <c r="A6" s="10" t="s">
        <v>11</v>
      </c>
      <c r="C6" s="10" t="s">
        <v>24</v>
      </c>
      <c r="E6" s="10" t="s">
        <v>603</v>
      </c>
      <c r="F6" s="62">
        <v>1008993.75</v>
      </c>
      <c r="G6" s="10" t="s">
        <v>547</v>
      </c>
      <c r="I6" s="10" t="s">
        <v>18</v>
      </c>
    </row>
    <row r="7" spans="1:9">
      <c r="A7" s="10" t="s">
        <v>23</v>
      </c>
      <c r="C7" s="10" t="s">
        <v>43</v>
      </c>
      <c r="G7" s="10" t="s">
        <v>549</v>
      </c>
      <c r="I7" s="10" t="s">
        <v>14</v>
      </c>
    </row>
    <row r="8" spans="1:9">
      <c r="A8" s="10" t="s">
        <v>30</v>
      </c>
      <c r="C8" s="10" t="s">
        <v>59</v>
      </c>
      <c r="G8" s="10" t="s">
        <v>32</v>
      </c>
      <c r="I8" s="10" t="s">
        <v>603</v>
      </c>
    </row>
    <row r="9" spans="1:9">
      <c r="A9" s="10" t="s">
        <v>603</v>
      </c>
      <c r="C9" s="10" t="s">
        <v>41</v>
      </c>
      <c r="G9" s="10" t="s">
        <v>548</v>
      </c>
    </row>
    <row r="10" spans="1:9">
      <c r="C10" s="10" t="s">
        <v>78</v>
      </c>
      <c r="G10" s="10" t="s">
        <v>546</v>
      </c>
    </row>
    <row r="11" spans="1:9">
      <c r="C11" s="10" t="s">
        <v>51</v>
      </c>
      <c r="G11" s="10" t="s">
        <v>603</v>
      </c>
    </row>
    <row r="12" spans="1:9">
      <c r="C12" s="10" t="s">
        <v>17</v>
      </c>
    </row>
    <row r="13" spans="1:9">
      <c r="C13" s="10" t="s">
        <v>26</v>
      </c>
    </row>
    <row r="14" spans="1:9">
      <c r="C14" s="10" t="s">
        <v>82</v>
      </c>
    </row>
    <row r="15" spans="1:9">
      <c r="C15" s="10" t="s">
        <v>53</v>
      </c>
    </row>
    <row r="16" spans="1:9">
      <c r="C16" s="10" t="s">
        <v>69</v>
      </c>
    </row>
    <row r="17" spans="3:3">
      <c r="C17" s="10" t="s">
        <v>57</v>
      </c>
    </row>
    <row r="18" spans="3:3">
      <c r="C18" s="10" t="s">
        <v>37</v>
      </c>
    </row>
    <row r="19" spans="3:3">
      <c r="C19" s="10" t="s">
        <v>63</v>
      </c>
    </row>
    <row r="20" spans="3:3">
      <c r="C20" s="10" t="s">
        <v>99</v>
      </c>
    </row>
    <row r="21" spans="3:3">
      <c r="C21" s="10" t="s">
        <v>114</v>
      </c>
    </row>
    <row r="22" spans="3:3">
      <c r="C22" s="10" t="s">
        <v>12</v>
      </c>
    </row>
    <row r="23" spans="3:3">
      <c r="C23" s="10" t="s">
        <v>21</v>
      </c>
    </row>
    <row r="24" spans="3:3">
      <c r="C24" s="10" t="s">
        <v>75</v>
      </c>
    </row>
    <row r="25" spans="3:3">
      <c r="C25" s="10" t="s">
        <v>95</v>
      </c>
    </row>
    <row r="26" spans="3:3">
      <c r="C26" s="10" t="s">
        <v>39</v>
      </c>
    </row>
    <row r="27" spans="3:3">
      <c r="C27" s="10" t="s">
        <v>31</v>
      </c>
    </row>
    <row r="28" spans="3:3">
      <c r="C28" s="10" t="s">
        <v>49</v>
      </c>
    </row>
    <row r="29" spans="3:3">
      <c r="C29" s="10" t="s">
        <v>603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27876-C27B-49A6-B2C7-DC9EEDFE09F9}">
  <sheetPr codeName="Sheet4"/>
  <dimension ref="A1:M25"/>
  <sheetViews>
    <sheetView tabSelected="1" zoomScale="130" zoomScaleNormal="130" workbookViewId="0">
      <selection activeCell="I14" sqref="I14"/>
    </sheetView>
  </sheetViews>
  <sheetFormatPr defaultRowHeight="15"/>
  <cols>
    <col min="1" max="1" width="15.140625" customWidth="1"/>
    <col min="2" max="3" width="9.140625" customWidth="1"/>
    <col min="5" max="5" width="16.28515625" customWidth="1"/>
    <col min="6" max="6" width="12.28515625" customWidth="1"/>
    <col min="7" max="7" width="9.140625" customWidth="1"/>
    <col min="8" max="8" width="14.42578125" customWidth="1"/>
    <col min="9" max="9" width="18.28515625" customWidth="1"/>
  </cols>
  <sheetData>
    <row r="1" spans="1:13">
      <c r="A1" s="14"/>
      <c r="B1" s="14"/>
      <c r="C1" s="14"/>
      <c r="D1" s="14"/>
      <c r="E1" s="14"/>
      <c r="F1" s="14"/>
      <c r="G1" s="14"/>
      <c r="H1" s="14"/>
      <c r="I1" s="14"/>
      <c r="J1" s="14"/>
      <c r="K1" s="15" t="s">
        <v>9</v>
      </c>
      <c r="L1" s="14"/>
      <c r="M1" s="14"/>
    </row>
    <row r="2" spans="1:13" ht="15" customHeight="1">
      <c r="A2" s="14"/>
      <c r="B2" s="55" t="s">
        <v>601</v>
      </c>
      <c r="C2" s="55"/>
      <c r="D2" s="55"/>
      <c r="E2" s="55"/>
      <c r="F2" s="55"/>
      <c r="G2" s="55"/>
      <c r="H2" s="55"/>
      <c r="I2" s="55"/>
      <c r="J2" s="55"/>
      <c r="K2" s="14"/>
      <c r="L2" s="14"/>
      <c r="M2" s="14"/>
    </row>
    <row r="3" spans="1:13" ht="15" customHeight="1">
      <c r="A3" s="14"/>
      <c r="B3" s="55"/>
      <c r="C3" s="55"/>
      <c r="D3" s="55"/>
      <c r="E3" s="55"/>
      <c r="F3" s="55"/>
      <c r="G3" s="55"/>
      <c r="H3" s="55"/>
      <c r="I3" s="55"/>
      <c r="J3" s="55"/>
      <c r="K3" s="14"/>
      <c r="L3" s="14"/>
      <c r="M3" s="14"/>
    </row>
    <row r="4" spans="1:13" ht="15" customHeight="1">
      <c r="A4" s="14"/>
      <c r="B4" s="55"/>
      <c r="C4" s="55"/>
      <c r="D4" s="55"/>
      <c r="E4" s="55"/>
      <c r="F4" s="55"/>
      <c r="G4" s="55"/>
      <c r="H4" s="55"/>
      <c r="I4" s="55"/>
      <c r="J4" s="55"/>
      <c r="K4" s="14"/>
      <c r="L4" s="14"/>
      <c r="M4" s="14"/>
    </row>
    <row r="5" spans="1:13" ht="15" customHeight="1">
      <c r="A5" s="14"/>
      <c r="B5" s="20"/>
      <c r="C5" s="20"/>
      <c r="D5" s="20"/>
      <c r="E5" s="20"/>
      <c r="F5" s="20"/>
      <c r="G5" s="20"/>
      <c r="H5" s="20"/>
      <c r="I5" s="20"/>
      <c r="J5" s="20"/>
      <c r="K5" s="14"/>
      <c r="L5" s="14"/>
      <c r="M5" s="14"/>
    </row>
    <row r="6" spans="1:13" ht="18.75" customHeight="1">
      <c r="A6" s="14"/>
      <c r="B6" s="58" t="s">
        <v>0</v>
      </c>
      <c r="C6" s="58"/>
      <c r="D6" s="58"/>
      <c r="E6" s="26"/>
      <c r="F6" s="27"/>
      <c r="G6" s="58" t="s">
        <v>5</v>
      </c>
      <c r="H6" s="59"/>
      <c r="I6" s="28"/>
      <c r="J6" s="16"/>
      <c r="K6" s="14"/>
      <c r="L6" s="14"/>
      <c r="M6" s="14"/>
    </row>
    <row r="7" spans="1:13" ht="18.75" customHeight="1">
      <c r="A7" s="14"/>
      <c r="B7" s="57"/>
      <c r="C7" s="57"/>
      <c r="D7" s="57"/>
      <c r="E7" s="57"/>
      <c r="F7" s="57"/>
      <c r="G7" s="57"/>
      <c r="H7" s="57"/>
      <c r="I7" s="57"/>
      <c r="J7" s="16"/>
      <c r="K7" s="14"/>
      <c r="L7" s="14"/>
      <c r="M7" s="14"/>
    </row>
    <row r="8" spans="1:13" ht="18.75" customHeight="1">
      <c r="A8" s="14"/>
      <c r="B8" s="58" t="s">
        <v>1</v>
      </c>
      <c r="C8" s="58"/>
      <c r="D8" s="59"/>
      <c r="E8" s="23"/>
      <c r="F8" s="19"/>
      <c r="G8" s="58" t="s">
        <v>6</v>
      </c>
      <c r="H8" s="59"/>
      <c r="I8" s="25"/>
      <c r="J8" s="16"/>
      <c r="K8" s="14"/>
      <c r="L8" s="14"/>
      <c r="M8" s="14"/>
    </row>
    <row r="9" spans="1:13" ht="18.75" customHeight="1">
      <c r="A9" s="14"/>
      <c r="B9" s="57"/>
      <c r="C9" s="57"/>
      <c r="D9" s="57"/>
      <c r="E9" s="57"/>
      <c r="F9" s="57"/>
      <c r="G9" s="57"/>
      <c r="H9" s="57"/>
      <c r="I9" s="57"/>
      <c r="J9" s="16"/>
      <c r="K9" s="14"/>
      <c r="L9" s="14"/>
      <c r="M9" s="14"/>
    </row>
    <row r="10" spans="1:13" ht="18.75" customHeight="1">
      <c r="A10" s="14"/>
      <c r="B10" s="58" t="s">
        <v>2</v>
      </c>
      <c r="C10" s="58"/>
      <c r="D10" s="59"/>
      <c r="E10" s="23"/>
      <c r="F10" s="19"/>
      <c r="G10" s="58" t="s">
        <v>7</v>
      </c>
      <c r="H10" s="59"/>
      <c r="I10" s="23"/>
      <c r="J10" s="16"/>
      <c r="K10" s="14"/>
      <c r="L10" s="14"/>
      <c r="M10" s="14"/>
    </row>
    <row r="11" spans="1:13" ht="18.75" customHeight="1">
      <c r="A11" s="14"/>
      <c r="B11" s="57"/>
      <c r="C11" s="57"/>
      <c r="D11" s="57"/>
      <c r="E11" s="57"/>
      <c r="F11" s="57"/>
      <c r="G11" s="57"/>
      <c r="H11" s="57"/>
      <c r="I11" s="57"/>
      <c r="J11" s="16"/>
      <c r="K11" s="14"/>
      <c r="L11" s="14"/>
      <c r="M11" s="14"/>
    </row>
    <row r="12" spans="1:13" ht="18.75" customHeight="1">
      <c r="A12" s="14"/>
      <c r="B12" s="60" t="s">
        <v>3</v>
      </c>
      <c r="C12" s="60"/>
      <c r="D12" s="61"/>
      <c r="E12" s="24"/>
      <c r="F12" s="19"/>
      <c r="G12" s="58" t="s">
        <v>8</v>
      </c>
      <c r="H12" s="59"/>
      <c r="I12" s="23"/>
      <c r="J12" s="16"/>
      <c r="K12" s="14"/>
      <c r="L12" s="14"/>
      <c r="M12" s="14"/>
    </row>
    <row r="13" spans="1:13" ht="18.75" customHeight="1">
      <c r="A13" s="14"/>
      <c r="B13" s="57"/>
      <c r="C13" s="57"/>
      <c r="D13" s="57"/>
      <c r="E13" s="57"/>
      <c r="F13" s="57"/>
      <c r="G13" s="57"/>
      <c r="H13" s="57"/>
      <c r="I13" s="57"/>
      <c r="J13" s="16"/>
      <c r="K13" s="14"/>
      <c r="L13" s="14"/>
      <c r="M13" s="14"/>
    </row>
    <row r="14" spans="1:13" ht="18.75" customHeight="1">
      <c r="A14" s="14"/>
      <c r="B14" s="17" t="s">
        <v>4</v>
      </c>
      <c r="C14" s="17"/>
      <c r="D14" s="18"/>
      <c r="E14" s="24"/>
      <c r="G14" s="56" t="s">
        <v>9</v>
      </c>
      <c r="H14" s="56"/>
      <c r="I14" s="23"/>
      <c r="J14" s="22"/>
      <c r="K14" s="14"/>
      <c r="L14" s="14"/>
      <c r="M14" s="14"/>
    </row>
    <row r="15" spans="1:13" ht="15" customHeight="1">
      <c r="A15" s="14"/>
      <c r="B15" s="16"/>
      <c r="C15" s="16"/>
      <c r="D15" s="16"/>
      <c r="E15" s="16"/>
      <c r="F15" s="16"/>
      <c r="G15" s="16"/>
      <c r="H15" s="16"/>
      <c r="I15" s="16"/>
      <c r="J15" s="16"/>
      <c r="K15" s="14"/>
      <c r="L15" s="14"/>
      <c r="M15" s="14"/>
    </row>
    <row r="16" spans="1:13">
      <c r="A16" s="14"/>
      <c r="B16" s="16"/>
      <c r="C16" s="16"/>
      <c r="D16" s="16"/>
      <c r="E16" s="16"/>
      <c r="F16" s="16"/>
      <c r="G16" s="16"/>
      <c r="H16" s="16"/>
      <c r="I16" s="16"/>
      <c r="J16" s="16"/>
      <c r="K16" s="14"/>
      <c r="L16" s="14"/>
      <c r="M16" s="14"/>
    </row>
    <row r="17" spans="1:13">
      <c r="A17" s="14"/>
      <c r="B17" s="16"/>
      <c r="C17" s="16"/>
      <c r="D17" s="16"/>
      <c r="E17" s="16"/>
      <c r="F17" s="16"/>
      <c r="G17" s="16"/>
      <c r="H17" s="16"/>
      <c r="I17" s="16"/>
      <c r="J17" s="16"/>
      <c r="K17" s="14"/>
      <c r="L17" s="14"/>
      <c r="M17" s="14"/>
    </row>
    <row r="18" spans="1:13">
      <c r="A18" s="14"/>
      <c r="B18" s="16"/>
      <c r="C18" s="16"/>
      <c r="D18" s="16"/>
      <c r="E18" s="16"/>
      <c r="F18" s="16"/>
      <c r="G18" s="16"/>
      <c r="H18" s="16"/>
      <c r="I18" s="16"/>
      <c r="J18" s="16"/>
      <c r="K18" s="14"/>
      <c r="L18" s="14"/>
      <c r="M18" s="14"/>
    </row>
    <row r="19" spans="1:13">
      <c r="A19" s="14"/>
      <c r="B19" s="14"/>
      <c r="C19" s="14"/>
      <c r="D19" s="14"/>
      <c r="E19" s="14"/>
      <c r="F19" s="14"/>
      <c r="G19" s="14"/>
      <c r="H19" s="14"/>
      <c r="I19" s="14"/>
      <c r="J19" s="14"/>
      <c r="K19" s="14"/>
      <c r="L19" s="14"/>
      <c r="M19" s="14"/>
    </row>
    <row r="20" spans="1:13">
      <c r="A20" s="14"/>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row r="25" spans="1:13">
      <c r="A25" s="3" t="s">
        <v>0</v>
      </c>
      <c r="B25" s="2" t="s">
        <v>1</v>
      </c>
      <c r="C25" s="2" t="s">
        <v>2</v>
      </c>
      <c r="D25" s="13" t="s">
        <v>3</v>
      </c>
      <c r="E25" s="13" t="s">
        <v>4</v>
      </c>
      <c r="F25" s="2" t="s">
        <v>5</v>
      </c>
      <c r="G25" s="2" t="s">
        <v>6</v>
      </c>
      <c r="H25" s="2" t="s">
        <v>7</v>
      </c>
      <c r="I25" s="2" t="s">
        <v>8</v>
      </c>
      <c r="J25" s="2" t="s">
        <v>9</v>
      </c>
    </row>
  </sheetData>
  <mergeCells count="14">
    <mergeCell ref="B2:J4"/>
    <mergeCell ref="G14:H14"/>
    <mergeCell ref="B11:I11"/>
    <mergeCell ref="B13:I13"/>
    <mergeCell ref="G6:H6"/>
    <mergeCell ref="G8:H8"/>
    <mergeCell ref="G10:H10"/>
    <mergeCell ref="G12:H12"/>
    <mergeCell ref="B6:D6"/>
    <mergeCell ref="B8:D8"/>
    <mergeCell ref="B10:D10"/>
    <mergeCell ref="B12:D12"/>
    <mergeCell ref="B7:I7"/>
    <mergeCell ref="B9:I9"/>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098" r:id="rId3" name="Button 2">
              <controlPr defaultSize="0" print="0" autoFill="0" autoPict="0" macro="[0]!SubmitFormData">
                <anchor moveWithCells="1" sizeWithCells="1">
                  <from>
                    <xdr:col>4</xdr:col>
                    <xdr:colOff>561975</xdr:colOff>
                    <xdr:row>15</xdr:row>
                    <xdr:rowOff>76200</xdr:rowOff>
                  </from>
                  <to>
                    <xdr:col>7</xdr:col>
                    <xdr:colOff>114300</xdr:colOff>
                    <xdr:row>17</xdr:row>
                    <xdr:rowOff>104775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89DFBBE-D337-4A64-9D32-9E7875C5E675}">
          <x14:formula1>
            <xm:f>'Form Fields'!$E$4:$E$5</xm:f>
          </x14:formula1>
          <xm:sqref>I10</xm:sqref>
        </x14:dataValidation>
        <x14:dataValidation type="list" allowBlank="1" showInputMessage="1" showErrorMessage="1" xr:uid="{92A2F0BC-7A94-4A4E-A3AA-3E11D444D322}">
          <x14:formula1>
            <xm:f>'Form Fields'!$A$4:$A$8</xm:f>
          </x14:formula1>
          <xm:sqref>E8</xm:sqref>
        </x14:dataValidation>
        <x14:dataValidation type="list" allowBlank="1" showInputMessage="1" showErrorMessage="1" xr:uid="{44815894-CB1D-4F98-807E-2CC73238A66B}">
          <x14:formula1>
            <xm:f>'Form Fields'!$C$4:$C$28</xm:f>
          </x14:formula1>
          <xm:sqref>E10</xm:sqref>
        </x14:dataValidation>
        <x14:dataValidation type="list" allowBlank="1" showInputMessage="1" showErrorMessage="1" xr:uid="{79EA6441-BB32-40CB-A347-26245487CCEE}">
          <x14:formula1>
            <xm:f>'Form Fields'!$G$4:$G$10</xm:f>
          </x14:formula1>
          <xm:sqref>I12</xm:sqref>
        </x14:dataValidation>
        <x14:dataValidation type="list" allowBlank="1" showInputMessage="1" showErrorMessage="1" xr:uid="{86E34C5E-D91C-43A0-AD9C-8D93C21725A3}">
          <x14:formula1>
            <xm:f>'Form Fields'!$I$4:$I$7</xm:f>
          </x14:formula1>
          <xm:sqref>I14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C47DD-8DA8-454B-A10A-A1D5DB11F9B7}">
  <dimension ref="B3:J130"/>
  <sheetViews>
    <sheetView topLeftCell="A116" workbookViewId="0">
      <selection activeCell="F122" sqref="F122:G128"/>
    </sheetView>
  </sheetViews>
  <sheetFormatPr defaultRowHeight="15"/>
  <cols>
    <col min="2" max="2" width="13.140625" bestFit="1" customWidth="1"/>
    <col min="3" max="3" width="15.42578125" bestFit="1" customWidth="1"/>
    <col min="4" max="4" width="23.7109375" bestFit="1" customWidth="1"/>
    <col min="5" max="5" width="20.140625" bestFit="1" customWidth="1"/>
    <col min="6" max="6" width="13.140625" bestFit="1" customWidth="1"/>
    <col min="7" max="7" width="23.7109375" bestFit="1" customWidth="1"/>
    <col min="8" max="8" width="4.5703125" bestFit="1" customWidth="1"/>
    <col min="9" max="9" width="15.42578125" bestFit="1" customWidth="1"/>
    <col min="10" max="10" width="15.5703125" bestFit="1" customWidth="1"/>
    <col min="11" max="13" width="4.5703125" bestFit="1" customWidth="1"/>
    <col min="14" max="14" width="11.28515625" bestFit="1" customWidth="1"/>
    <col min="15" max="30" width="7.5703125" bestFit="1" customWidth="1"/>
    <col min="31" max="31" width="11.28515625" bestFit="1" customWidth="1"/>
    <col min="32" max="32" width="6.5703125" bestFit="1" customWidth="1"/>
    <col min="33" max="33" width="5" bestFit="1" customWidth="1"/>
    <col min="34" max="34" width="6.5703125" bestFit="1" customWidth="1"/>
    <col min="35" max="36" width="7.5703125" bestFit="1" customWidth="1"/>
    <col min="37" max="41" width="6.5703125" bestFit="1" customWidth="1"/>
    <col min="42" max="43" width="7.5703125" bestFit="1" customWidth="1"/>
    <col min="44" max="44" width="6.5703125" bestFit="1" customWidth="1"/>
    <col min="45" max="45" width="7.5703125" bestFit="1" customWidth="1"/>
    <col min="46" max="47" width="6.5703125" bestFit="1" customWidth="1"/>
    <col min="48" max="48" width="7.5703125" bestFit="1" customWidth="1"/>
    <col min="49" max="52" width="6.5703125" bestFit="1" customWidth="1"/>
    <col min="53" max="53" width="7.5703125" bestFit="1" customWidth="1"/>
    <col min="54" max="55" width="6.5703125" bestFit="1" customWidth="1"/>
    <col min="56" max="56" width="7.5703125" bestFit="1" customWidth="1"/>
    <col min="57" max="57" width="5.140625" bestFit="1" customWidth="1"/>
    <col min="58" max="61" width="7.5703125" bestFit="1" customWidth="1"/>
    <col min="62" max="62" width="5.28515625" bestFit="1" customWidth="1"/>
    <col min="63" max="63" width="6.7109375" bestFit="1" customWidth="1"/>
    <col min="64" max="66" width="7.5703125" bestFit="1" customWidth="1"/>
    <col min="67" max="67" width="5" bestFit="1" customWidth="1"/>
    <col min="68" max="68" width="4.28515625" bestFit="1" customWidth="1"/>
    <col min="69" max="69" width="6.5703125" bestFit="1" customWidth="1"/>
    <col min="70" max="71" width="7.5703125" bestFit="1" customWidth="1"/>
    <col min="72" max="72" width="6.5703125" bestFit="1" customWidth="1"/>
    <col min="73" max="73" width="7.5703125" bestFit="1" customWidth="1"/>
    <col min="74" max="77" width="6.5703125" bestFit="1" customWidth="1"/>
    <col min="78" max="78" width="7.5703125" bestFit="1" customWidth="1"/>
    <col min="79" max="79" width="6.5703125" bestFit="1" customWidth="1"/>
    <col min="80" max="80" width="7.5703125" bestFit="1" customWidth="1"/>
    <col min="81" max="82" width="6.5703125" bestFit="1" customWidth="1"/>
    <col min="83" max="83" width="7.5703125" bestFit="1" customWidth="1"/>
    <col min="84" max="87" width="6.5703125" bestFit="1" customWidth="1"/>
    <col min="88" max="88" width="7.5703125" bestFit="1" customWidth="1"/>
    <col min="89" max="89" width="6.5703125" bestFit="1" customWidth="1"/>
    <col min="90" max="90" width="7.5703125" bestFit="1" customWidth="1"/>
    <col min="91" max="91" width="6.85546875" bestFit="1" customWidth="1"/>
    <col min="92" max="93" width="7.5703125" bestFit="1" customWidth="1"/>
    <col min="94" max="94" width="6.5703125" bestFit="1" customWidth="1"/>
    <col min="95" max="95" width="7.5703125" bestFit="1" customWidth="1"/>
    <col min="96" max="100" width="6.5703125" bestFit="1" customWidth="1"/>
    <col min="101" max="103" width="7.5703125" bestFit="1" customWidth="1"/>
    <col min="104" max="104" width="6.5703125" bestFit="1" customWidth="1"/>
    <col min="105" max="105" width="7.5703125" bestFit="1" customWidth="1"/>
    <col min="106" max="107" width="6.5703125" bestFit="1" customWidth="1"/>
    <col min="108" max="108" width="7.5703125" bestFit="1" customWidth="1"/>
    <col min="109" max="109" width="6.5703125" bestFit="1" customWidth="1"/>
    <col min="110" max="111" width="7.5703125" bestFit="1" customWidth="1"/>
    <col min="112" max="116" width="6.5703125" bestFit="1" customWidth="1"/>
    <col min="117" max="117" width="7.5703125" bestFit="1" customWidth="1"/>
    <col min="118" max="119" width="6.5703125" bestFit="1" customWidth="1"/>
    <col min="120" max="120" width="7.5703125" bestFit="1" customWidth="1"/>
    <col min="121" max="123" width="6.5703125" bestFit="1" customWidth="1"/>
    <col min="124" max="125" width="7.5703125" bestFit="1" customWidth="1"/>
    <col min="126" max="126" width="6.5703125" bestFit="1" customWidth="1"/>
    <col min="127" max="128" width="7.5703125" bestFit="1" customWidth="1"/>
    <col min="129" max="130" width="6.5703125" bestFit="1" customWidth="1"/>
    <col min="131" max="131" width="7.5703125" bestFit="1" customWidth="1"/>
    <col min="132" max="139" width="6.5703125" bestFit="1" customWidth="1"/>
    <col min="140" max="140" width="7.5703125" bestFit="1" customWidth="1"/>
    <col min="141" max="143" width="6.5703125" bestFit="1" customWidth="1"/>
    <col min="144" max="144" width="7.5703125" bestFit="1" customWidth="1"/>
    <col min="145" max="148" width="6.5703125" bestFit="1" customWidth="1"/>
    <col min="149" max="149" width="7.5703125" bestFit="1" customWidth="1"/>
    <col min="150" max="150" width="5.28515625" bestFit="1" customWidth="1"/>
    <col min="151" max="153" width="6.5703125" bestFit="1" customWidth="1"/>
    <col min="154" max="156" width="7.5703125" bestFit="1" customWidth="1"/>
    <col min="157" max="159" width="6.5703125" bestFit="1" customWidth="1"/>
    <col min="160" max="160" width="7.5703125" bestFit="1" customWidth="1"/>
    <col min="161" max="161" width="6.5703125" bestFit="1" customWidth="1"/>
    <col min="162" max="163" width="7.5703125" bestFit="1" customWidth="1"/>
    <col min="164" max="165" width="6.5703125" bestFit="1" customWidth="1"/>
    <col min="166" max="167" width="7.5703125" bestFit="1" customWidth="1"/>
    <col min="168" max="169" width="6.5703125" bestFit="1" customWidth="1"/>
    <col min="170" max="170" width="11.28515625" bestFit="1" customWidth="1"/>
    <col min="171" max="395" width="8.5703125" bestFit="1" customWidth="1"/>
    <col min="396" max="396" width="11.28515625" bestFit="1" customWidth="1"/>
  </cols>
  <sheetData>
    <row r="3" spans="2:9">
      <c r="B3" s="21" t="s">
        <v>602</v>
      </c>
      <c r="C3" t="s">
        <v>614</v>
      </c>
    </row>
    <row r="4" spans="2:9">
      <c r="B4" s="10" t="s">
        <v>13</v>
      </c>
      <c r="C4" s="62">
        <v>294</v>
      </c>
    </row>
    <row r="5" spans="2:9">
      <c r="B5" s="10" t="s">
        <v>27</v>
      </c>
      <c r="C5" s="62">
        <v>271</v>
      </c>
    </row>
    <row r="6" spans="2:9">
      <c r="B6" s="10" t="s">
        <v>603</v>
      </c>
      <c r="C6" s="62">
        <v>565</v>
      </c>
    </row>
    <row r="10" spans="2:9">
      <c r="C10" s="33" t="s">
        <v>613</v>
      </c>
      <c r="D10" s="33" t="s">
        <v>606</v>
      </c>
      <c r="E10" s="33" t="s">
        <v>607</v>
      </c>
      <c r="G10" s="33" t="s">
        <v>632</v>
      </c>
    </row>
    <row r="11" spans="2:9">
      <c r="C11" s="35">
        <v>1008993.7500000002</v>
      </c>
      <c r="D11" s="35">
        <v>1547319</v>
      </c>
      <c r="E11" s="35">
        <v>538325.25</v>
      </c>
      <c r="G11" s="66">
        <f>E11/D11</f>
        <v>0.34790838217587972</v>
      </c>
    </row>
    <row r="12" spans="2:9">
      <c r="C12" s="33"/>
      <c r="D12" s="33"/>
    </row>
    <row r="13" spans="2:9">
      <c r="C13" s="33"/>
      <c r="D13" s="33"/>
    </row>
    <row r="15" spans="2:9">
      <c r="H15" s="36" t="s">
        <v>602</v>
      </c>
      <c r="I15" s="33" t="s">
        <v>606</v>
      </c>
    </row>
    <row r="16" spans="2:9">
      <c r="D16" s="63" t="s">
        <v>602</v>
      </c>
      <c r="E16" s="62" t="s">
        <v>629</v>
      </c>
      <c r="H16" s="38" t="s">
        <v>26</v>
      </c>
      <c r="I16" s="35">
        <v>107706</v>
      </c>
    </row>
    <row r="17" spans="2:9">
      <c r="D17" s="64" t="s">
        <v>20</v>
      </c>
      <c r="E17" s="62">
        <v>680</v>
      </c>
      <c r="H17" s="38" t="s">
        <v>24</v>
      </c>
      <c r="I17" s="35">
        <v>104057</v>
      </c>
    </row>
    <row r="18" spans="2:9">
      <c r="B18" s="62" t="s">
        <v>614</v>
      </c>
      <c r="D18" s="64" t="s">
        <v>23</v>
      </c>
      <c r="E18" s="62">
        <v>636</v>
      </c>
      <c r="H18" s="38" t="s">
        <v>41</v>
      </c>
      <c r="I18" s="35">
        <v>88335</v>
      </c>
    </row>
    <row r="19" spans="2:9">
      <c r="B19" s="62">
        <v>565</v>
      </c>
      <c r="D19" s="64" t="s">
        <v>16</v>
      </c>
      <c r="E19" s="62">
        <v>630</v>
      </c>
      <c r="H19" s="38" t="s">
        <v>39</v>
      </c>
      <c r="I19" s="35">
        <v>84917</v>
      </c>
    </row>
    <row r="20" spans="2:9">
      <c r="D20" s="64" t="s">
        <v>11</v>
      </c>
      <c r="E20" s="62">
        <v>561</v>
      </c>
      <c r="H20" s="38" t="s">
        <v>21</v>
      </c>
      <c r="I20" s="35">
        <v>82347</v>
      </c>
    </row>
    <row r="21" spans="2:9">
      <c r="D21" s="64" t="s">
        <v>30</v>
      </c>
      <c r="E21" s="62">
        <v>522</v>
      </c>
      <c r="H21" s="38" t="s">
        <v>603</v>
      </c>
      <c r="I21" s="35">
        <v>467362</v>
      </c>
    </row>
    <row r="22" spans="2:9">
      <c r="B22" t="s">
        <v>619</v>
      </c>
      <c r="D22" s="64" t="s">
        <v>603</v>
      </c>
      <c r="E22" s="62">
        <v>3029</v>
      </c>
    </row>
    <row r="23" spans="2:9">
      <c r="B23" s="34">
        <f>D11/B19</f>
        <v>2738.6176991150442</v>
      </c>
    </row>
    <row r="24" spans="2:9">
      <c r="B24" t="s">
        <v>630</v>
      </c>
    </row>
    <row r="25" spans="2:9">
      <c r="B25" s="65">
        <f>H27/B19</f>
        <v>5.3610619469026553</v>
      </c>
    </row>
    <row r="26" spans="2:9">
      <c r="H26" s="62" t="s">
        <v>629</v>
      </c>
    </row>
    <row r="27" spans="2:9">
      <c r="C27" s="36" t="s">
        <v>602</v>
      </c>
      <c r="D27" s="33" t="s">
        <v>606</v>
      </c>
      <c r="E27" s="36" t="s">
        <v>602</v>
      </c>
      <c r="F27" s="33" t="s">
        <v>607</v>
      </c>
      <c r="H27" s="62">
        <v>3029</v>
      </c>
    </row>
    <row r="28" spans="2:9">
      <c r="C28" s="38" t="s">
        <v>615</v>
      </c>
      <c r="D28" s="35"/>
      <c r="E28" s="38" t="s">
        <v>615</v>
      </c>
      <c r="F28" s="35"/>
    </row>
    <row r="29" spans="2:9">
      <c r="C29" s="39" t="s">
        <v>623</v>
      </c>
      <c r="D29" s="35">
        <v>57928</v>
      </c>
      <c r="E29" s="39" t="s">
        <v>623</v>
      </c>
      <c r="F29" s="35">
        <v>19379.549999999996</v>
      </c>
    </row>
    <row r="30" spans="2:9">
      <c r="C30" s="39" t="s">
        <v>617</v>
      </c>
      <c r="D30" s="35">
        <v>58420</v>
      </c>
      <c r="E30" s="39" t="s">
        <v>617</v>
      </c>
      <c r="F30" s="35">
        <v>20329.099999999999</v>
      </c>
      <c r="H30" s="62" t="s">
        <v>631</v>
      </c>
    </row>
    <row r="31" spans="2:9">
      <c r="C31" s="39" t="s">
        <v>624</v>
      </c>
      <c r="D31" s="35">
        <v>72488</v>
      </c>
      <c r="E31" s="39" t="s">
        <v>624</v>
      </c>
      <c r="F31" s="35">
        <v>26352.2</v>
      </c>
      <c r="H31" s="33">
        <v>7.7539823008849558</v>
      </c>
    </row>
    <row r="32" spans="2:9">
      <c r="C32" s="39" t="s">
        <v>620</v>
      </c>
      <c r="D32" s="35">
        <v>73240</v>
      </c>
      <c r="E32" s="39" t="s">
        <v>620</v>
      </c>
      <c r="F32" s="35">
        <v>23376.750000000004</v>
      </c>
    </row>
    <row r="33" spans="3:10">
      <c r="C33" s="39" t="s">
        <v>621</v>
      </c>
      <c r="D33" s="35">
        <v>63816</v>
      </c>
      <c r="E33" s="39" t="s">
        <v>621</v>
      </c>
      <c r="F33" s="35">
        <v>22627.3</v>
      </c>
      <c r="I33" s="63" t="s">
        <v>602</v>
      </c>
      <c r="J33" s="62" t="s">
        <v>614</v>
      </c>
    </row>
    <row r="34" spans="3:10">
      <c r="C34" s="39" t="s">
        <v>616</v>
      </c>
      <c r="D34" s="35">
        <v>51462</v>
      </c>
      <c r="E34" s="39" t="s">
        <v>616</v>
      </c>
      <c r="F34" s="35">
        <v>16713.600000000002</v>
      </c>
      <c r="I34" s="64" t="s">
        <v>13</v>
      </c>
      <c r="J34" s="62">
        <v>294</v>
      </c>
    </row>
    <row r="35" spans="3:10">
      <c r="C35" s="39" t="s">
        <v>625</v>
      </c>
      <c r="D35" s="35">
        <v>46334</v>
      </c>
      <c r="E35" s="39" t="s">
        <v>625</v>
      </c>
      <c r="F35" s="35">
        <v>19933.599999999999</v>
      </c>
      <c r="I35" s="64" t="s">
        <v>27</v>
      </c>
      <c r="J35" s="62">
        <v>271</v>
      </c>
    </row>
    <row r="36" spans="3:10">
      <c r="C36" s="39" t="s">
        <v>622</v>
      </c>
      <c r="D36" s="35">
        <v>50577</v>
      </c>
      <c r="E36" s="39" t="s">
        <v>622</v>
      </c>
      <c r="F36" s="35">
        <v>18815.999999999996</v>
      </c>
      <c r="I36" s="64" t="s">
        <v>603</v>
      </c>
      <c r="J36" s="62">
        <v>565</v>
      </c>
    </row>
    <row r="37" spans="3:10">
      <c r="C37" s="39" t="s">
        <v>626</v>
      </c>
      <c r="D37" s="35">
        <v>40296</v>
      </c>
      <c r="E37" s="39" t="s">
        <v>626</v>
      </c>
      <c r="F37" s="35">
        <v>14064.35</v>
      </c>
    </row>
    <row r="38" spans="3:10">
      <c r="C38" s="39" t="s">
        <v>627</v>
      </c>
      <c r="D38" s="35">
        <v>43258</v>
      </c>
      <c r="E38" s="39" t="s">
        <v>627</v>
      </c>
      <c r="F38" s="35">
        <v>17400.100000000002</v>
      </c>
    </row>
    <row r="39" spans="3:10">
      <c r="C39" s="39" t="s">
        <v>628</v>
      </c>
      <c r="D39" s="35">
        <v>56264</v>
      </c>
      <c r="E39" s="39" t="s">
        <v>628</v>
      </c>
      <c r="F39" s="35">
        <v>18259.400000000001</v>
      </c>
    </row>
    <row r="40" spans="3:10">
      <c r="C40" s="39" t="s">
        <v>618</v>
      </c>
      <c r="D40" s="35">
        <v>70694</v>
      </c>
      <c r="E40" s="39" t="s">
        <v>618</v>
      </c>
      <c r="F40" s="35">
        <v>23423.5</v>
      </c>
    </row>
    <row r="41" spans="3:10">
      <c r="C41" s="38" t="s">
        <v>603</v>
      </c>
      <c r="D41" s="35">
        <v>684777</v>
      </c>
      <c r="E41" s="38" t="s">
        <v>603</v>
      </c>
      <c r="F41" s="35">
        <v>240675.45000000004</v>
      </c>
    </row>
    <row r="45" spans="3:10">
      <c r="C45" s="63" t="s">
        <v>7</v>
      </c>
      <c r="D45" s="62" t="s" vm="1">
        <v>27</v>
      </c>
    </row>
    <row r="47" spans="3:10">
      <c r="C47" s="63" t="s">
        <v>602</v>
      </c>
      <c r="D47" s="62" t="s">
        <v>614</v>
      </c>
      <c r="F47" s="63" t="s">
        <v>602</v>
      </c>
      <c r="G47" s="62" t="s">
        <v>614</v>
      </c>
      <c r="I47" s="63" t="s">
        <v>602</v>
      </c>
      <c r="J47" s="62" t="s">
        <v>614</v>
      </c>
    </row>
    <row r="48" spans="3:10">
      <c r="C48" s="64" t="s">
        <v>551</v>
      </c>
      <c r="D48" s="62">
        <v>8</v>
      </c>
      <c r="F48" s="64" t="s">
        <v>20</v>
      </c>
      <c r="G48" s="62">
        <v>50</v>
      </c>
      <c r="I48" s="64" t="s">
        <v>45</v>
      </c>
      <c r="J48" s="62">
        <v>77</v>
      </c>
    </row>
    <row r="49" spans="3:10">
      <c r="C49" s="64" t="s">
        <v>550</v>
      </c>
      <c r="D49" s="62">
        <v>59</v>
      </c>
      <c r="F49" s="64" t="s">
        <v>16</v>
      </c>
      <c r="G49" s="62">
        <v>51</v>
      </c>
      <c r="I49" s="64" t="s">
        <v>28</v>
      </c>
      <c r="J49" s="62">
        <v>67</v>
      </c>
    </row>
    <row r="50" spans="3:10">
      <c r="C50" s="64" t="s">
        <v>547</v>
      </c>
      <c r="D50" s="62">
        <v>7</v>
      </c>
      <c r="F50" s="64" t="s">
        <v>11</v>
      </c>
      <c r="G50" s="62">
        <v>60</v>
      </c>
      <c r="I50" s="64" t="s">
        <v>18</v>
      </c>
      <c r="J50" s="62">
        <v>58</v>
      </c>
    </row>
    <row r="51" spans="3:10">
      <c r="C51" s="64" t="s">
        <v>549</v>
      </c>
      <c r="D51" s="62">
        <v>47</v>
      </c>
      <c r="F51" s="64" t="s">
        <v>23</v>
      </c>
      <c r="G51" s="62">
        <v>58</v>
      </c>
      <c r="I51" s="64" t="s">
        <v>14</v>
      </c>
      <c r="J51" s="62">
        <v>69</v>
      </c>
    </row>
    <row r="52" spans="3:10">
      <c r="C52" s="64" t="s">
        <v>32</v>
      </c>
      <c r="D52" s="62">
        <v>53</v>
      </c>
      <c r="F52" s="64" t="s">
        <v>30</v>
      </c>
      <c r="G52" s="62">
        <v>52</v>
      </c>
      <c r="I52" s="64" t="s">
        <v>603</v>
      </c>
      <c r="J52" s="62">
        <v>271</v>
      </c>
    </row>
    <row r="53" spans="3:10">
      <c r="C53" s="64" t="s">
        <v>548</v>
      </c>
      <c r="D53" s="62">
        <v>44</v>
      </c>
      <c r="F53" s="64" t="s">
        <v>603</v>
      </c>
      <c r="G53" s="62">
        <v>271</v>
      </c>
    </row>
    <row r="54" spans="3:10">
      <c r="C54" s="64" t="s">
        <v>546</v>
      </c>
      <c r="D54" s="62">
        <v>53</v>
      </c>
    </row>
    <row r="55" spans="3:10">
      <c r="C55" s="64" t="s">
        <v>603</v>
      </c>
      <c r="D55" s="62">
        <v>271</v>
      </c>
    </row>
    <row r="59" spans="3:10">
      <c r="G59" s="63" t="s">
        <v>602</v>
      </c>
      <c r="H59" s="62" t="s">
        <v>614</v>
      </c>
    </row>
    <row r="60" spans="3:10">
      <c r="G60" s="64" t="s">
        <v>55</v>
      </c>
      <c r="H60" s="62">
        <v>16</v>
      </c>
    </row>
    <row r="61" spans="3:10">
      <c r="D61" s="36" t="s">
        <v>602</v>
      </c>
      <c r="E61" s="33" t="s">
        <v>607</v>
      </c>
      <c r="G61" s="64" t="s">
        <v>24</v>
      </c>
      <c r="H61" s="62">
        <v>25</v>
      </c>
    </row>
    <row r="62" spans="3:10">
      <c r="D62" s="38" t="s">
        <v>30</v>
      </c>
      <c r="E62" s="35">
        <v>71191.3</v>
      </c>
      <c r="G62" s="64" t="s">
        <v>41</v>
      </c>
      <c r="H62" s="62">
        <v>14</v>
      </c>
    </row>
    <row r="63" spans="3:10">
      <c r="D63" s="38" t="s">
        <v>11</v>
      </c>
      <c r="E63" s="35">
        <v>86845.65</v>
      </c>
      <c r="G63" s="64" t="s">
        <v>26</v>
      </c>
      <c r="H63" s="62">
        <v>14</v>
      </c>
    </row>
    <row r="64" spans="3:10">
      <c r="D64" s="38" t="s">
        <v>20</v>
      </c>
      <c r="E64" s="35">
        <v>91488.099999999977</v>
      </c>
      <c r="G64" s="64" t="s">
        <v>12</v>
      </c>
      <c r="H64" s="62">
        <v>16</v>
      </c>
    </row>
    <row r="65" spans="2:8">
      <c r="D65" s="38" t="s">
        <v>23</v>
      </c>
      <c r="E65" s="35">
        <v>132473.60000000003</v>
      </c>
      <c r="G65" s="64" t="s">
        <v>603</v>
      </c>
      <c r="H65" s="62">
        <v>85</v>
      </c>
    </row>
    <row r="66" spans="2:8">
      <c r="D66" s="38" t="s">
        <v>16</v>
      </c>
      <c r="E66" s="35">
        <v>156326.6</v>
      </c>
    </row>
    <row r="67" spans="2:8">
      <c r="D67" s="38" t="s">
        <v>603</v>
      </c>
      <c r="E67" s="35">
        <v>538325.25</v>
      </c>
    </row>
    <row r="70" spans="2:8">
      <c r="B70" s="36" t="s">
        <v>602</v>
      </c>
      <c r="C70" s="33" t="s">
        <v>607</v>
      </c>
    </row>
    <row r="71" spans="2:8">
      <c r="B71" s="38" t="s">
        <v>43</v>
      </c>
      <c r="C71" s="35">
        <v>32680</v>
      </c>
    </row>
    <row r="72" spans="2:8">
      <c r="B72" s="38" t="s">
        <v>17</v>
      </c>
      <c r="C72" s="35">
        <v>34524.5</v>
      </c>
    </row>
    <row r="73" spans="2:8">
      <c r="B73" s="38" t="s">
        <v>63</v>
      </c>
      <c r="C73" s="35">
        <v>34693</v>
      </c>
      <c r="E73" s="36" t="s">
        <v>602</v>
      </c>
      <c r="F73" s="33" t="s">
        <v>633</v>
      </c>
    </row>
    <row r="74" spans="2:8">
      <c r="B74" s="38" t="s">
        <v>26</v>
      </c>
      <c r="C74" s="35">
        <v>37697.1</v>
      </c>
      <c r="E74" s="38" t="s">
        <v>55</v>
      </c>
      <c r="F74" s="33">
        <v>0.55000000000000004</v>
      </c>
    </row>
    <row r="75" spans="2:8">
      <c r="B75" s="38" t="s">
        <v>24</v>
      </c>
      <c r="C75" s="35">
        <v>46825.64999999998</v>
      </c>
      <c r="E75" s="38" t="s">
        <v>35</v>
      </c>
      <c r="F75" s="33">
        <v>0.8</v>
      </c>
    </row>
    <row r="76" spans="2:8">
      <c r="B76" s="38" t="s">
        <v>603</v>
      </c>
      <c r="C76" s="35">
        <v>186420.25000000009</v>
      </c>
      <c r="E76" s="38" t="s">
        <v>24</v>
      </c>
      <c r="F76" s="33">
        <v>0.55000000000000004</v>
      </c>
    </row>
    <row r="77" spans="2:8">
      <c r="E77" s="38" t="s">
        <v>43</v>
      </c>
      <c r="F77" s="33">
        <v>0.6</v>
      </c>
    </row>
    <row r="78" spans="2:8">
      <c r="E78" s="38" t="s">
        <v>59</v>
      </c>
      <c r="F78" s="33">
        <v>0.65</v>
      </c>
    </row>
    <row r="79" spans="2:8">
      <c r="B79" s="36" t="s">
        <v>602</v>
      </c>
      <c r="C79" s="33" t="s">
        <v>607</v>
      </c>
      <c r="E79" s="38" t="s">
        <v>41</v>
      </c>
      <c r="F79" s="33">
        <v>0.65</v>
      </c>
    </row>
    <row r="80" spans="2:8">
      <c r="B80" s="38" t="s">
        <v>51</v>
      </c>
      <c r="C80" s="35">
        <v>6575.7</v>
      </c>
      <c r="E80" s="38" t="s">
        <v>78</v>
      </c>
      <c r="F80" s="33">
        <v>0.65</v>
      </c>
    </row>
    <row r="81" spans="2:10">
      <c r="B81" s="38" t="s">
        <v>57</v>
      </c>
      <c r="C81" s="35">
        <v>7699.6500000000005</v>
      </c>
      <c r="E81" s="38" t="s">
        <v>51</v>
      </c>
      <c r="F81" s="33">
        <v>0.7</v>
      </c>
    </row>
    <row r="82" spans="2:10">
      <c r="B82" s="38" t="s">
        <v>78</v>
      </c>
      <c r="C82" s="35">
        <v>7881.3</v>
      </c>
      <c r="E82" s="38" t="s">
        <v>17</v>
      </c>
      <c r="F82" s="33">
        <v>0.5</v>
      </c>
    </row>
    <row r="83" spans="2:10">
      <c r="B83" s="38" t="s">
        <v>31</v>
      </c>
      <c r="C83" s="35">
        <v>9376</v>
      </c>
      <c r="E83" s="38" t="s">
        <v>26</v>
      </c>
      <c r="F83" s="33">
        <v>0.65</v>
      </c>
    </row>
    <row r="84" spans="2:10">
      <c r="B84" s="38" t="s">
        <v>114</v>
      </c>
      <c r="C84" s="35">
        <v>9925.2000000000007</v>
      </c>
      <c r="E84" s="38" t="s">
        <v>82</v>
      </c>
      <c r="F84" s="33">
        <v>0.8</v>
      </c>
    </row>
    <row r="85" spans="2:10">
      <c r="B85" s="38" t="s">
        <v>603</v>
      </c>
      <c r="C85" s="35">
        <v>41457.849999999991</v>
      </c>
      <c r="E85" s="38" t="s">
        <v>53</v>
      </c>
      <c r="F85" s="33">
        <v>0.7</v>
      </c>
    </row>
    <row r="86" spans="2:10">
      <c r="E86" s="38" t="s">
        <v>69</v>
      </c>
      <c r="F86" s="33">
        <v>0.55000000000000004</v>
      </c>
    </row>
    <row r="87" spans="2:10">
      <c r="E87" s="38" t="s">
        <v>57</v>
      </c>
      <c r="F87" s="33">
        <v>0.85</v>
      </c>
    </row>
    <row r="88" spans="2:10">
      <c r="E88" s="38" t="s">
        <v>37</v>
      </c>
      <c r="F88" s="33">
        <v>0.5</v>
      </c>
    </row>
    <row r="89" spans="2:10">
      <c r="E89" s="38" t="s">
        <v>63</v>
      </c>
      <c r="F89" s="33">
        <v>0.5</v>
      </c>
    </row>
    <row r="90" spans="2:10">
      <c r="E90" s="38" t="s">
        <v>99</v>
      </c>
      <c r="F90" s="33">
        <v>0.6</v>
      </c>
    </row>
    <row r="91" spans="2:10">
      <c r="E91" s="38" t="s">
        <v>114</v>
      </c>
      <c r="F91" s="33">
        <v>0.6</v>
      </c>
    </row>
    <row r="92" spans="2:10">
      <c r="E92" s="38" t="s">
        <v>12</v>
      </c>
      <c r="F92" s="33">
        <v>0.75</v>
      </c>
    </row>
    <row r="93" spans="2:10">
      <c r="E93" s="38" t="s">
        <v>21</v>
      </c>
      <c r="F93" s="33">
        <v>0.75</v>
      </c>
    </row>
    <row r="94" spans="2:10">
      <c r="E94" s="38" t="s">
        <v>75</v>
      </c>
      <c r="F94" s="33">
        <v>0.75</v>
      </c>
    </row>
    <row r="95" spans="2:10">
      <c r="E95" s="38" t="s">
        <v>95</v>
      </c>
      <c r="F95" s="33">
        <v>0.7</v>
      </c>
      <c r="I95" s="36" t="s">
        <v>602</v>
      </c>
      <c r="J95" s="33" t="s">
        <v>606</v>
      </c>
    </row>
    <row r="96" spans="2:10">
      <c r="E96" s="38" t="s">
        <v>39</v>
      </c>
      <c r="F96" s="33">
        <v>0.65</v>
      </c>
      <c r="I96" s="38" t="s">
        <v>551</v>
      </c>
      <c r="J96" s="35">
        <v>36031</v>
      </c>
    </row>
    <row r="97" spans="5:10">
      <c r="E97" s="38" t="s">
        <v>31</v>
      </c>
      <c r="F97" s="33">
        <v>0.75</v>
      </c>
      <c r="I97" s="38" t="s">
        <v>550</v>
      </c>
      <c r="J97" s="35">
        <v>371336</v>
      </c>
    </row>
    <row r="98" spans="5:10">
      <c r="E98" s="38" t="s">
        <v>49</v>
      </c>
      <c r="F98" s="33">
        <v>0.7</v>
      </c>
      <c r="I98" s="38" t="s">
        <v>547</v>
      </c>
      <c r="J98" s="35">
        <v>61582</v>
      </c>
    </row>
    <row r="99" spans="5:10">
      <c r="E99" s="38" t="s">
        <v>603</v>
      </c>
      <c r="F99" s="33">
        <v>16.45</v>
      </c>
      <c r="I99" s="38" t="s">
        <v>549</v>
      </c>
      <c r="J99" s="35">
        <v>232231</v>
      </c>
    </row>
    <row r="100" spans="5:10">
      <c r="I100" s="38" t="s">
        <v>32</v>
      </c>
      <c r="J100" s="35">
        <v>333585</v>
      </c>
    </row>
    <row r="101" spans="5:10">
      <c r="I101" s="38" t="s">
        <v>548</v>
      </c>
      <c r="J101" s="35">
        <v>277832</v>
      </c>
    </row>
    <row r="102" spans="5:10">
      <c r="I102" s="38" t="s">
        <v>546</v>
      </c>
      <c r="J102" s="35">
        <v>234722</v>
      </c>
    </row>
    <row r="103" spans="5:10">
      <c r="I103" s="38" t="s">
        <v>603</v>
      </c>
      <c r="J103" s="35">
        <v>1547319</v>
      </c>
    </row>
    <row r="105" spans="5:10">
      <c r="E105" s="36" t="s">
        <v>602</v>
      </c>
      <c r="F105" s="33" t="s">
        <v>606</v>
      </c>
    </row>
    <row r="106" spans="5:10">
      <c r="E106" s="38" t="s">
        <v>45</v>
      </c>
      <c r="F106" s="35">
        <v>450256</v>
      </c>
    </row>
    <row r="107" spans="5:10">
      <c r="E107" s="38" t="s">
        <v>28</v>
      </c>
      <c r="F107" s="35">
        <v>390472</v>
      </c>
    </row>
    <row r="108" spans="5:10">
      <c r="E108" s="38" t="s">
        <v>18</v>
      </c>
      <c r="F108" s="35">
        <v>339563</v>
      </c>
    </row>
    <row r="109" spans="5:10">
      <c r="E109" s="38" t="s">
        <v>14</v>
      </c>
      <c r="F109" s="35">
        <v>367028</v>
      </c>
    </row>
    <row r="110" spans="5:10">
      <c r="E110" s="38" t="s">
        <v>603</v>
      </c>
      <c r="F110" s="35">
        <v>1547319</v>
      </c>
    </row>
    <row r="122" spans="3:7">
      <c r="C122" s="36" t="s">
        <v>602</v>
      </c>
      <c r="D122" s="62" t="s">
        <v>631</v>
      </c>
      <c r="F122" s="68" t="s">
        <v>602</v>
      </c>
      <c r="G122" s="62" t="s">
        <v>631</v>
      </c>
    </row>
    <row r="123" spans="3:7">
      <c r="C123" s="38" t="s">
        <v>551</v>
      </c>
      <c r="D123" s="33">
        <v>7.6</v>
      </c>
      <c r="F123" s="38" t="s">
        <v>20</v>
      </c>
      <c r="G123" s="33">
        <v>7.882352941176471</v>
      </c>
    </row>
    <row r="124" spans="3:7">
      <c r="C124" s="38" t="s">
        <v>550</v>
      </c>
      <c r="D124" s="33">
        <v>7.6967213114754101</v>
      </c>
      <c r="F124" s="38" t="s">
        <v>16</v>
      </c>
      <c r="G124" s="33">
        <v>7.532258064516129</v>
      </c>
    </row>
    <row r="125" spans="3:7">
      <c r="C125" s="38" t="s">
        <v>547</v>
      </c>
      <c r="D125" s="33">
        <v>9.9</v>
      </c>
      <c r="F125" s="38" t="s">
        <v>11</v>
      </c>
      <c r="G125" s="33">
        <v>7.9739130434782606</v>
      </c>
    </row>
    <row r="126" spans="3:7">
      <c r="C126" s="38" t="s">
        <v>549</v>
      </c>
      <c r="D126" s="33">
        <v>7.7173913043478262</v>
      </c>
      <c r="F126" s="38" t="s">
        <v>23</v>
      </c>
      <c r="G126" s="33">
        <v>7.7192982456140351</v>
      </c>
    </row>
    <row r="127" spans="3:7">
      <c r="C127" s="38" t="s">
        <v>32</v>
      </c>
      <c r="D127" s="33">
        <v>7.7593984962406015</v>
      </c>
      <c r="F127" s="38" t="s">
        <v>30</v>
      </c>
      <c r="G127" s="33">
        <v>7.655913978494624</v>
      </c>
    </row>
    <row r="128" spans="3:7">
      <c r="C128" s="38" t="s">
        <v>548</v>
      </c>
      <c r="D128" s="33">
        <v>7.5876288659793811</v>
      </c>
      <c r="F128" s="38" t="s">
        <v>603</v>
      </c>
      <c r="G128" s="62">
        <v>7.7539823008849558</v>
      </c>
    </row>
    <row r="129" spans="3:4">
      <c r="C129" s="38" t="s">
        <v>546</v>
      </c>
      <c r="D129" s="33">
        <v>7.5813953488372094</v>
      </c>
    </row>
    <row r="130" spans="3:4">
      <c r="C130" s="38" t="s">
        <v>603</v>
      </c>
      <c r="D130" s="35">
        <v>7.7539823008849558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7729C-4335-47AB-949C-32F42D5BB2D5}">
  <dimension ref="Q53:Q58"/>
  <sheetViews>
    <sheetView topLeftCell="A43" zoomScale="70" zoomScaleNormal="70" workbookViewId="0">
      <selection activeCell="AN51" sqref="AN51:BC51"/>
    </sheetView>
  </sheetViews>
  <sheetFormatPr defaultRowHeight="15"/>
  <cols>
    <col min="1" max="16384" width="9.140625" style="37"/>
  </cols>
  <sheetData>
    <row r="53" spans="17:17" ht="23.25">
      <c r="Q53" s="67"/>
    </row>
    <row r="58" spans="17:17" ht="16.5" customHeight="1"/>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a b l e 4 ] ] > < / 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 T a g s \ T a b l e s \ & l t ; T a b l e s \ T a b l e 4 & g t ; < / K e y > < / D i a g r a m O b j e c t K e y > < D i a g r a m O b j e c t K e y > < K e y > T a b l e s \ T a b l e 1 < / K e y > < / D i a g r a m O b j e c t K e y > < D i a g r a m O b j e c t K e y > < K e y > T a b l e s \ T a b l e 1 \ C o l u m n s \ C u s t o m e r   N a m e < / K e y > < / D i a g r a m O b j e c t K e y > < D i a g r a m O b j e c t K e y > < K e y > T a b l e s \ T a b l e 1 \ C o l u m n s \ P r o d u c t   C a t e g o r y < / K e y > < / D i a g r a m O b j e c t K e y > < D i a g r a m O b j e c t K e y > < K e y > T a b l e s \ T a b l e 1 \ C o l u m n s \ P r o d u c t   N a m e < / K e y > < / D i a g r a m O b j e c t K e y > < D i a g r a m O b j e c t K e y > < K e y > T a b l e s \ T a b l e 1 \ C o l u m n s \ O r d e r   D a t e < / K e y > < / D i a g r a m O b j e c t K e y > < D i a g r a m O b j e c t K e y > < K e y > T a b l e s \ T a b l e 1 \ C o l u m n s \ D e l i v e r e d   D a t e < / K e y > < / D i a g r a m O b j e c t K e y > < D i a g r a m O b j e c t K e y > < K e y > T a b l e s \ T a b l e 1 \ C o l u m n s \ Q u a n t i t y < / K e y > < / D i a g r a m O b j e c t K e y > < D i a g r a m O b j e c t K e y > < K e y > T a b l e s \ T a b l e 1 \ C o l u m n s \ U n i t   P r i c e < / K e y > < / D i a g r a m O b j e c t K e y > < D i a g r a m O b j e c t K e y > < K e y > T a b l e s \ T a b l e 1 \ C o l u m n s \ S t a t u s < / K e y > < / D i a g r a m O b j e c t K e y > < D i a g r a m O b j e c t K e y > < K e y > T a b l e s \ T a b l e 1 \ C o l u m n s \ C o u n t r y < / K e y > < / D i a g r a m O b j e c t K e y > < D i a g r a m O b j e c t K e y > < K e y > T a b l e s \ T a b l e 1 \ C o l u m n s \ P a y m e n t   M e t h o d < / K e y > < / D i a g r a m O b j e c t K e y > < D i a g r a m O b j e c t K e y > < K e y > T a b l e s \ T a b l e 1 \ C o l u m n s \ Y e a r < / K e y > < / D i a g r a m O b j e c t K e y > < D i a g r a m O b j e c t K e y > < K e y > T a b l e s \ T a b l e 1 \ C o l u m n s \ M o n t h < / K e y > < / D i a g r a m O b j e c t K e y > < D i a g r a m O b j e c t K e y > < K e y > T a b l e s \ T a b l e 1 \ C o l u m n s \ D a y < / K e y > < / D i a g r a m O b j e c t K e y > < D i a g r a m O b j e c t K e y > < K e y > T a b l e s \ T a b l e 1 \ C o l u m n s \ D e l i v e r y   T i m e < / K e y > < / D i a g r a m O b j e c t K e y > < D i a g r a m O b j e c t K e y > < K e y > T a b l e s \ T a b l e 1 \ C o l u m n s \ C o s t   P e r c e n t a g e < / K e y > < / D i a g r a m O b j e c t K e y > < D i a g r a m O b j e c t K e y > < K e y > T a b l e s \ T a b l e 1 \ C o l u m n s \ T o t a l   C o s t < / K e y > < / D i a g r a m O b j e c t K e y > < D i a g r a m O b j e c t K e y > < K e y > T a b l e s \ T a b l e 1 \ C o l u m n s \ R e v e n u e < / K e y > < / D i a g r a m O b j e c t K e y > < D i a g r a m O b j e c t K e y > < K e y > T a b l e s \ T a b l e 1 \ C o l u m n s \ N e t   P r o f i t < / K e y > < / D i a g r a m O b j e c t K e y > < D i a g r a m O b j e c t K e y > < K e y > T a b l e s \ T a b l e 1 \ M e a s u r e s \ S u m   o f   T o t a l   C o s t < / K e y > < / D i a g r a m O b j e c t K e y > < D i a g r a m O b j e c t K e y > < K e y > T a b l e s \ T a b l e 1 \ S u m   o f   T o t a l   C o s t \ A d d i t i o n a l   I n f o \ I m p l i c i t   M e a s u r e < / K e y > < / D i a g r a m O b j e c t K e y > < D i a g r a m O b j e c t K e y > < K e y > T a b l e s \ T a b l e 1 \ M e a s u r e s \ S u m   o f   R e v e n u e < / K e y > < / D i a g r a m O b j e c t K e y > < D i a g r a m O b j e c t K e y > < K e y > T a b l e s \ T a b l e 1 \ S u m   o f   R e v e n u e \ A d d i t i o n a l   I n f o \ I m p l i c i t   M e a s u r e < / K e y > < / D i a g r a m O b j e c t K e y > < D i a g r a m O b j e c t K e y > < K e y > T a b l e s \ T a b l e 1 \ M e a s u r e s \ S u m   o f   N e t   P r o f i t < / K e y > < / D i a g r a m O b j e c t K e y > < D i a g r a m O b j e c t K e y > < K e y > T a b l e s \ T a b l e 1 \ S u m   o f   N e t   P r o f i t \ A d d i t i o n a l   I n f o \ I m p l i c i t   M e a s u r e < / K e y > < / D i a g r a m O b j e c t K e y > < D i a g r a m O b j e c t K e y > < K e y > T a b l e s \ T a b l e 1 \ M e a s u r e s \ C o u n t   o f   C u s t o m e r   N a m e < / K e y > < / D i a g r a m O b j e c t K e y > < D i a g r a m O b j e c t K e y > < K e y > T a b l e s \ T a b l e 1 \ C o u n t   o f   C u s t o m e r   N a m e \ A d d i t i o n a l   I n f o \ I m p l i c i t   M e a s u r e < / K e y > < / D i a g r a m O b j e c t K e y > < D i a g r a m O b j e c t K e y > < K e y > T a b l e s \ T a b l e 4 < / K e y > < / D i a g r a m O b j e c t K e y > < D i a g r a m O b j e c t K e y > < K e y > T a b l e s \ T a b l e 4 \ C o l u m n s \ P r o d u c t   N a m e < / K e y > < / D i a g r a m O b j e c t K e y > < D i a g r a m O b j e c t K e y > < K e y > T a b l e s \ T a b l e 4 \ C o l u m n s \ C o s t   P e r c e n t a g e < / K e y > < / D i a g r a m O b j e c t K e y > < D i a g r a m O b j e c t K e y > < K e y > R e l a t i o n s h i p s \ & l t ; T a b l e s \ T a b l e 1 \ C o l u m n s \ P r o d u c t   N a m e & g t ; - & l t ; T a b l e s \ T a b l e 4 \ C o l u m n s \ P r o d u c t   N a m e & g t ; < / K e y > < / D i a g r a m O b j e c t K e y > < D i a g r a m O b j e c t K e y > < K e y > R e l a t i o n s h i p s \ & l t ; T a b l e s \ T a b l e 1 \ C o l u m n s \ P r o d u c t   N a m e & g t ; - & l t ; T a b l e s \ T a b l e 4 \ C o l u m n s \ P r o d u c t   N a m e & g t ; \ F K < / K e y > < / D i a g r a m O b j e c t K e y > < D i a g r a m O b j e c t K e y > < K e y > R e l a t i o n s h i p s \ & l t ; T a b l e s \ T a b l e 1 \ C o l u m n s \ P r o d u c t   N a m e & g t ; - & l t ; T a b l e s \ T a b l e 4 \ C o l u m n s \ P r o d u c t   N a m e & g t ; \ P K < / K e y > < / D i a g r a m O b j e c t K e y > < D i a g r a m O b j e c t K e y > < K e y > R e l a t i o n s h i p s \ & l t ; T a b l e s \ T a b l e 1 \ C o l u m n s \ P r o d u c t   N a m e & g t ; - & l t ; T a b l e s \ T a b l e 4 \ C o l u m n s \ P r o d u c t   N a m e & g t ; \ C r o s s F i l t e r < / K e y > < / D i a g r a m O b j e c t K e y > < / A l l K e y s > < S e l e c t e d K e y s > < D i a g r a m O b j e c t K e y > < K e y > T a b l e s \ T a b l e 4 < / 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 T a g s \ T a b l e s \ & l t ; T a b l e s \ T a b l e 4 & g t ; 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W i d t h > 2 0 0 < / W i d t h > < / a : V a l u e > < / a : K e y V a l u e O f D i a g r a m O b j e c t K e y a n y T y p e z b w N T n L X > < a : K e y V a l u e O f D i a g r a m O b j e c t K e y a n y T y p e z b w N T n L X > < a : K e y > < K e y > T a b l e s \ T a b l e 1 \ C o l u m n s \ C u s t o m e r   N a m e < / K e y > < / a : K e y > < a : V a l u e   i : t y p e = " D i a g r a m D i s p l a y N o d e V i e w S t a t e " > < H e i g h t > 1 5 0 < / H e i g h t > < I s E x p a n d e d > t r u e < / I s E x p a n d e d > < W i d t h > 2 0 0 < / W i d t h > < / a : V a l u e > < / a : K e y V a l u e O f D i a g r a m O b j e c t K e y a n y T y p e z b w N T n L X > < a : K e y V a l u e O f D i a g r a m O b j e c t K e y a n y T y p e z b w N T n L X > < a : K e y > < K e y > T a b l e s \ T a b l e 1 \ C o l u m n s \ P r o d u c t   C a t e g o r y < / K e y > < / a : K e y > < a : V a l u e   i : t y p e = " D i a g r a m D i s p l a y N o d e V i e w S t a t e " > < H e i g h t > 1 5 0 < / H e i g h t > < I s E x p a n d e d > t r u e < / I s E x p a n d e d > < W i d t h > 2 0 0 < / W i d t h > < / a : V a l u e > < / a : K e y V a l u e O f D i a g r a m O b j e c t K e y a n y T y p e z b w N T n L X > < a : K e y V a l u e O f D i a g r a m O b j e c t K e y a n y T y p e z b w N T n L X > < a : K e y > < K e y > T a b l e s \ T a b l e 1 \ C o l u m n s \ P r o d u c t   N a m e < / K e y > < / a : K e y > < a : V a l u e   i : t y p e = " D i a g r a m D i s p l a y N o d e V i e w S t a t e " > < H e i g h t > 1 5 0 < / H e i g h t > < I s E x p a n d e d > t r u e < / I s E x p a n d e d > < W i d t h > 2 0 0 < / W i d t h > < / a : V a l u e > < / a : K e y V a l u e O f D i a g r a m O b j e c t K e y a n y T y p e z b w N T n L X > < a : K e y V a l u e O f D i a g r a m O b j e c t K e y a n y T y p e z b w N T n L X > < a : K e y > < K e y > T a b l e s \ T a b l e 1 \ C o l u m n s \ O r d e r   D a t e < / K e y > < / a : K e y > < a : V a l u e   i : t y p e = " D i a g r a m D i s p l a y N o d e V i e w S t a t e " > < H e i g h t > 1 5 0 < / H e i g h t > < I s E x p a n d e d > t r u e < / I s E x p a n d e d > < W i d t h > 2 0 0 < / W i d t h > < / a : V a l u e > < / a : K e y V a l u e O f D i a g r a m O b j e c t K e y a n y T y p e z b w N T n L X > < a : K e y V a l u e O f D i a g r a m O b j e c t K e y a n y T y p e z b w N T n L X > < a : K e y > < K e y > T a b l e s \ T a b l e 1 \ C o l u m n s \ D e l i v e r e d   D a t e < / K e y > < / a : K e y > < a : V a l u e   i : t y p e = " D i a g r a m D i s p l a y N o d e V i e w S t a t e " > < H e i g h t > 1 5 0 < / H e i g h t > < I s E x p a n d e d > t r u e < / I s E x p a n d e d > < W i d t h > 2 0 0 < / W i d t h > < / a : V a l u e > < / a : K e y V a l u e O f D i a g r a m O b j e c t K e y a n y T y p e z b w N T n L X > < a : K e y V a l u e O f D i a g r a m O b j e c t K e y a n y T y p e z b w N T n L X > < a : K e y > < K e y > T a b l e s \ T a b l e 1 \ C o l u m n s \ Q u a n t i t y < / K e y > < / a : K e y > < a : V a l u e   i : t y p e = " D i a g r a m D i s p l a y N o d e V i e w S t a t e " > < H e i g h t > 1 5 0 < / H e i g h t > < I s E x p a n d e d > t r u e < / I s E x p a n d e d > < W i d t h > 2 0 0 < / W i d t h > < / a : V a l u e > < / a : K e y V a l u e O f D i a g r a m O b j e c t K e y a n y T y p e z b w N T n L X > < a : K e y V a l u e O f D i a g r a m O b j e c t K e y a n y T y p e z b w N T n L X > < a : K e y > < K e y > T a b l e s \ T a b l e 1 \ C o l u m n s \ U n i t   P r i c e < / K e y > < / a : K e y > < a : V a l u e   i : t y p e = " D i a g r a m D i s p l a y N o d e V i e w S t a t e " > < H e i g h t > 1 5 0 < / H e i g h t > < I s E x p a n d e d > t r u e < / I s E x p a n d e d > < W i d t h > 2 0 0 < / W i d t h > < / a : V a l u e > < / a : K e y V a l u e O f D i a g r a m O b j e c t K e y a n y T y p e z b w N T n L X > < a : K e y V a l u e O f D i a g r a m O b j e c t K e y a n y T y p e z b w N T n L X > < a : K e y > < K e y > T a b l e s \ T a b l e 1 \ C o l u m n s \ S t a t u s < / K e y > < / a : K e y > < a : V a l u e   i : t y p e = " D i a g r a m D i s p l a y N o d e V i e w S t a t e " > < H e i g h t > 1 5 0 < / H e i g h t > < I s E x p a n d e d > t r u e < / I s E x p a n d e d > < W i d t h > 2 0 0 < / W i d t h > < / a : V a l u e > < / a : K e y V a l u e O f D i a g r a m O b j e c t K e y a n y T y p e z b w N T n L X > < a : K e y V a l u e O f D i a g r a m O b j e c t K e y a n y T y p e z b w N T n L X > < a : K e y > < K e y > T a b l e s \ T a b l e 1 \ C o l u m n s \ C o u n t r y < / K e y > < / a : K e y > < a : V a l u e   i : t y p e = " D i a g r a m D i s p l a y N o d e V i e w S t a t e " > < H e i g h t > 1 5 0 < / H e i g h t > < I s E x p a n d e d > t r u e < / I s E x p a n d e d > < W i d t h > 2 0 0 < / W i d t h > < / a : V a l u e > < / a : K e y V a l u e O f D i a g r a m O b j e c t K e y a n y T y p e z b w N T n L X > < a : K e y V a l u e O f D i a g r a m O b j e c t K e y a n y T y p e z b w N T n L X > < a : K e y > < K e y > T a b l e s \ T a b l e 1 \ C o l u m n s \ P a y m e n t   M e t h o d < / K e y > < / a : K e y > < a : V a l u e   i : t y p e = " D i a g r a m D i s p l a y N o d e V i e w S t a t e " > < H e i g h t > 1 5 0 < / H e i g h t > < I s E x p a n d e d > t r u e < / I s E x p a n d e d > < W i d t h > 2 0 0 < / W i d t h > < / a : V a l u e > < / a : K e y V a l u e O f D i a g r a m O b j e c t K e y a n y T y p e z b w N T n L X > < a : K e y V a l u e O f D i a g r a m O b j e c t K e y a n y T y p e z b w N T n L X > < a : K e y > < K e y > T a b l e s \ T a b l e 1 \ C o l u m n s \ Y e a r < / K e y > < / a : K e y > < a : V a l u e   i : t y p e = " D i a g r a m D i s p l a y N o d e V i e w S t a t e " > < H e i g h t > 1 5 0 < / H e i g h t > < I s E x p a n d e d > t r u e < / I s E x p a n d e d > < W i d t h > 2 0 0 < / W i d t h > < / a : V a l u e > < / a : K e y V a l u e O f D i a g r a m O b j e c t K e y a n y T y p e z b w N T n L X > < a : K e y V a l u e O f D i a g r a m O b j e c t K e y a n y T y p e z b w N T n L X > < a : K e y > < K e y > T a b l e s \ T a b l e 1 \ C o l u m n s \ M o n t h < / K e y > < / a : K e y > < a : V a l u e   i : t y p e = " D i a g r a m D i s p l a y N o d e V i e w S t a t e " > < H e i g h t > 1 5 0 < / H e i g h t > < I s E x p a n d e d > t r u e < / I s E x p a n d e d > < W i d t h > 2 0 0 < / W i d t h > < / a : V a l u e > < / a : K e y V a l u e O f D i a g r a m O b j e c t K e y a n y T y p e z b w N T n L X > < a : K e y V a l u e O f D i a g r a m O b j e c t K e y a n y T y p e z b w N T n L X > < a : K e y > < K e y > T a b l e s \ T a b l e 1 \ C o l u m n s \ D a y < / K e y > < / a : K e y > < a : V a l u e   i : t y p e = " D i a g r a m D i s p l a y N o d e V i e w S t a t e " > < H e i g h t > 1 5 0 < / H e i g h t > < I s E x p a n d e d > t r u e < / I s E x p a n d e d > < W i d t h > 2 0 0 < / W i d t h > < / a : V a l u e > < / a : K e y V a l u e O f D i a g r a m O b j e c t K e y a n y T y p e z b w N T n L X > < a : K e y V a l u e O f D i a g r a m O b j e c t K e y a n y T y p e z b w N T n L X > < a : K e y > < K e y > T a b l e s \ T a b l e 1 \ C o l u m n s \ D e l i v e r y   T i m e < / K e y > < / a : K e y > < a : V a l u e   i : t y p e = " D i a g r a m D i s p l a y N o d e V i e w S t a t e " > < H e i g h t > 1 5 0 < / H e i g h t > < I s E x p a n d e d > t r u e < / I s E x p a n d e d > < W i d t h > 2 0 0 < / W i d t h > < / a : V a l u e > < / a : K e y V a l u e O f D i a g r a m O b j e c t K e y a n y T y p e z b w N T n L X > < a : K e y V a l u e O f D i a g r a m O b j e c t K e y a n y T y p e z b w N T n L X > < a : K e y > < K e y > T a b l e s \ T a b l e 1 \ C o l u m n s \ C o s t   P e r c e n t a g e < / K e y > < / a : K e y > < a : V a l u e   i : t y p e = " D i a g r a m D i s p l a y N o d e V i e w S t a t e " > < H e i g h t > 1 5 0 < / H e i g h t > < I s E x p a n d e d > t r u e < / I s E x p a n d e d > < W i d t h > 2 0 0 < / W i d t h > < / a : V a l u e > < / a : K e y V a l u e O f D i a g r a m O b j e c t K e y a n y T y p e z b w N T n L X > < a : K e y V a l u e O f D i a g r a m O b j e c t K e y a n y T y p e z b w N T n L X > < a : K e y > < K e y > T a b l e s \ T a b l e 1 \ C o l u m n s \ T o t a l   C o s t < / K e y > < / a : K e y > < a : V a l u e   i : t y p e = " D i a g r a m D i s p l a y N o d e V i e w S t a t e " > < H e i g h t > 1 5 0 < / H e i g h t > < I s E x p a n d e d > t r u e < / I s E x p a n d e d > < W i d t h > 2 0 0 < / W i d t h > < / a : V a l u e > < / a : K e y V a l u e O f D i a g r a m O b j e c t K e y a n y T y p e z b w N T n L X > < a : K e y V a l u e O f D i a g r a m O b j e c t K e y a n y T y p e z b w N T n L X > < a : K e y > < K e y > T a b l e s \ T a b l e 1 \ C o l u m n s \ R e v e n u e < / K e y > < / a : K e y > < a : V a l u e   i : t y p e = " D i a g r a m D i s p l a y N o d e V i e w S t a t e " > < H e i g h t > 1 5 0 < / H e i g h t > < I s E x p a n d e d > t r u e < / I s E x p a n d e d > < W i d t h > 2 0 0 < / W i d t h > < / a : V a l u e > < / a : K e y V a l u e O f D i a g r a m O b j e c t K e y a n y T y p e z b w N T n L X > < a : K e y V a l u e O f D i a g r a m O b j e c t K e y a n y T y p e z b w N T n L X > < a : K e y > < K e y > T a b l e s \ T a b l e 1 \ C o l u m n s \ N e t   P r o f i t < / K e y > < / a : K e y > < a : V a l u e   i : t y p e = " D i a g r a m D i s p l a y N o d e V i e w S t a t e " > < H e i g h t > 1 5 0 < / H e i g h t > < I s E x p a n d e d > t r u e < / I s E x p a n d e d > < W i d t h > 2 0 0 < / W i d t h > < / a : V a l u e > < / a : K e y V a l u e O f D i a g r a m O b j e c t K e y a n y T y p e z b w N T n L X > < a : K e y V a l u e O f D i a g r a m O b j e c t K e y a n y T y p e z b w N T n L X > < a : K e y > < K e y > T a b l e s \ T a b l e 1 \ M e a s u r e s \ S u m   o f   T o t a l   C o s t < / K e y > < / a : K e y > < a : V a l u e   i : t y p e = " D i a g r a m D i s p l a y N o d e V i e w S t a t e " > < H e i g h t > 1 5 0 < / H e i g h t > < I s E x p a n d e d > t r u e < / I s E x p a n d e d > < W i d t h > 2 0 0 < / W i d t h > < / a : V a l u e > < / a : K e y V a l u e O f D i a g r a m O b j e c t K e y a n y T y p e z b w N T n L X > < a : K e y V a l u e O f D i a g r a m O b j e c t K e y a n y T y p e z b w N T n L X > < a : K e y > < K e y > T a b l e s \ T a b l e 1 \ S u m   o f   T o t a l   C o s t \ A d d i t i o n a l   I n f o \ I m p l i c i t   M e a s u r e < / K e y > < / a : K e y > < a : V a l u e   i : t y p e = " D i a g r a m D i s p l a y V i e w S t a t e I D i a g r a m T a g A d d i t i o n a l I n f o " / > < / a : K e y V a l u e O f D i a g r a m O b j e c t K e y a n y T y p e z b w N T n L X > < a : K e y V a l u e O f D i a g r a m O b j e c t K e y a n y T y p e z b w N T n L X > < a : K e y > < K e y > T a b l e s \ T a b l e 1 \ M e a s u r e s \ S u m   o f   R e v e n u e < / K e y > < / a : K e y > < a : V a l u e   i : t y p e = " D i a g r a m D i s p l a y N o d e V i e w S t a t e " > < H e i g h t > 1 5 0 < / H e i g h t > < I s E x p a n d e d > t r u e < / I s E x p a n d e d > < W i d t h > 2 0 0 < / W i d t h > < / a : V a l u e > < / a : K e y V a l u e O f D i a g r a m O b j e c t K e y a n y T y p e z b w N T n L X > < a : K e y V a l u e O f D i a g r a m O b j e c t K e y a n y T y p e z b w N T n L X > < a : K e y > < K e y > T a b l e s \ T a b l e 1 \ S u m   o f   R e v e n u e \ A d d i t i o n a l   I n f o \ I m p l i c i t   M e a s u r e < / K e y > < / a : K e y > < a : V a l u e   i : t y p e = " D i a g r a m D i s p l a y V i e w S t a t e I D i a g r a m T a g A d d i t i o n a l I n f o " / > < / a : K e y V a l u e O f D i a g r a m O b j e c t K e y a n y T y p e z b w N T n L X > < a : K e y V a l u e O f D i a g r a m O b j e c t K e y a n y T y p e z b w N T n L X > < a : K e y > < K e y > T a b l e s \ T a b l e 1 \ M e a s u r e s \ S u m   o f   N e t   P r o f i t < / K e y > < / a : K e y > < a : V a l u e   i : t y p e = " D i a g r a m D i s p l a y N o d e V i e w S t a t e " > < H e i g h t > 1 5 0 < / H e i g h t > < I s E x p a n d e d > t r u e < / I s E x p a n d e d > < W i d t h > 2 0 0 < / W i d t h > < / a : V a l u e > < / a : K e y V a l u e O f D i a g r a m O b j e c t K e y a n y T y p e z b w N T n L X > < a : K e y V a l u e O f D i a g r a m O b j e c t K e y a n y T y p e z b w N T n L X > < a : K e y > < K e y > T a b l e s \ T a b l e 1 \ S u m   o f   N e t   P r o f i t \ A d d i t i o n a l   I n f o \ I m p l i c i t   M e a s u r e < / K e y > < / a : K e y > < a : V a l u e   i : t y p e = " D i a g r a m D i s p l a y V i e w S t a t e I D i a g r a m T a g A d d i t i o n a l I n f o " / > < / a : K e y V a l u e O f D i a g r a m O b j e c t K e y a n y T y p e z b w N T n L X > < a : K e y V a l u e O f D i a g r a m O b j e c t K e y a n y T y p e z b w N T n L X > < a : K e y > < K e y > T a b l e s \ T a b l e 1 \ M e a s u r e s \ C o u n t   o f   C u s t o m e r   N a m e < / K e y > < / a : K e y > < a : V a l u e   i : t y p e = " D i a g r a m D i s p l a y N o d e V i e w S t a t e " > < H e i g h t > 1 5 0 < / H e i g h t > < I s E x p a n d e d > t r u e < / I s E x p a n d e d > < W i d t h > 2 0 0 < / W i d t h > < / a : V a l u e > < / a : K e y V a l u e O f D i a g r a m O b j e c t K e y a n y T y p e z b w N T n L X > < a : K e y V a l u e O f D i a g r a m O b j e c t K e y a n y T y p e z b w N T n L X > < a : K e y > < K e y > T a b l e s \ T a b l e 1 \ C o u n t   o f   C u s t o m e r   N a m e \ A d d i t i o n a l   I n f o \ I m p l i c i t   M e a s u r e < / K e y > < / a : K e y > < a : V a l u e   i : t y p e = " D i a g r a m D i s p l a y V i e w S t a t e I D i a g r a m T a g A d d i t i o n a l I n f o " / > < / a : K e y V a l u e O f D i a g r a m O b j e c t K e y a n y T y p e z b w N T n L X > < a : K e y V a l u e O f D i a g r a m O b j e c t K e y a n y T y p e z b w N T n L X > < a : K e y > < K e y > T a b l e s \ T a b l e 4 < / K e y > < / a : K e y > < a : V a l u e   i : t y p e = " D i a g r a m D i s p l a y N o d e V i e w S t a t e " > < H e i g h t > 1 5 0 < / H e i g h t > < I s E x p a n d e d > t r u e < / I s E x p a n d e d > < L a y e d O u t > t r u e < / L a y e d O u t > < L e f t > 4 3 0 < / L e f t > < T a b I n d e x > 1 < / T a b I n d e x > < T o p > 7 < / T o p > < W i d t h > 2 0 0 < / W i d t h > < / a : V a l u e > < / a : K e y V a l u e O f D i a g r a m O b j e c t K e y a n y T y p e z b w N T n L X > < a : K e y V a l u e O f D i a g r a m O b j e c t K e y a n y T y p e z b w N T n L X > < a : K e y > < K e y > T a b l e s \ T a b l e 4 \ C o l u m n s \ P r o d u c t   N a m e < / K e y > < / a : K e y > < a : V a l u e   i : t y p e = " D i a g r a m D i s p l a y N o d e V i e w S t a t e " > < H e i g h t > 1 5 0 < / H e i g h t > < I s E x p a n d e d > t r u e < / I s E x p a n d e d > < W i d t h > 2 0 0 < / W i d t h > < / a : V a l u e > < / a : K e y V a l u e O f D i a g r a m O b j e c t K e y a n y T y p e z b w N T n L X > < a : K e y V a l u e O f D i a g r a m O b j e c t K e y a n y T y p e z b w N T n L X > < a : K e y > < K e y > T a b l e s \ T a b l e 4 \ C o l u m n s \ C o s t   P e r c e n t a g e < / K e y > < / a : K e y > < a : V a l u e   i : t y p e = " D i a g r a m D i s p l a y N o d e V i e w S t a t e " > < H e i g h t > 1 5 0 < / H e i g h t > < I s E x p a n d e d > t r u e < / I s E x p a n d e d > < W i d t h > 2 0 0 < / W i d t h > < / a : V a l u e > < / a : K e y V a l u e O f D i a g r a m O b j e c t K e y a n y T y p e z b w N T n L X > < a : K e y V a l u e O f D i a g r a m O b j e c t K e y a n y T y p e z b w N T n L X > < a : K e y > < K e y > R e l a t i o n s h i p s \ & l t ; T a b l e s \ T a b l e 1 \ C o l u m n s \ P r o d u c t   N a m e & g t ; - & l t ; T a b l e s \ T a b l e 4 \ C o l u m n s \ P r o d u c t   N a m e & g t ; < / K e y > < / a : K e y > < a : V a l u e   i : t y p e = " D i a g r a m D i s p l a y L i n k V i e w S t a t e " > < A u t o m a t i o n P r o p e r t y H e l p e r T e x t > E n d   p o i n t   1 :   ( 2 1 6 , 7 5 ) .   E n d   p o i n t   2 :   ( 4 1 4 , 8 2 )   < / A u t o m a t i o n P r o p e r t y H e l p e r T e x t > < L a y e d O u t > t r u e < / L a y e d O u t > < P o i n t s   x m l n s : b = " h t t p : / / s c h e m a s . d a t a c o n t r a c t . o r g / 2 0 0 4 / 0 7 / S y s t e m . W i n d o w s " > < b : P o i n t > < b : _ x > 2 1 6 < / b : _ x > < b : _ y > 7 5 < / b : _ y > < / b : P o i n t > < b : P o i n t > < b : _ x > 3 1 3 < / b : _ x > < b : _ y > 7 5 < / b : _ y > < / b : P o i n t > < b : P o i n t > < b : _ x > 3 1 5 < / b : _ x > < b : _ y > 7 7 < / b : _ y > < / b : P o i n t > < b : P o i n t > < b : _ x > 3 1 5 < / b : _ x > < b : _ y > 8 0 < / b : _ y > < / b : P o i n t > < b : P o i n t > < b : _ x > 3 1 7 < / b : _ x > < b : _ y > 8 2 < / b : _ y > < / b : P o i n t > < b : P o i n t > < b : _ x > 4 1 4 < / b : _ x > < b : _ y > 8 2 < / b : _ y > < / b : P o i n t > < / P o i n t s > < / a : V a l u e > < / a : K e y V a l u e O f D i a g r a m O b j e c t K e y a n y T y p e z b w N T n L X > < a : K e y V a l u e O f D i a g r a m O b j e c t K e y a n y T y p e z b w N T n L X > < a : K e y > < K e y > R e l a t i o n s h i p s \ & l t ; T a b l e s \ T a b l e 1 \ C o l u m n s \ P r o d u c t   N a m e & g t ; - & l t ; T a b l e s \ T a b l e 4 \ C o l u m n s \ P r o d u c t   N a m e & g t ; \ F K 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 R e l a t i o n s h i p s \ & l t ; T a b l e s \ T a b l e 1 \ C o l u m n s \ P r o d u c t   N a m e & g t ; - & l t ; T a b l e s \ T a b l e 4 \ C o l u m n s \ P r o d u c t   N a m e & g t ; \ P K < / K e y > < / a : K e y > < a : V a l u e   i : t y p e = " D i a g r a m D i s p l a y L i n k E n d p o i n t V i e w S t a t e " > < H e i g h t > 1 6 < / H e i g h t > < L a b e l L o c a t i o n   x m l n s : b = " h t t p : / / s c h e m a s . d a t a c o n t r a c t . o r g / 2 0 0 4 / 0 7 / S y s t e m . W i n d o w s " > < b : _ x > 4 1 4 < / b : _ x > < b : _ y > 7 4 < / b : _ y > < / L a b e l L o c a t i o n > < L o c a t i o n   x m l n s : b = " h t t p : / / s c h e m a s . d a t a c o n t r a c t . o r g / 2 0 0 4 / 0 7 / S y s t e m . W i n d o w s " > < b : _ x > 4 3 0 . 0 0 0 0 0 0 0 0 0 0 0 0 0 6 < / b : _ x > < b : _ y > 8 2 < / b : _ y > < / L o c a t i o n > < S h a p e R o t a t e A n g l e > 1 8 0 < / S h a p e R o t a t e A n g l e > < W i d t h > 1 6 < / W i d t h > < / a : V a l u e > < / a : K e y V a l u e O f D i a g r a m O b j e c t K e y a n y T y p e z b w N T n L X > < a : K e y V a l u e O f D i a g r a m O b j e c t K e y a n y T y p e z b w N T n L X > < a : K e y > < K e y > R e l a t i o n s h i p s \ & l t ; T a b l e s \ T a b l e 1 \ C o l u m n s \ P r o d u c t   N a m e & g t ; - & l t ; T a b l e s \ T a b l e 4 \ C o l u m n s \ P r o d u c t   N a m e & g t ; \ C r o s s F i l t e r < / K e y > < / a : K e y > < a : V a l u e   i : t y p e = " D i a g r a m D i s p l a y L i n k C r o s s F i l t e r V i e w S t a t e " > < P o i n t s   x m l n s : b = " h t t p : / / s c h e m a s . d a t a c o n t r a c t . o r g / 2 0 0 4 / 0 7 / S y s t e m . W i n d o w s " > < b : P o i n t > < b : _ x > 2 1 6 < / b : _ x > < b : _ y > 7 5 < / b : _ y > < / b : P o i n t > < b : P o i n t > < b : _ x > 3 1 3 < / b : _ x > < b : _ y > 7 5 < / b : _ y > < / b : P o i n t > < b : P o i n t > < b : _ x > 3 1 5 < / b : _ x > < b : _ y > 7 7 < / b : _ y > < / b : P o i n t > < b : P o i n t > < b : _ x > 3 1 5 < / b : _ x > < b : _ y > 8 0 < / b : _ y > < / b : P o i n t > < b : P o i n t > < b : _ x > 3 1 7 < / b : _ x > < b : _ y > 8 2 < / b : _ y > < / b : P o i n t > < b : P o i n t > < b : _ x > 4 1 4 < / b : _ x > < b : _ y > 8 2 < / b : _ y > < / b : P o i n t > < / P o i n t s > < / 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 C o s t < / K e y > < / D i a g r a m O b j e c t K e y > < D i a g r a m O b j e c t K e y > < K e y > M e a s u r e s \ S u m   o f   T o t a l   C o s t \ T a g I n f o \ F o r m u l a < / K e y > < / D i a g r a m O b j e c t K e y > < D i a g r a m O b j e c t K e y > < K e y > M e a s u r e s \ S u m   o f   T o t a l   C o s t \ T a g I n f o \ V a l u e < / K e y > < / D i a g r a m O b j e c t K e y > < D i a g r a m O b j e c t K e y > < K e y > M e a s u r e s \ S u m   o f   R e v e n u e < / K e y > < / D i a g r a m O b j e c t K e y > < D i a g r a m O b j e c t K e y > < K e y > M e a s u r e s \ S u m   o f   R e v e n u e \ T a g I n f o \ F o r m u l a < / K e y > < / D i a g r a m O b j e c t K e y > < D i a g r a m O b j e c t K e y > < K e y > M e a s u r e s \ S u m   o f   R e v e n u e \ T a g I n f o \ V a l u e < / K e y > < / D i a g r a m O b j e c t K e y > < D i a g r a m O b j e c t K e y > < K e y > M e a s u r e s \ S u m   o f   N e t   P r o f i t < / K e y > < / D i a g r a m O b j e c t K e y > < D i a g r a m O b j e c t K e y > < K e y > M e a s u r e s \ S u m   o f   N e t   P r o f i t \ T a g I n f o \ F o r m u l a < / K e y > < / D i a g r a m O b j e c t K e y > < D i a g r a m O b j e c t K e y > < K e y > M e a s u r e s \ S u m   o f   N e t   P r o f i t \ T a g I n f o \ V a l u e < / K e y > < / D i a g r a m O b j e c t K e y > < D i a g r a m O b j e c t K e y > < K e y > M e a s u r e s \ C o u n t   o f   C u s t o m e r   N a m e < / K e y > < / D i a g r a m O b j e c t K e y > < D i a g r a m O b j e c t K e y > < K e y > M e a s u r e s \ C o u n t   o f   C u s t o m e r   N a m e \ T a g I n f o \ F o r m u l a < / K e y > < / D i a g r a m O b j e c t K e y > < D i a g r a m O b j e c t K e y > < K e y > M e a s u r e s \ C o u n t   o f   C u s t o m e r   N a m e \ T a g I n f o \ V a l u e < / K e y > < / D i a g r a m O b j e c t K e y > < D i a g r a m O b j e c t K e y > < K e y > M e a s u r e s \ C o u n t   o f   Q u a n t i t y < / K e y > < / D i a g r a m O b j e c t K e y > < D i a g r a m O b j e c t K e y > < K e y > M e a s u r e s \ C o u n t   o f   Q u a n t i t y \ T a g I n f o \ F o r m u l a < / K e y > < / D i a g r a m O b j e c t K e y > < D i a g r a m O b j e c t K e y > < K e y > M e a s u r e s \ C o u n t   o f   Q u a n t i t y \ T a g I n f o \ V a l u e < / K e y > < / D i a g r a m O b j e c t K e y > < D i a g r a m O b j e c t K e y > < K e y > M e a s u r e s \ S u m   o f   Q u a n t i t y < / K e y > < / D i a g r a m O b j e c t K e y > < D i a g r a m O b j e c t K e y > < K e y > M e a s u r e s \ S u m   o f   Q u a n t i t y \ T a g I n f o \ F o r m u l a < / K e y > < / D i a g r a m O b j e c t K e y > < D i a g r a m O b j e c t K e y > < K e y > M e a s u r e s \ S u m   o f   Q u a n t i t y \ T a g I n f o \ V a l u e < / K e y > < / D i a g r a m O b j e c t K e y > < D i a g r a m O b j e c t K e y > < K e y > M e a s u r e s \ S u m   o f   D e l i v e r y   T i m e < / K e y > < / D i a g r a m O b j e c t K e y > < D i a g r a m O b j e c t K e y > < K e y > M e a s u r e s \ S u m   o f   D e l i v e r y   T i m e \ T a g I n f o \ F o r m u l a < / K e y > < / D i a g r a m O b j e c t K e y > < D i a g r a m O b j e c t K e y > < K e y > M e a s u r e s \ S u m   o f   D e l i v e r y   T i m e \ T a g I n f o \ V a l u e < / K e y > < / D i a g r a m O b j e c t K e y > < D i a g r a m O b j e c t K e y > < K e y > M e a s u r e s \ A v e r a g e   o f   D e l i v e r y   T i m e < / K e y > < / D i a g r a m O b j e c t K e y > < D i a g r a m O b j e c t K e y > < K e y > M e a s u r e s \ A v e r a g e   o f   D e l i v e r y   T i m e \ T a g I n f o \ F o r m u l a < / K e y > < / D i a g r a m O b j e c t K e y > < D i a g r a m O b j e c t K e y > < K e y > M e a s u r e s \ A v e r a g e   o f   D e l i v e r y   T i m e \ T a g I n f o \ V a l u e < / K e y > < / D i a g r a m O b j e c t K e y > < D i a g r a m O b j e c t K e y > < K e y > M e a s u r e s \ S u m   o f   U n i t   P r i c e < / K e y > < / D i a g r a m O b j e c t K e y > < D i a g r a m O b j e c t K e y > < K e y > M e a s u r e s \ S u m   o f   U n i t   P r i c e \ T a g I n f o \ F o r m u l a < / K e y > < / D i a g r a m O b j e c t K e y > < D i a g r a m O b j e c t K e y > < K e y > M e a s u r e s \ S u m   o f   U n i t   P r i c e \ T a g I n f o \ V a l u e < / K e y > < / D i a g r a m O b j e c t K e y > < D i a g r a m O b j e c t K e y > < K e y > M e a s u r e s \ S u m   o f   C o s t   P e r c e n t a g e < / K e y > < / D i a g r a m O b j e c t K e y > < D i a g r a m O b j e c t K e y > < K e y > M e a s u r e s \ S u m   o f   C o s t   P e r c e n t a g e \ T a g I n f o \ F o r m u l a < / K e y > < / D i a g r a m O b j e c t K e y > < D i a g r a m O b j e c t K e y > < K e y > M e a s u r e s \ S u m   o f   C o s t   P e r c e n t a g e \ T a g I n f o \ V a l u e < / K e y > < / D i a g r a m O b j e c t K e y > < D i a g r a m O b j e c t K e y > < K e y > M e a s u r e s \ C o u n t   o f   C o s t   P e r c e n t a g e < / K e y > < / D i a g r a m O b j e c t K e y > < D i a g r a m O b j e c t K e y > < K e y > M e a s u r e s \ C o u n t   o f   C o s t   P e r c e n t a g e \ T a g I n f o \ F o r m u l a < / K e y > < / D i a g r a m O b j e c t K e y > < D i a g r a m O b j e c t K e y > < K e y > M e a s u r e s \ C o u n t   o f   C o s t   P e r c e n t a g e \ T a g I n f o \ V a l u e < / K e y > < / D i a g r a m O b j e c t K e y > < D i a g r a m O b j e c t K e y > < K e y > M e a s u r e s \ C o u n t   o f   P r o d u c t   C a t e g o r y < / K e y > < / D i a g r a m O b j e c t K e y > < D i a g r a m O b j e c t K e y > < K e y > M e a s u r e s \ C o u n t   o f   P r o d u c t   C a t e g o r y \ T a g I n f o \ F o r m u l a < / K e y > < / D i a g r a m O b j e c t K e y > < D i a g r a m O b j e c t K e y > < K e y > M e a s u r e s \ C o u n t   o f   P r o d u c t   C a t e g o r y \ T a g I n f o \ V a l u e < / K e y > < / D i a g r a m O b j e c t K e y > < D i a g r a m O b j e c t K e y > < K e y > M e a s u r e s \ D i s t i n c t   C o u n t   o f   C o s t   P e r c e n t a g e < / K e y > < / D i a g r a m O b j e c t K e y > < D i a g r a m O b j e c t K e y > < K e y > M e a s u r e s \ D i s t i n c t   C o u n t   o f   C o s t   P e r c e n t a g e \ T a g I n f o \ F o r m u l a < / K e y > < / D i a g r a m O b j e c t K e y > < D i a g r a m O b j e c t K e y > < K e y > M e a s u r e s \ D i s t i n c t   C o u n t   o f   C o s t   P e r c e n t a g e \ T a g I n f o \ V a l u e < / K e y > < / D i a g r a m O b j e c t K e y > < D i a g r a m O b j e c t K e y > < K e y > C o l u m n s \ C u s t o m e r   N a m e < / K e y > < / D i a g r a m O b j e c t K e y > < D i a g r a m O b j e c t K e y > < K e y > C o l u m n s \ P r o d u c t   C a t e g o r y < / K e y > < / D i a g r a m O b j e c t K e y > < D i a g r a m O b j e c t K e y > < K e y > C o l u m n s \ P r o d u c t   N a m e < / K e y > < / D i a g r a m O b j e c t K e y > < D i a g r a m O b j e c t K e y > < K e y > C o l u m n s \ O r d e r   D a t e < / K e y > < / D i a g r a m O b j e c t K e y > < D i a g r a m O b j e c t K e y > < K e y > C o l u m n s \ D e l i v e r e d   D a t e < / K e y > < / D i a g r a m O b j e c t K e y > < D i a g r a m O b j e c t K e y > < K e y > C o l u m n s \ Q u a n t i t y < / K e y > < / D i a g r a m O b j e c t K e y > < D i a g r a m O b j e c t K e y > < K e y > C o l u m n s \ U n i t   P r i c e < / K e y > < / D i a g r a m O b j e c t K e y > < D i a g r a m O b j e c t K e y > < K e y > C o l u m n s \ S t a t u s < / K e y > < / D i a g r a m O b j e c t K e y > < D i a g r a m O b j e c t K e y > < K e y > C o l u m n s \ C o u n t r y < / K e y > < / D i a g r a m O b j e c t K e y > < D i a g r a m O b j e c t K e y > < K e y > C o l u m n s \ P a y m e n t   M e t h o d < / K e y > < / D i a g r a m O b j e c t K e y > < D i a g r a m O b j e c t K e y > < K e y > C o l u m n s \ Y e a r < / K e y > < / D i a g r a m O b j e c t K e y > < D i a g r a m O b j e c t K e y > < K e y > C o l u m n s \ M o n t h < / K e y > < / D i a g r a m O b j e c t K e y > < D i a g r a m O b j e c t K e y > < K e y > C o l u m n s \ D a y < / K e y > < / D i a g r a m O b j e c t K e y > < D i a g r a m O b j e c t K e y > < K e y > C o l u m n s \ D e l i v e r y   T i m e < / K e y > < / D i a g r a m O b j e c t K e y > < D i a g r a m O b j e c t K e y > < K e y > C o l u m n s \ C o s t   P e r c e n t a g e < / K e y > < / D i a g r a m O b j e c t K e y > < D i a g r a m O b j e c t K e y > < K e y > C o l u m n s \ T o t a l   C o s t < / K e y > < / D i a g r a m O b j e c t K e y > < D i a g r a m O b j e c t K e y > < K e y > C o l u m n s \ R e v e n u e < / K e y > < / D i a g r a m O b j e c t K e y > < D i a g r a m O b j e c t K e y > < K e y > C o l u m n s \ N e t   P r o f i t < / 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 T o t a l   C o s t & g t ; - & l t ; M e a s u r e s \ T o t a l   C o s t & g t ; < / K e y > < / D i a g r a m O b j e c t K e y > < D i a g r a m O b j e c t K e y > < K e y > L i n k s \ & l t ; C o l u m n s \ S u m   o f   T o t a l   C o s t & g t ; - & l t ; M e a s u r e s \ T o t a l   C o s t & g t ; \ C O L U M N < / K e y > < / D i a g r a m O b j e c t K e y > < D i a g r a m O b j e c t K e y > < K e y > L i n k s \ & l t ; C o l u m n s \ S u m   o f   T o t a l   C o s t & g t ; - & l t ; M e a s u r e s \ T o t a l   C o s t & g t ; \ M E A S U R E 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 N e t   P r o f i t & g t ; - & l t ; M e a s u r e s \ N e t   P r o f i t & g t ; < / K e y > < / D i a g r a m O b j e c t K e y > < D i a g r a m O b j e c t K e y > < K e y > L i n k s \ & l t ; C o l u m n s \ S u m   o f   N e t   P r o f i t & g t ; - & l t ; M e a s u r e s \ N e t   P r o f i t & g t ; \ C O L U M N < / K e y > < / D i a g r a m O b j e c t K e y > < D i a g r a m O b j e c t K e y > < K e y > L i n k s \ & l t ; C o l u m n s \ S u m   o f   N e t   P r o f i t & g t ; - & l t ; M e a s u r e s \ N e t   P r o f i t & g t ; \ M E A S U R E < / K e y > < / D i a g r a m O b j e c t K e y > < D i a g r a m O b j e c t K e y > < K e y > L i n k s \ & l t ; C o l u m n s \ C o u n t   o f   C u s t o m e r   N a m e & g t ; - & l t ; M e a s u r e s \ C u s t o m e r   N a m e & g t ; < / K e y > < / D i a g r a m O b j e c t K e y > < D i a g r a m O b j e c t K e y > < K e y > L i n k s \ & l t ; C o l u m n s \ C o u n t   o f   C u s t o m e r   N a m e & g t ; - & l t ; M e a s u r e s \ C u s t o m e r   N a m e & g t ; \ C O L U M N < / K e y > < / D i a g r a m O b j e c t K e y > < D i a g r a m O b j e c t K e y > < K e y > L i n k s \ & l t ; C o l u m n s \ C o u n t   o f   C u s t o m e r   N a m e & g t ; - & l t ; M e a s u r e s \ C u s t o m e r   N a m e & g t ; \ M E A S U R E 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 D e l i v e r y   T i m e & g t ; - & l t ; M e a s u r e s \ D e l i v e r y   T i m e & g t ; < / K e y > < / D i a g r a m O b j e c t K e y > < D i a g r a m O b j e c t K e y > < K e y > L i n k s \ & l t ; C o l u m n s \ S u m   o f   D e l i v e r y   T i m e & g t ; - & l t ; M e a s u r e s \ D e l i v e r y   T i m e & g t ; \ C O L U M N < / K e y > < / D i a g r a m O b j e c t K e y > < D i a g r a m O b j e c t K e y > < K e y > L i n k s \ & l t ; C o l u m n s \ S u m   o f   D e l i v e r y   T i m e & g t ; - & l t ; M e a s u r e s \ D e l i v e r y   T i m e & g t ; \ M E A S U R E < / K e y > < / D i a g r a m O b j e c t K e y > < D i a g r a m O b j e c t K e y > < K e y > L i n k s \ & l t ; C o l u m n s \ A v e r a g e   o f   D e l i v e r y   T i m e & g t ; - & l t ; M e a s u r e s \ D e l i v e r y   T i m e & g t ; < / K e y > < / D i a g r a m O b j e c t K e y > < D i a g r a m O b j e c t K e y > < K e y > L i n k s \ & l t ; C o l u m n s \ A v e r a g e   o f   D e l i v e r y   T i m e & g t ; - & l t ; M e a s u r e s \ D e l i v e r y   T i m e & g t ; \ C O L U M N < / K e y > < / D i a g r a m O b j e c t K e y > < D i a g r a m O b j e c t K e y > < K e y > L i n k s \ & l t ; C o l u m n s \ A v e r a g e   o f   D e l i v e r y   T i m e & g t ; - & l t ; M e a s u r e s \ D e l i v e r y   T i m e & g t ; \ M E A S U R E < / 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 L i n k s \ & l t ; C o l u m n s \ S u m   o f   C o s t   P e r c e n t a g e & g t ; - & l t ; M e a s u r e s \ C o s t   P e r c e n t a g e & g t ; < / K e y > < / D i a g r a m O b j e c t K e y > < D i a g r a m O b j e c t K e y > < K e y > L i n k s \ & l t ; C o l u m n s \ S u m   o f   C o s t   P e r c e n t a g e & g t ; - & l t ; M e a s u r e s \ C o s t   P e r c e n t a g e & g t ; \ C O L U M N < / K e y > < / D i a g r a m O b j e c t K e y > < D i a g r a m O b j e c t K e y > < K e y > L i n k s \ & l t ; C o l u m n s \ S u m   o f   C o s t   P e r c e n t a g e & g t ; - & l t ; M e a s u r e s \ C o s t   P e r c e n t a g e & g t ; \ M E A S U R E < / K e y > < / D i a g r a m O b j e c t K e y > < D i a g r a m O b j e c t K e y > < K e y > L i n k s \ & l t ; C o l u m n s \ C o u n t   o f   C o s t   P e r c e n t a g e & g t ; - & l t ; M e a s u r e s \ C o s t   P e r c e n t a g e & g t ; < / K e y > < / D i a g r a m O b j e c t K e y > < D i a g r a m O b j e c t K e y > < K e y > L i n k s \ & l t ; C o l u m n s \ C o u n t   o f   C o s t   P e r c e n t a g e & g t ; - & l t ; M e a s u r e s \ C o s t   P e r c e n t a g e & g t ; \ C O L U M N < / K e y > < / D i a g r a m O b j e c t K e y > < D i a g r a m O b j e c t K e y > < K e y > L i n k s \ & l t ; C o l u m n s \ C o u n t   o f   C o s t   P e r c e n t a g e & g t ; - & l t ; M e a s u r e s \ C o s t   P e r c e n t a g e & g t ; \ M E A S U R E < / K e y > < / D i a g r a m O b j e c t K e y > < D i a g r a m O b j e c t K e y > < K e y > L i n k s \ & l t ; C o l u m n s \ C o u n t   o f   P r o d u c t   C a t e g o r y & g t ; - & l t ; M e a s u r e s \ P r o d u c t   C a t e g o r y & g t ; < / K e y > < / D i a g r a m O b j e c t K e y > < D i a g r a m O b j e c t K e y > < K e y > L i n k s \ & l t ; C o l u m n s \ C o u n t   o f   P r o d u c t   C a t e g o r y & g t ; - & l t ; M e a s u r e s \ P r o d u c t   C a t e g o r y & g t ; \ C O L U M N < / K e y > < / D i a g r a m O b j e c t K e y > < D i a g r a m O b j e c t K e y > < K e y > L i n k s \ & l t ; C o l u m n s \ C o u n t   o f   P r o d u c t   C a t e g o r y & g t ; - & l t ; M e a s u r e s \ P r o d u c t   C a t e g o r y & g t ; \ M E A S U R E < / K e y > < / D i a g r a m O b j e c t K e y > < D i a g r a m O b j e c t K e y > < K e y > L i n k s \ & l t ; C o l u m n s \ D i s t i n c t   C o u n t   o f   C o s t   P e r c e n t a g e & g t ; - & l t ; M e a s u r e s \ C o s t   P e r c e n t a g e & g t ; < / K e y > < / D i a g r a m O b j e c t K e y > < D i a g r a m O b j e c t K e y > < K e y > L i n k s \ & l t ; C o l u m n s \ D i s t i n c t   C o u n t   o f   C o s t   P e r c e n t a g e & g t ; - & l t ; M e a s u r e s \ C o s t   P e r c e n t a g e & g t ; \ C O L U M N < / K e y > < / D i a g r a m O b j e c t K e y > < D i a g r a m O b j e c t K e y > < K e y > L i n k s \ & l t ; C o l u m n s \ D i s t i n c t   C o u n t   o f   C o s t   P e r c e n t a g e & g t ; - & l t ; M e a s u r e s \ C o s t   P e r c e n t a g e & g t ; \ M E A S U R E 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 C o s t < / K e y > < / a : K e y > < a : V a l u e   i : t y p e = " M e a s u r e G r i d N o d e V i e w S t a t e " > < C o l u m n > 1 5 < / C o l u m n > < L a y e d O u t > t r u e < / L a y e d O u t > < W a s U I I n v i s i b l e > t r u e < / W a s U I I n v i s i b l e > < / a : V a l u e > < / a : K e y V a l u e O f D i a g r a m O b j e c t K e y a n y T y p e z b w N T n L X > < a : K e y V a l u e O f D i a g r a m O b j e c t K e y a n y T y p e z b w N T n L X > < a : K e y > < K e y > M e a s u r e s \ S u m   o f   T o t a l   C o s t \ T a g I n f o \ F o r m u l a < / K e y > < / a : K e y > < a : V a l u e   i : t y p e = " M e a s u r e G r i d V i e w S t a t e I D i a g r a m T a g A d d i t i o n a l I n f o " / > < / a : K e y V a l u e O f D i a g r a m O b j e c t K e y a n y T y p e z b w N T n L X > < a : K e y V a l u e O f D i a g r a m O b j e c t K e y a n y T y p e z b w N T n L X > < a : K e y > < K e y > M e a s u r e s \ S u m   o f   T o t a l   C o s t \ T a g I n f o \ V a l u e < / K e y > < / a : K e y > < a : V a l u e   i : t y p e = " M e a s u r e G r i d V i e w S t a t e I D i a g r a m T a g A d d i t i o n a l I n f o " / > < / 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 N e t   P r o f i t < / K e y > < / a : K e y > < a : V a l u e   i : t y p e = " M e a s u r e G r i d N o d e V i e w S t a t e " > < C o l u m n > 1 7 < / C o l u m n > < L a y e d O u t > t r u e < / L a y e d O u t > < W a s U I I n v i s i b l e > t r u e < / W a s U I I n v i s i b l e > < / a : V a l u e > < / a : K e y V a l u e O f D i a g r a m O b j e c t K e y a n y T y p e z b w N T n L X > < a : K e y V a l u e O f D i a g r a m O b j e c t K e y a n y T y p e z b w N T n L X > < a : K e y > < K e y > M e a s u r e s \ S u m   o f   N e t   P r o f i t \ T a g I n f o \ F o r m u l a < / K e y > < / a : K e y > < a : V a l u e   i : t y p e = " M e a s u r e G r i d V i e w S t a t e I D i a g r a m T a g A d d i t i o n a l I n f o " / > < / a : K e y V a l u e O f D i a g r a m O b j e c t K e y a n y T y p e z b w N T n L X > < a : K e y V a l u e O f D i a g r a m O b j e c t K e y a n y T y p e z b w N T n L X > < a : K e y > < K e y > M e a s u r e s \ S u m   o f   N e t   P r o f i t \ T a g I n f o \ V a l u e < / K e y > < / a : K e y > < a : V a l u e   i : t y p e = " M e a s u r e G r i d V i e w S t a t e I D i a g r a m T a g A d d i t i o n a l I n f o " / > < / a : K e y V a l u e O f D i a g r a m O b j e c t K e y a n y T y p e z b w N T n L X > < a : K e y V a l u e O f D i a g r a m O b j e c t K e y a n y T y p e z b w N T n L X > < a : K e y > < K e y > M e a s u r e s \ C o u n t   o f   C u s t o m e r   N a m e < / K e y > < / a : K e y > < a : V a l u e   i : t y p e = " M e a s u r e G r i d N o d e V i e w S t a t e " > < L a y e d O u t > t r u e < / L a y e d O u t > < W a s U I I n v i s i b l e > t r u e < / W a s U I I n v i s i b l e > < / a : V a l u e > < / a : K e y V a l u e O f D i a g r a m O b j e c t K e y a n y T y p e z b w N T n L X > < a : K e y V a l u e O f D i a g r a m O b j e c t K e y a n y T y p e z b w N T n L X > < a : K e y > < K e y > M e a s u r e s \ C o u n t   o f   C u s t o m e r   N a m e \ T a g I n f o \ F o r m u l a < / K e y > < / a : K e y > < a : V a l u e   i : t y p e = " M e a s u r e G r i d V i e w S t a t e I D i a g r a m T a g A d d i t i o n a l I n f o " / > < / a : K e y V a l u e O f D i a g r a m O b j e c t K e y a n y T y p e z b w N T n L X > < a : K e y V a l u e O f D i a g r a m O b j e c t K e y a n y T y p e z b w N T n L X > < a : K e y > < K e y > M e a s u r e s \ C o u n t   o f   C u s t o m e r   N a m e \ T a g I n f o \ V a l u e < / K e y > < / a : K e y > < a : V a l u e   i : t y p e = " M e a s u r e G r i d V i e w S t a t e I D i a g r a m T a g A d d i t i o n a l I n f o " / > < / a : K e y V a l u e O f D i a g r a m O b j e c t K e y a n y T y p e z b w N T n L X > < a : K e y V a l u e O f D i a g r a m O b j e c t K e y a n y T y p e z b w N T n L X > < a : K e y > < K e y > M e a s u r e s \ C o u n t   o f   Q u a n t i t y < / K e y > < / a : K e y > < a : V a l u e   i : t y p e = " M e a s u r e G r i d N o d e V i e w S t a t e " > < C o l u m n > 5 < / C o l u m n > < L a y e d O u t > t r u e < / L a y e d O u t > < 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 M e a s u r e s \ S u m   o f   Q u a n t i t y < / K e y > < / a : K e y > < a : V a l u e   i : t y p e = " M e a s u r e G r i d N o d e V i e w S t a t e " > < C o l u m n > 5 < / C o l u m n > < L a y e d O u t > t r u e < / L a y e d O u t > < R o w > 1 < / R o w > < 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 D e l i v e r y   T i m e < / K e y > < / a : K e y > < a : V a l u e   i : t y p e = " M e a s u r e G r i d N o d e V i e w S t a t e " > < C o l u m n > 1 3 < / C o l u m n > < L a y e d O u t > t r u e < / L a y e d O u t > < W a s U I I n v i s i b l e > t r u e < / W a s U I I n v i s i b l e > < / a : V a l u e > < / a : K e y V a l u e O f D i a g r a m O b j e c t K e y a n y T y p e z b w N T n L X > < a : K e y V a l u e O f D i a g r a m O b j e c t K e y a n y T y p e z b w N T n L X > < a : K e y > < K e y > M e a s u r e s \ S u m   o f   D e l i v e r y   T i m e \ T a g I n f o \ F o r m u l a < / K e y > < / a : K e y > < a : V a l u e   i : t y p e = " M e a s u r e G r i d V i e w S t a t e I D i a g r a m T a g A d d i t i o n a l I n f o " / > < / a : K e y V a l u e O f D i a g r a m O b j e c t K e y a n y T y p e z b w N T n L X > < a : K e y V a l u e O f D i a g r a m O b j e c t K e y a n y T y p e z b w N T n L X > < a : K e y > < K e y > M e a s u r e s \ S u m   o f   D e l i v e r y   T i m e \ T a g I n f o \ V a l u e < / K e y > < / a : K e y > < a : V a l u e   i : t y p e = " M e a s u r e G r i d V i e w S t a t e I D i a g r a m T a g A d d i t i o n a l I n f o " / > < / a : K e y V a l u e O f D i a g r a m O b j e c t K e y a n y T y p e z b w N T n L X > < a : K e y V a l u e O f D i a g r a m O b j e c t K e y a n y T y p e z b w N T n L X > < a : K e y > < K e y > M e a s u r e s \ A v e r a g e   o f   D e l i v e r y   T i m e < / K e y > < / a : K e y > < a : V a l u e   i : t y p e = " M e a s u r e G r i d N o d e V i e w S t a t e " > < C o l u m n > 1 3 < / C o l u m n > < L a y e d O u t > t r u e < / L a y e d O u t > < R o w > 1 < / R o w > < W a s U I I n v i s i b l e > t r u e < / W a s U I I n v i s i b l e > < / a : V a l u e > < / a : K e y V a l u e O f D i a g r a m O b j e c t K e y a n y T y p e z b w N T n L X > < a : K e y V a l u e O f D i a g r a m O b j e c t K e y a n y T y p e z b w N T n L X > < a : K e y > < K e y > M e a s u r e s \ A v e r a g e   o f   D e l i v e r y   T i m e \ T a g I n f o \ F o r m u l a < / K e y > < / a : K e y > < a : V a l u e   i : t y p e = " M e a s u r e G r i d V i e w S t a t e I D i a g r a m T a g A d d i t i o n a l I n f o " / > < / a : K e y V a l u e O f D i a g r a m O b j e c t K e y a n y T y p e z b w N T n L X > < a : K e y V a l u e O f D i a g r a m O b j e c t K e y a n y T y p e z b w N T n L X > < a : K e y > < K e y > M e a s u r e s \ A v e r a g e   o f   D e l i v e r y   T i m e \ T a g I n f o \ V a l u e < / K e y > < / a : K e y > < a : V a l u e   i : t y p e = " M e a s u r e G r i d V i e w S t a t e I D i a g r a m T a g A d d i t i o n a l I n f o " / > < / a : K e y V a l u e O f D i a g r a m O b j e c t K e y a n y T y p e z b w N T n L X > < a : K e y V a l u e O f D i a g r a m O b j e c t K e y a n y T y p e z b w N T n L X > < a : K e y > < K e y > M e a s u r e s \ S u m   o f   U n i t   P r i c e < / K e y > < / a : K e y > < a : V a l u e   i : t y p e = " M e a s u r e G r i d N o d e V i e w S t a t e " > < C o l u m n > 6 < / 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 M e a s u r e s \ S u m   o f   C o s t   P e r c e n t a g e < / K e y > < / a : K e y > < a : V a l u e   i : t y p e = " M e a s u r e G r i d N o d e V i e w S t a t e " > < C o l u m n > 1 4 < / C o l u m n > < L a y e d O u t > t r u e < / L a y e d O u t > < W a s U I I n v i s i b l e > t r u e < / W a s U I I n v i s i b l e > < / a : V a l u e > < / a : K e y V a l u e O f D i a g r a m O b j e c t K e y a n y T y p e z b w N T n L X > < a : K e y V a l u e O f D i a g r a m O b j e c t K e y a n y T y p e z b w N T n L X > < a : K e y > < K e y > M e a s u r e s \ S u m   o f   C o s t   P e r c e n t a g e \ T a g I n f o \ F o r m u l a < / K e y > < / a : K e y > < a : V a l u e   i : t y p e = " M e a s u r e G r i d V i e w S t a t e I D i a g r a m T a g A d d i t i o n a l I n f o " / > < / a : K e y V a l u e O f D i a g r a m O b j e c t K e y a n y T y p e z b w N T n L X > < a : K e y V a l u e O f D i a g r a m O b j e c t K e y a n y T y p e z b w N T n L X > < a : K e y > < K e y > M e a s u r e s \ S u m   o f   C o s t   P e r c e n t a g e \ T a g I n f o \ V a l u e < / K e y > < / a : K e y > < a : V a l u e   i : t y p e = " M e a s u r e G r i d V i e w S t a t e I D i a g r a m T a g A d d i t i o n a l I n f o " / > < / a : K e y V a l u e O f D i a g r a m O b j e c t K e y a n y T y p e z b w N T n L X > < a : K e y V a l u e O f D i a g r a m O b j e c t K e y a n y T y p e z b w N T n L X > < a : K e y > < K e y > M e a s u r e s \ C o u n t   o f   C o s t   P e r c e n t a g e < / K e y > < / a : K e y > < a : V a l u e   i : t y p e = " M e a s u r e G r i d N o d e V i e w S t a t e " > < C o l u m n > 1 4 < / C o l u m n > < L a y e d O u t > t r u e < / L a y e d O u t > < R o w > 1 < / R o w > < W a s U I I n v i s i b l e > t r u e < / W a s U I I n v i s i b l e > < / a : V a l u e > < / a : K e y V a l u e O f D i a g r a m O b j e c t K e y a n y T y p e z b w N T n L X > < a : K e y V a l u e O f D i a g r a m O b j e c t K e y a n y T y p e z b w N T n L X > < a : K e y > < K e y > M e a s u r e s \ C o u n t   o f   C o s t   P e r c e n t a g e \ T a g I n f o \ F o r m u l a < / K e y > < / a : K e y > < a : V a l u e   i : t y p e = " M e a s u r e G r i d V i e w S t a t e I D i a g r a m T a g A d d i t i o n a l I n f o " / > < / a : K e y V a l u e O f D i a g r a m O b j e c t K e y a n y T y p e z b w N T n L X > < a : K e y V a l u e O f D i a g r a m O b j e c t K e y a n y T y p e z b w N T n L X > < a : K e y > < K e y > M e a s u r e s \ C o u n t   o f   C o s t   P e r c e n t a g e \ T a g I n f o \ V a l u e < / K e y > < / a : K e y > < a : V a l u e   i : t y p e = " M e a s u r e G r i d V i e w S t a t e I D i a g r a m T a g A d d i t i o n a l I n f o " / > < / a : K e y V a l u e O f D i a g r a m O b j e c t K e y a n y T y p e z b w N T n L X > < a : K e y V a l u e O f D i a g r a m O b j e c t K e y a n y T y p e z b w N T n L X > < a : K e y > < K e y > M e a s u r e s \ C o u n t   o f   P r o d u c t   C a t e g o r y < / K e y > < / a : K e y > < a : V a l u e   i : t y p e = " M e a s u r e G r i d N o d e V i e w S t a t e " > < C o l u m n > 1 < / C o l u m n > < L a y e d O u t > t r u e < / L a y e d O u t > < W a s U I I n v i s i b l e > t r u e < / W a s U I I n v i s i b l e > < / a : V a l u e > < / a : K e y V a l u e O f D i a g r a m O b j e c t K e y a n y T y p e z b w N T n L X > < a : K e y V a l u e O f D i a g r a m O b j e c t K e y a n y T y p e z b w N T n L X > < a : K e y > < K e y > M e a s u r e s \ C o u n t   o f   P r o d u c t   C a t e g o r y \ T a g I n f o \ F o r m u l a < / K e y > < / a : K e y > < a : V a l u e   i : t y p e = " M e a s u r e G r i d V i e w S t a t e I D i a g r a m T a g A d d i t i o n a l I n f o " / > < / a : K e y V a l u e O f D i a g r a m O b j e c t K e y a n y T y p e z b w N T n L X > < a : K e y V a l u e O f D i a g r a m O b j e c t K e y a n y T y p e z b w N T n L X > < a : K e y > < K e y > M e a s u r e s \ C o u n t   o f   P r o d u c t   C a t e g o r y \ T a g I n f o \ V a l u e < / K e y > < / a : K e y > < a : V a l u e   i : t y p e = " M e a s u r e G r i d V i e w S t a t e I D i a g r a m T a g A d d i t i o n a l I n f o " / > < / a : K e y V a l u e O f D i a g r a m O b j e c t K e y a n y T y p e z b w N T n L X > < a : K e y V a l u e O f D i a g r a m O b j e c t K e y a n y T y p e z b w N T n L X > < a : K e y > < K e y > M e a s u r e s \ D i s t i n c t   C o u n t   o f   C o s t   P e r c e n t a g e < / K e y > < / a : K e y > < a : V a l u e   i : t y p e = " M e a s u r e G r i d N o d e V i e w S t a t e " > < C o l u m n > 1 4 < / C o l u m n > < L a y e d O u t > t r u e < / L a y e d O u t > < R o w > 2 < / R o w > < W a s U I I n v i s i b l e > t r u e < / W a s U I I n v i s i b l e > < / a : V a l u e > < / a : K e y V a l u e O f D i a g r a m O b j e c t K e y a n y T y p e z b w N T n L X > < a : K e y V a l u e O f D i a g r a m O b j e c t K e y a n y T y p e z b w N T n L X > < a : K e y > < K e y > M e a s u r e s \ D i s t i n c t   C o u n t   o f   C o s t   P e r c e n t a g e \ T a g I n f o \ F o r m u l a < / K e y > < / a : K e y > < a : V a l u e   i : t y p e = " M e a s u r e G r i d V i e w S t a t e I D i a g r a m T a g A d d i t i o n a l I n f o " / > < / a : K e y V a l u e O f D i a g r a m O b j e c t K e y a n y T y p e z b w N T n L X > < a : K e y V a l u e O f D i a g r a m O b j e c t K e y a n y T y p e z b w N T n L X > < a : K e y > < K e y > M e a s u r e s \ D i s t i n c t   C o u n t   o f   C o s t   P e r c e n t a g e \ T a g I n f o \ V a l u e < / K e y > < / a : K e y > < a : V a l u e   i : t y p e = " M e a s u r e G r i d V i e w S t a t e I D i a g r a m T a g A d d i t i o n a l I n f o " / > < / a : K e y V a l u e O f D i a g r a m O b j e c t K e y a n y T y p e z b w N T n L X > < a : K e y V a l u e O f D i a g r a m O b j e c t K e y a n y T y p e z b w N T n L X > < a : K e y > < K e y > C o l u m n s \ C u s t o m e r   N a m e < / K e y > < / a : K e y > < a : V a l u e   i : t y p e = " M e a s u r e G r i d N o d e V i e w S t a t e " > < L a y e d O u t > t r u e < / L a y e d O u t > < / a : V a l u e > < / a : K e y V a l u e O f D i a g r a m O b j e c t K e y a n y T y p e z b w N T n L X > < a : K e y V a l u e O f D i a g r a m O b j e c t K e y a n y T y p e z b w N T n L X > < a : K e y > < K e y > C o l u m n s \ P r o d u c t   C a t e g o r y < / K e y > < / a : K e y > < a : V a l u e   i : t y p e = " M e a s u r e G r i d N o d e V i e w S t a t e " > < C o l u m n > 1 < / C o l u m n > < L a y e d O u t > t r u e < / L a y e d O u t > < / a : V a l u e > < / a : K e y V a l u e O f D i a g r a m O b j e c t K e y a n y T y p e z b w N T n L X > < a : K e y V a l u e O f D i a g r a m O b j e c t K e y a n y T y p e z b w N T n L X > < a : K e y > < K e y > C o l u m n s \ P r o d u c t   N a m e < / 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 C o l u m n s \ D e l i v e r e d   D a t e < / K e y > < / a : K e y > < a : V a l u e   i : t y p e = " M e a s u r e G r i d N o d e V i e w S t a t e " > < C o l u m n > 4 < / C o l u m n > < L a y e d O u t > t r u e < / L a y e d O u t > < / a : V a l u e > < / a : K e y V a l u e O f D i a g r a m O b j e c t K e y a n y T y p e z b w N T n L X > < a : K e y V a l u e O f D i a g r a m O b j e c t K e y a n y T y p e z b w N T n L X > < a : K e y > < K e y > C o l u m n s \ Q u a n t i t y < / K e y > < / a : K e y > < a : V a l u e   i : t y p e = " M e a s u r e G r i d N o d e V i e w S t a t e " > < C o l u m n > 5 < / C o l u m n > < L a y e d O u t > t r u e < / L a y e d O u t > < / a : V a l u e > < / a : K e y V a l u e O f D i a g r a m O b j e c t K e y a n y T y p e z b w N T n L X > < a : K e y V a l u e O f D i a g r a m O b j e c t K e y a n y T y p e z b w N T n L X > < a : K e y > < K e y > C o l u m n s \ U n i t   P r i c e < / K e y > < / a : K e y > < a : V a l u e   i : t y p e = " M e a s u r e G r i d N o d e V i e w S t a t e " > < C o l u m n > 6 < / C o l u m n > < L a y e d O u t > t r u e < / L a y e d O u t > < / a : V a l u e > < / a : K e y V a l u e O f D i a g r a m O b j e c t K e y a n y T y p e z b w N T n L X > < a : K e y V a l u e O f D i a g r a m O b j e c t K e y a n y T y p e z b w N T n L X > < a : K e y > < K e y > C o l u m n s \ S t a t u s < / 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 C o l u m n s \ P a y m e n t   M e t h o d < / K e y > < / a : K e y > < a : V a l u e   i : t y p e = " M e a s u r e G r i d N o d e V i e w S t a t e " > < C o l u m n > 9 < / C o l u m n > < L a y e d O u t > t r u e < / L a y e d O u t > < / a : V a l u e > < / a : K e y V a l u e O f D i a g r a m O b j e c t K e y a n y T y p e z b w N T n L X > < a : K e y V a l u e O f D i a g r a m O b j e c t K e y a n y T y p e z b w N T n L X > < a : K e y > < K e y > C o l u m n s \ Y e a r < / K e y > < / a : K e y > < a : V a l u e   i : t y p e = " M e a s u r e G r i d N o d e V i e w S t a t e " > < C o l u m n > 1 0 < / C o l u m n > < L a y e d O u t > t r u e < / L a y e d O u t > < / a : V a l u e > < / a : K e y V a l u e O f D i a g r a m O b j e c t K e y a n y T y p e z b w N T n L X > < a : K e y V a l u e O f D i a g r a m O b j e c t K e y a n y T y p e z b w N T n L X > < a : K e y > < K e y > C o l u m n s \ M o n t h < / K e y > < / a : K e y > < a : V a l u e   i : t y p e = " M e a s u r e G r i d N o d e V i e w S t a t e " > < C o l u m n > 1 1 < / C o l u m n > < L a y e d O u t > t r u e < / L a y e d O u t > < / a : V a l u e > < / a : K e y V a l u e O f D i a g r a m O b j e c t K e y a n y T y p e z b w N T n L X > < a : K e y V a l u e O f D i a g r a m O b j e c t K e y a n y T y p e z b w N T n L X > < a : K e y > < K e y > C o l u m n s \ D a y < / K e y > < / a : K e y > < a : V a l u e   i : t y p e = " M e a s u r e G r i d N o d e V i e w S t a t e " > < C o l u m n > 1 2 < / C o l u m n > < L a y e d O u t > t r u e < / L a y e d O u t > < / a : V a l u e > < / a : K e y V a l u e O f D i a g r a m O b j e c t K e y a n y T y p e z b w N T n L X > < a : K e y V a l u e O f D i a g r a m O b j e c t K e y a n y T y p e z b w N T n L X > < a : K e y > < K e y > C o l u m n s \ D e l i v e r y   T i m e < / K e y > < / a : K e y > < a : V a l u e   i : t y p e = " M e a s u r e G r i d N o d e V i e w S t a t e " > < C o l u m n > 1 3 < / C o l u m n > < L a y e d O u t > t r u e < / L a y e d O u t > < / a : V a l u e > < / a : K e y V a l u e O f D i a g r a m O b j e c t K e y a n y T y p e z b w N T n L X > < a : K e y V a l u e O f D i a g r a m O b j e c t K e y a n y T y p e z b w N T n L X > < a : K e y > < K e y > C o l u m n s \ C o s t   P e r c e n t a g e < / K e y > < / a : K e y > < a : V a l u e   i : t y p e = " M e a s u r e G r i d N o d e V i e w S t a t e " > < C o l u m n > 1 4 < / C o l u m n > < L a y e d O u t > t r u e < / L a y e d O u t > < / a : V a l u e > < / a : K e y V a l u e O f D i a g r a m O b j e c t K e y a n y T y p e z b w N T n L X > < a : K e y V a l u e O f D i a g r a m O b j e c t K e y a n y T y p e z b w N T n L X > < a : K e y > < K e y > C o l u m n s \ T o t a l   C o s t < / 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 C o l u m n s \ N e t   P r o f i t < / K e y > < / a : K e y > < a : V a l u e   i : t y p e = " M e a s u r e G r i d N o d e V i e w S t a t e " > < C o l u m n > 1 7 < / C o l u m n > < L a y e d O u t > t r u e < / L a y e d O u t > < / a : V a l u e > < / a : K e y V a l u e O f D i a g r a m O b j e c t K e y a n y T y p e z b w N T n L X > < a : K e y V a l u e O f D i a g r a m O b j e c t K e y a n y T y p e z b w N T n L X > < a : K e y > < K e y > C o l u m n s \ O r d e r   D a t e   ( Y e a r ) < / K e y > < / a : K e y > < a : V a l u e   i : t y p e = " M e a s u r e G r i d N o d e V i e w S t a t e " > < C o l u m n > 1 8 < / C o l u m n > < L a y e d O u t > t r u e < / L a y e d O u t > < / a : V a l u e > < / a : K e y V a l u e O f D i a g r a m O b j e c t K e y a n y T y p e z b w N T n L X > < a : K e y V a l u e O f D i a g r a m O b j e c t K e y a n y T y p e z b w N T n L X > < a : K e y > < K e y > C o l u m n s \ O r d e r   D a t e   ( Q u a r t e r ) < / K e y > < / a : K e y > < a : V a l u e   i : t y p e = " M e a s u r e G r i d N o d e V i e w S t a t e " > < C o l u m n > 1 9 < / C o l u m n > < L a y e d O u t > t r u e < / L a y e d O u t > < / a : V a l u e > < / a : K e y V a l u e O f D i a g r a m O b j e c t K e y a n y T y p e z b w N T n L X > < a : K e y V a l u e O f D i a g r a m O b j e c t K e y a n y T y p e z b w N T n L X > < a : K e y > < K e y > C o l u m n s \ O r d e r   D a t e   ( M o n t h   I n d e x ) < / K e y > < / a : K e y > < a : V a l u e   i : t y p e = " M e a s u r e G r i d N o d e V i e w S t a t e " > < C o l u m n > 2 0 < / C o l u m n > < L a y e d O u t > t r u e < / L a y e d O u t > < / a : V a l u e > < / a : K e y V a l u e O f D i a g r a m O b j e c t K e y a n y T y p e z b w N T n L X > < a : K e y V a l u e O f D i a g r a m O b j e c t K e y a n y T y p e z b w N T n L X > < a : K e y > < K e y > C o l u m n s \ O r d e r   D a t e   ( M o n t h ) < / K e y > < / a : K e y > < a : V a l u e   i : t y p e = " M e a s u r e G r i d N o d e V i e w S t a t e " > < C o l u m n > 2 1 < / C o l u m n > < L a y e d O u t > t r u e < / L a y e d O u t > < / a : V a l u e > < / a : K e y V a l u e O f D i a g r a m O b j e c t K e y a n y T y p e z b w N T n L X > < a : K e y V a l u e O f D i a g r a m O b j e c t K e y a n y T y p e z b w N T n L X > < a : K e y > < K e y > L i n k s \ & l t ; C o l u m n s \ S u m   o f   T o t a l   C o s t & g t ; - & l t ; M e a s u r e s \ T o t a l   C o s t & g t ; < / K e y > < / a : K e y > < a : V a l u e   i : t y p e = " M e a s u r e G r i d V i e w S t a t e I D i a g r a m L i n k " / > < / a : K e y V a l u e O f D i a g r a m O b j e c t K e y a n y T y p e z b w N T n L X > < a : K e y V a l u e O f D i a g r a m O b j e c t K e y a n y T y p e z b w N T n L X > < a : K e y > < K e y > L i n k s \ & l t ; C o l u m n s \ S u m   o f   T o t a l   C o s t & g t ; - & l t ; M e a s u r e s \ T o t a l   C o s t & g t ; \ C O L U M N < / K e y > < / a : K e y > < a : V a l u e   i : t y p e = " M e a s u r e G r i d V i e w S t a t e I D i a g r a m L i n k E n d p o i n t " / > < / a : K e y V a l u e O f D i a g r a m O b j e c t K e y a n y T y p e z b w N T n L X > < a : K e y V a l u e O f D i a g r a m O b j e c t K e y a n y T y p e z b w N T n L X > < a : K e y > < K e y > L i n k s \ & l t ; C o l u m n s \ S u m   o f   T o t a l   C o s t & g t ; - & l t ; M e a s u r e s \ T o t a l   C o s t & g t ; \ M E A S U R E 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 N e t   P r o f i t & g t ; - & l t ; M e a s u r e s \ N e t   P r o f i t & g t ; < / K e y > < / a : K e y > < a : V a l u e   i : t y p e = " M e a s u r e G r i d V i e w S t a t e I D i a g r a m L i n k " / > < / a : K e y V a l u e O f D i a g r a m O b j e c t K e y a n y T y p e z b w N T n L X > < a : K e y V a l u e O f D i a g r a m O b j e c t K e y a n y T y p e z b w N T n L X > < a : K e y > < K e y > L i n k s \ & l t ; C o l u m n s \ S u m   o f   N e t   P r o f i t & g t ; - & l t ; M e a s u r e s \ N e t   P r o f i t & g t ; \ C O L U M N < / K e y > < / a : K e y > < a : V a l u e   i : t y p e = " M e a s u r e G r i d V i e w S t a t e I D i a g r a m L i n k E n d p o i n t " / > < / a : K e y V a l u e O f D i a g r a m O b j e c t K e y a n y T y p e z b w N T n L X > < a : K e y V a l u e O f D i a g r a m O b j e c t K e y a n y T y p e z b w N T n L X > < a : K e y > < K e y > L i n k s \ & l t ; C o l u m n s \ S u m   o f   N e t   P r o f i t & g t ; - & l t ; M e a s u r e s \ N e t   P r o f i t & g t ; \ M E A S U R E < / K e y > < / a : K e y > < a : V a l u e   i : t y p e = " M e a s u r e G r i d V i e w S t a t e I D i a g r a m L i n k E n d p o i n t " / > < / a : K e y V a l u e O f D i a g r a m O b j e c t K e y a n y T y p e z b w N T n L X > < a : K e y V a l u e O f D i a g r a m O b j e c t K e y a n y T y p e z b w N T n L X > < a : K e y > < K e y > L i n k s \ & l t ; C o l u m n s \ C o u n t   o f   C u s t o m e r   N a m e & g t ; - & l t ; M e a s u r e s \ C u s t o m e r   N a m e & g t ; < / K e y > < / a : K e y > < a : V a l u e   i : t y p e = " M e a s u r e G r i d V i e w S t a t e I D i a g r a m L i n k " / > < / a : K e y V a l u e O f D i a g r a m O b j e c t K e y a n y T y p e z b w N T n L X > < a : K e y V a l u e O f D i a g r a m O b j e c t K e y a n y T y p e z b w N T n L X > < a : K e y > < K e y > L i n k s \ & l t ; C o l u m n s \ C o u n t   o f   C u s t o m e r   N a m e & g t ; - & l t ; M e a s u r e s \ C u s t o m e r   N a m e & g t ; \ C O L U M N < / K e y > < / a : K e y > < a : V a l u e   i : t y p e = " M e a s u r e G r i d V i e w S t a t e I D i a g r a m L i n k E n d p o i n t " / > < / a : K e y V a l u e O f D i a g r a m O b j e c t K e y a n y T y p e z b w N T n L X > < a : K e y V a l u e O f D i a g r a m O b j e c t K e y a n y T y p e z b w N T n L X > < a : K e y > < K e y > L i n k s \ & l t ; C o l u m n s \ C o u n t   o f   C u s t o m e r   N a m e & g t ; - & l t ; M e a s u r e s \ C u s t o m e r   N a m e & g t ; \ M E A S U R E 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 D e l i v e r y   T i m e & g t ; - & l t ; M e a s u r e s \ D e l i v e r y   T i m e & g t ; < / K e y > < / a : K e y > < a : V a l u e   i : t y p e = " M e a s u r e G r i d V i e w S t a t e I D i a g r a m L i n k " / > < / a : K e y V a l u e O f D i a g r a m O b j e c t K e y a n y T y p e z b w N T n L X > < a : K e y V a l u e O f D i a g r a m O b j e c t K e y a n y T y p e z b w N T n L X > < a : K e y > < K e y > L i n k s \ & l t ; C o l u m n s \ S u m   o f   D e l i v e r y   T i m e & g t ; - & l t ; M e a s u r e s \ D e l i v e r y   T i m e & g t ; \ C O L U M N < / K e y > < / a : K e y > < a : V a l u e   i : t y p e = " M e a s u r e G r i d V i e w S t a t e I D i a g r a m L i n k E n d p o i n t " / > < / a : K e y V a l u e O f D i a g r a m O b j e c t K e y a n y T y p e z b w N T n L X > < a : K e y V a l u e O f D i a g r a m O b j e c t K e y a n y T y p e z b w N T n L X > < a : K e y > < K e y > L i n k s \ & l t ; C o l u m n s \ S u m   o f   D e l i v e r y   T i m e & g t ; - & l t ; M e a s u r e s \ D e l i v e r y   T i m e & g t ; \ M E A S U R E < / K e y > < / a : K e y > < a : V a l u e   i : t y p e = " M e a s u r e G r i d V i e w S t a t e I D i a g r a m L i n k E n d p o i n t " / > < / a : K e y V a l u e O f D i a g r a m O b j e c t K e y a n y T y p e z b w N T n L X > < a : K e y V a l u e O f D i a g r a m O b j e c t K e y a n y T y p e z b w N T n L X > < a : K e y > < K e y > L i n k s \ & l t ; C o l u m n s \ A v e r a g e   o f   D e l i v e r y   T i m e & g t ; - & l t ; M e a s u r e s \ D e l i v e r y   T i m e & g t ; < / K e y > < / a : K e y > < a : V a l u e   i : t y p e = " M e a s u r e G r i d V i e w S t a t e I D i a g r a m L i n k " / > < / a : K e y V a l u e O f D i a g r a m O b j e c t K e y a n y T y p e z b w N T n L X > < a : K e y V a l u e O f D i a g r a m O b j e c t K e y a n y T y p e z b w N T n L X > < a : K e y > < K e y > L i n k s \ & l t ; C o l u m n s \ A v e r a g e   o f   D e l i v e r y   T i m e & g t ; - & l t ; M e a s u r e s \ D e l i v e r y   T i m e & g t ; \ C O L U M N < / K e y > < / a : K e y > < a : V a l u e   i : t y p e = " M e a s u r e G r i d V i e w S t a t e I D i a g r a m L i n k E n d p o i n t " / > < / a : K e y V a l u e O f D i a g r a m O b j e c t K e y a n y T y p e z b w N T n L X > < a : K e y V a l u e O f D i a g r a m O b j e c t K e y a n y T y p e z b w N T n L X > < a : K e y > < K e y > L i n k s \ & l t ; C o l u m n s \ A v e r a g e   o f   D e l i v e r y   T i m e & g t ; - & l t ; M e a s u r e s \ D e l i v e r y   T i m e & g t ; \ M E A S U R E < / K e y > < / a : K e y > < a : V a l u e   i : t y p e = " M e a s u r e G r i d V i e w S t a t e I D i a g r a m L i n k E n d p o i n t " / > < / 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 L i n k s \ & l t ; C o l u m n s \ S u m   o f   C o s t   P e r c e n t a g e & g t ; - & l t ; M e a s u r e s \ C o s t   P e r c e n t a g e & g t ; < / K e y > < / a : K e y > < a : V a l u e   i : t y p e = " M e a s u r e G r i d V i e w S t a t e I D i a g r a m L i n k " / > < / a : K e y V a l u e O f D i a g r a m O b j e c t K e y a n y T y p e z b w N T n L X > < a : K e y V a l u e O f D i a g r a m O b j e c t K e y a n y T y p e z b w N T n L X > < a : K e y > < K e y > L i n k s \ & l t ; C o l u m n s \ S u m   o f   C o s t   P e r c e n t a g e & g t ; - & l t ; M e a s u r e s \ C o s t   P e r c e n t a g e & g t ; \ C O L U M N < / K e y > < / a : K e y > < a : V a l u e   i : t y p e = " M e a s u r e G r i d V i e w S t a t e I D i a g r a m L i n k E n d p o i n t " / > < / a : K e y V a l u e O f D i a g r a m O b j e c t K e y a n y T y p e z b w N T n L X > < a : K e y V a l u e O f D i a g r a m O b j e c t K e y a n y T y p e z b w N T n L X > < a : K e y > < K e y > L i n k s \ & l t ; C o l u m n s \ S u m   o f   C o s t   P e r c e n t a g e & g t ; - & l t ; M e a s u r e s \ C o s t   P e r c e n t a g e & g t ; \ M E A S U R E < / K e y > < / a : K e y > < a : V a l u e   i : t y p e = " M e a s u r e G r i d V i e w S t a t e I D i a g r a m L i n k E n d p o i n t " / > < / a : K e y V a l u e O f D i a g r a m O b j e c t K e y a n y T y p e z b w N T n L X > < a : K e y V a l u e O f D i a g r a m O b j e c t K e y a n y T y p e z b w N T n L X > < a : K e y > < K e y > L i n k s \ & l t ; C o l u m n s \ C o u n t   o f   C o s t   P e r c e n t a g e & g t ; - & l t ; M e a s u r e s \ C o s t   P e r c e n t a g e & g t ; < / K e y > < / a : K e y > < a : V a l u e   i : t y p e = " M e a s u r e G r i d V i e w S t a t e I D i a g r a m L i n k " / > < / a : K e y V a l u e O f D i a g r a m O b j e c t K e y a n y T y p e z b w N T n L X > < a : K e y V a l u e O f D i a g r a m O b j e c t K e y a n y T y p e z b w N T n L X > < a : K e y > < K e y > L i n k s \ & l t ; C o l u m n s \ C o u n t   o f   C o s t   P e r c e n t a g e & g t ; - & l t ; M e a s u r e s \ C o s t   P e r c e n t a g e & g t ; \ C O L U M N < / K e y > < / a : K e y > < a : V a l u e   i : t y p e = " M e a s u r e G r i d V i e w S t a t e I D i a g r a m L i n k E n d p o i n t " / > < / a : K e y V a l u e O f D i a g r a m O b j e c t K e y a n y T y p e z b w N T n L X > < a : K e y V a l u e O f D i a g r a m O b j e c t K e y a n y T y p e z b w N T n L X > < a : K e y > < K e y > L i n k s \ & l t ; C o l u m n s \ C o u n t   o f   C o s t   P e r c e n t a g e & g t ; - & l t ; M e a s u r e s \ C o s t   P e r c e n t a g e & g t ; \ M E A S U R E < / K e y > < / a : K e y > < a : V a l u e   i : t y p e = " M e a s u r e G r i d V i e w S t a t e I D i a g r a m L i n k E n d p o i n t " / > < / a : K e y V a l u e O f D i a g r a m O b j e c t K e y a n y T y p e z b w N T n L X > < a : K e y V a l u e O f D i a g r a m O b j e c t K e y a n y T y p e z b w N T n L X > < a : K e y > < K e y > L i n k s \ & l t ; C o l u m n s \ C o u n t   o f   P r o d u c t   C a t e g o r y & g t ; - & l t ; M e a s u r e s \ P r o d u c t   C a t e g o r y & g t ; < / K e y > < / a : K e y > < a : V a l u e   i : t y p e = " M e a s u r e G r i d V i e w S t a t e I D i a g r a m L i n k " / > < / a : K e y V a l u e O f D i a g r a m O b j e c t K e y a n y T y p e z b w N T n L X > < a : K e y V a l u e O f D i a g r a m O b j e c t K e y a n y T y p e z b w N T n L X > < a : K e y > < K e y > L i n k s \ & l t ; C o l u m n s \ C o u n t   o f   P r o d u c t   C a t e g o r y & g t ; - & l t ; M e a s u r e s \ P r o d u c t   C a t e g o r y & g t ; \ C O L U M N < / K e y > < / a : K e y > < a : V a l u e   i : t y p e = " M e a s u r e G r i d V i e w S t a t e I D i a g r a m L i n k E n d p o i n t " / > < / a : K e y V a l u e O f D i a g r a m O b j e c t K e y a n y T y p e z b w N T n L X > < a : K e y V a l u e O f D i a g r a m O b j e c t K e y a n y T y p e z b w N T n L X > < a : K e y > < K e y > L i n k s \ & l t ; C o l u m n s \ C o u n t   o f   P r o d u c t   C a t e g o r y & g t ; - & l t ; M e a s u r e s \ P r o d u c t   C a t e g o r y & g t ; \ M E A S U R E < / K e y > < / a : K e y > < a : V a l u e   i : t y p e = " M e a s u r e G r i d V i e w S t a t e I D i a g r a m L i n k E n d p o i n t " / > < / a : K e y V a l u e O f D i a g r a m O b j e c t K e y a n y T y p e z b w N T n L X > < a : K e y V a l u e O f D i a g r a m O b j e c t K e y a n y T y p e z b w N T n L X > < a : K e y > < K e y > L i n k s \ & l t ; C o l u m n s \ D i s t i n c t   C o u n t   o f   C o s t   P e r c e n t a g e & g t ; - & l t ; M e a s u r e s \ C o s t   P e r c e n t a g e & g t ; < / K e y > < / a : K e y > < a : V a l u e   i : t y p e = " M e a s u r e G r i d V i e w S t a t e I D i a g r a m L i n k " / > < / a : K e y V a l u e O f D i a g r a m O b j e c t K e y a n y T y p e z b w N T n L X > < a : K e y V a l u e O f D i a g r a m O b j e c t K e y a n y T y p e z b w N T n L X > < a : K e y > < K e y > L i n k s \ & l t ; C o l u m n s \ D i s t i n c t   C o u n t   o f   C o s t   P e r c e n t a g e & g t ; - & l t ; M e a s u r e s \ C o s t   P e r c e n t a g e & g t ; \ C O L U M N < / K e y > < / a : K e y > < a : V a l u e   i : t y p e = " M e a s u r e G r i d V i e w S t a t e I D i a g r a m L i n k E n d p o i n t " / > < / a : K e y V a l u e O f D i a g r a m O b j e c t K e y a n y T y p e z b w N T n L X > < a : K e y V a l u e O f D i a g r a m O b j e c t K e y a n y T y p e z b w N T n L X > < a : K e y > < K e y > L i n k s \ & l t ; C o l u m n s \ D i s t i n c t   C o u n t   o f   C o s t   P e r c e n t a g e & g t ; - & l t ; M e a s u r e s \ C o s t   P e r c e n t a g e & g t ; \ M E A S U R E < / K e y > < / a : K e y > < a : V a l u e   i : t y p e = " M e a s u r e G r i d V i e w S t a t e I D i a g r a m L i n k E n d p o i n t " / > < / 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 N a m e < / K e y > < / D i a g r a m O b j e c t K e y > < D i a g r a m O b j e c t K e y > < K e y > C o l u m n s \ C o s t   P e r c e n t a g e 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 N a m e < / K e y > < / a : K e y > < a : V a l u e   i : t y p e = " M e a s u r e G r i d N o d e V i e w S t a t e " > < L a y e d O u t > t r u e < / L a y e d O u t > < / a : V a l u e > < / a : K e y V a l u e O f D i a g r a m O b j e c t K e y a n y T y p e z b w N T n L X > < a : K e y V a l u e O f D i a g r a m O b j e c t K e y a n y T y p e z b w N T n L X > < a : K e y > < K e y > C o l u m n s \ C o s t   P e r c e n t a g e < / K e y > < / a : K e y > < a : V a l u e   i : t y p e = " M e a s u r e G r i d N o d e V i e w S t a t e " > < C o l u m n > 1 < / C o l u m n > < L a y e d O u t > t r u e < / L a y e d O u t > < / 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 C o l u m n s \ D e l i v e r e d   D a t e 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 C o l u m n s \ D e l i v e r y   T i m e < / K e y > < / a : K e y > < a : V a l u e   i : t y p e = " T a b l e W i d g e t B a s e V i e w S t a t e " / > < / a : K e y V a l u e O f D i a g r a m O b j e c t K e y a n y T y p e z b w N T n L X > < a : K e y V a l u e O f D i a g r a m O b j e c t K e y a n y T y p e z b w N T n L X > < a : K e y > < K e y > C o l u m n s \ C o s t   P e r c e n t a g e < / 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 C o l u m n s \ N e t   P r o f i t < / 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 C o l u m n s \ C o s t   P e r c e n t a g e 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 2 0 2 5 - 0 7 - 0 9 T 1 5 : 5 6 : 1 8 . 4 9 3 5 9 6 2 + 0 5 : 3 0 < / L a s t P r o c e s s e d T i m e > < / D a t a M o d e l i n g S a n d b o x . S e r i a l i z e d S a n d b o x E r r o r C a c h 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 P r o d u c t   N a m e < / s t r i n g > < / k e y > < v a l u e > < i n t > 1 3 1 < / i n t > < / v a l u e > < / i t e m > < i t e m > < k e y > < s t r i n g > C o s t   P e r c e n t a g e < / s t r i n g > < / k e y > < v a l u e > < i n t > 1 4 6 < / i n t > < / v a l u e > < / i t e m > < / C o l u m n W i d t h s > < C o l u m n D i s p l a y I n d e x > < i t e m > < k e y > < s t r i n g > P r o d u c t   N a m e < / s t r i n g > < / k e y > < v a l u e > < i n t > 0 < / i n t > < / v a l u e > < / i t e m > < i t e m > < k e y > < s t r i n g > C o s t   P e r c e n t a g e < / 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T a b l e O r d e r " > < C u s t o m C o n t e n t > < ! [ C D A T A [ T a b l e 1 , T a b l e 4 ] ] > < / C u s t o m C o n t e n t > < / G e m i n i > 
</file>

<file path=customXml/item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 C u s t o m e r   N a m e < / s t r i n g > < / k e y > < v a l u e > < i n t > 1 4 5 < / i n t > < / v a l u e > < / i t e m > < i t e m > < k e y > < s t r i n g > P r o d u c t   C a t e g o r y < / s t r i n g > < / k e y > < v a l u e > < i n t > 1 5 1 < / i n t > < / v a l u e > < / i t e m > < i t e m > < k e y > < s t r i n g > P r o d u c t   N a m e < / s t r i n g > < / k e y > < v a l u e > < i n t > 1 3 1 < / i n t > < / v a l u e > < / i t e m > < i t e m > < k e y > < s t r i n g > O r d e r   D a t e < / s t r i n g > < / k e y > < v a l u e > < i n t > 1 0 8 < / i n t > < / v a l u e > < / i t e m > < i t e m > < k e y > < s t r i n g > D e l i v e r e d   D a t e < / s t r i n g > < / k e y > < v a l u e > < i n t > 1 3 1 < / i n t > < / v a l u e > < / i t e m > < i t e m > < k e y > < s t r i n g > Q u a n t i t y < / s t r i n g > < / k e y > < v a l u e > < i n t > 8 9 < / i n t > < / v a l u e > < / i t e m > < i t e m > < k e y > < s t r i n g > U n i t   P r i c e < / s t r i n g > < / k e y > < v a l u e > < i n t > 9 9 < / i n t > < / v a l u e > < / i t e m > < i t e m > < k e y > < s t r i n g > S t a t u s < / s t r i n g > < / k e y > < v a l u e > < i n t > 7 7 < / i n t > < / v a l u e > < / i t e m > < i t e m > < k e y > < s t r i n g > C o u n t r y < / s t r i n g > < / k e y > < v a l u e > < i n t > 8 7 < / i n t > < / v a l u e > < / i t e m > < i t e m > < k e y > < s t r i n g > P a y m e n t   M e t h o d < / s t r i n g > < / k e y > < v a l u e > < i n t > 1 4 7 < / i n t > < / v a l u e > < / i t e m > < i t e m > < k e y > < s t r i n g > Y e a r < / s t r i n g > < / k e y > < v a l u e > < i n t > 6 5 < / i n t > < / v a l u e > < / i t e m > < i t e m > < k e y > < s t r i n g > M o n t h < / s t r i n g > < / k e y > < v a l u e > < i n t > 7 7 < / i n t > < / v a l u e > < / i t e m > < i t e m > < k e y > < s t r i n g > D a y < / s t r i n g > < / k e y > < v a l u e > < i n t > 6 1 < / i n t > < / v a l u e > < / i t e m > < i t e m > < k e y > < s t r i n g > D e l i v e r y   T i m e < / s t r i n g > < / k e y > < v a l u e > < i n t > 1 2 4 < / i n t > < / v a l u e > < / i t e m > < i t e m > < k e y > < s t r i n g > C o s t   P e r c e n t a g e < / s t r i n g > < / k e y > < v a l u e > < i n t > 1 4 6 < / i n t > < / v a l u e > < / i t e m > < i t e m > < k e y > < s t r i n g > T o t a l   C o s t < / s t r i n g > < / k e y > < v a l u e > < i n t > 1 0 4 < / i n t > < / v a l u e > < / i t e m > < i t e m > < k e y > < s t r i n g > R e v e n u e < / s t r i n g > < / k e y > < v a l u e > < i n t > 9 3 < / i n t > < / v a l u e > < / i t e m > < i t e m > < k e y > < s t r i n g > N e t   P r o f i t < / s t r i n g > < / k e y > < v a l u e > < i n t > 9 7 < / i n t > < / v a l u e > < / i t e m > < i t e m > < k e y > < s t r i n g > O r d e r   D a t e   ( Y e a r ) < / s t r i n g > < / k e y > < v a l u e > < i n t > 1 5 2 < / i n t > < / v a l u e > < / i t e m > < i t e m > < k e y > < s t r i n g > O r d e r   D a t e   ( Q u a r t e r ) < / s t r i n g > < / k e y > < v a l u e > < i n t > 1 7 2 < / i n t > < / v a l u e > < / i t e m > < i t e m > < k e y > < s t r i n g > O r d e r   D a t e   ( M o n t h   I n d e x ) < / s t r i n g > < / k e y > < v a l u e > < i n t > 2 0 2 < / i n t > < / v a l u e > < / i t e m > < i t e m > < k e y > < s t r i n g > O r d e r   D a t e   ( M o n t h ) < / s t r i n g > < / k e y > < v a l u e > < i n t > 1 6 4 < / i n t > < / v a l u e > < / i t e m > < / C o l u m n W i d t h s > < C o l u m n D i s p l a y I n d e x > < i t e m > < k e y > < s t r i n g > C u s t o m e r   N a m e < / s t r i n g > < / k e y > < v a l u e > < i n t > 0 < / i n t > < / v a l u e > < / i t e m > < i t e m > < k e y > < s t r i n g > P r o d u c t   C a t e g o r y < / s t r i n g > < / k e y > < v a l u e > < i n t > 1 < / i n t > < / v a l u e > < / i t e m > < i t e m > < k e y > < s t r i n g > P r o d u c t   N a m e < / s t r i n g > < / k e y > < v a l u e > < i n t > 2 < / i n t > < / v a l u e > < / i t e m > < i t e m > < k e y > < s t r i n g > O r d e r   D a t e < / s t r i n g > < / k e y > < v a l u e > < i n t > 3 < / i n t > < / v a l u e > < / i t e m > < i t e m > < k e y > < s t r i n g > D e l i v e r e d   D a t e < / s t r i n g > < / k e y > < v a l u e > < i n t > 4 < / i n t > < / v a l u e > < / i t e m > < i t e m > < k e y > < s t r i n g > Q u a n t i t y < / s t r i n g > < / k e y > < v a l u e > < i n t > 5 < / i n t > < / v a l u e > < / i t e m > < i t e m > < k e y > < s t r i n g > U n i t   P r i c e < / s t r i n g > < / k e y > < v a l u e > < i n t > 6 < / i n t > < / v a l u e > < / i t e m > < i t e m > < k e y > < s t r i n g > S t a t u s < / s t r i n g > < / k e y > < v a l u e > < i n t > 7 < / i n t > < / v a l u e > < / i t e m > < i t e m > < k e y > < s t r i n g > C o u n t r y < / s t r i n g > < / k e y > < v a l u e > < i n t > 8 < / i n t > < / v a l u e > < / i t e m > < i t e m > < k e y > < s t r i n g > P a y m e n t   M e t h o d < / s t r i n g > < / k e y > < v a l u e > < i n t > 9 < / i n t > < / v a l u e > < / i t e m > < i t e m > < k e y > < s t r i n g > Y e a r < / s t r i n g > < / k e y > < v a l u e > < i n t > 1 0 < / i n t > < / v a l u e > < / i t e m > < i t e m > < k e y > < s t r i n g > M o n t h < / s t r i n g > < / k e y > < v a l u e > < i n t > 1 1 < / i n t > < / v a l u e > < / i t e m > < i t e m > < k e y > < s t r i n g > D a y < / s t r i n g > < / k e y > < v a l u e > < i n t > 1 2 < / i n t > < / v a l u e > < / i t e m > < i t e m > < k e y > < s t r i n g > D e l i v e r y   T i m e < / s t r i n g > < / k e y > < v a l u e > < i n t > 1 3 < / i n t > < / v a l u e > < / i t e m > < i t e m > < k e y > < s t r i n g > C o s t   P e r c e n t a g e < / s t r i n g > < / k e y > < v a l u e > < i n t > 1 4 < / i n t > < / v a l u e > < / i t e m > < i t e m > < k e y > < s t r i n g > T o t a l   C o s t < / s t r i n g > < / k e y > < v a l u e > < i n t > 1 5 < / i n t > < / v a l u e > < / i t e m > < i t e m > < k e y > < s t r i n g > R e v e n u e < / s t r i n g > < / k e y > < v a l u e > < i n t > 1 6 < / i n t > < / v a l u e > < / i t e m > < i t e m > < k e y > < s t r i n g > N e t   P r o f i t < / s t r i n g > < / k e y > < v a l u e > < i n t > 1 7 < / i n t > < / v a l u e > < / i t e m > < i t e m > < k e y > < s t r i n g > O r d e r   D a t e   ( Y e a r ) < / s t r i n g > < / k e y > < v a l u e > < i n t > 1 8 < / i n t > < / v a l u e > < / i t e m > < i t e m > < k e y > < s t r i n g > O r d e r   D a t e   ( Q u a r t e r ) < / s t r i n g > < / k e y > < v a l u e > < i n t > 1 9 < / i n t > < / v a l u e > < / i t e m > < i t e m > < k e y > < s t r i n g > O r d e r   D a t e   ( M o n t h   I n d e x ) < / s t r i n g > < / k e y > < v a l u e > < i n t > 2 0 < / i n t > < / v a l u e > < / i t e m > < i t e m > < k e y > < s t r i n g > O r d e r   D a t e   ( M o n t h ) < / s t r i n g > < / k e y > < v a l u e > < i n t > 2 1 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8F3A267-40C8-4466-AE6F-A234DD9A71DB}">
  <ds:schemaRefs/>
</ds:datastoreItem>
</file>

<file path=customXml/itemProps10.xml><?xml version="1.0" encoding="utf-8"?>
<ds:datastoreItem xmlns:ds="http://schemas.openxmlformats.org/officeDocument/2006/customXml" ds:itemID="{974D3743-680E-4D37-A164-55305600DA91}">
  <ds:schemaRefs/>
</ds:datastoreItem>
</file>

<file path=customXml/itemProps11.xml><?xml version="1.0" encoding="utf-8"?>
<ds:datastoreItem xmlns:ds="http://schemas.openxmlformats.org/officeDocument/2006/customXml" ds:itemID="{7430464E-AB63-4AA5-AA47-84570A3FE138}">
  <ds:schemaRefs/>
</ds:datastoreItem>
</file>

<file path=customXml/itemProps12.xml><?xml version="1.0" encoding="utf-8"?>
<ds:datastoreItem xmlns:ds="http://schemas.openxmlformats.org/officeDocument/2006/customXml" ds:itemID="{E2F61D0A-EC50-434B-8D68-AFB8A4947370}">
  <ds:schemaRefs/>
</ds:datastoreItem>
</file>

<file path=customXml/itemProps13.xml><?xml version="1.0" encoding="utf-8"?>
<ds:datastoreItem xmlns:ds="http://schemas.openxmlformats.org/officeDocument/2006/customXml" ds:itemID="{B14CFF78-AB19-4850-BA2F-C3748DB51CDF}">
  <ds:schemaRefs/>
</ds:datastoreItem>
</file>

<file path=customXml/itemProps14.xml><?xml version="1.0" encoding="utf-8"?>
<ds:datastoreItem xmlns:ds="http://schemas.openxmlformats.org/officeDocument/2006/customXml" ds:itemID="{671DFA1E-68E4-47A2-9BDF-222C1C8B3546}">
  <ds:schemaRefs/>
</ds:datastoreItem>
</file>

<file path=customXml/itemProps15.xml><?xml version="1.0" encoding="utf-8"?>
<ds:datastoreItem xmlns:ds="http://schemas.openxmlformats.org/officeDocument/2006/customXml" ds:itemID="{70FED3F7-161C-4C90-881F-6871C3F59196}">
  <ds:schemaRefs/>
</ds:datastoreItem>
</file>

<file path=customXml/itemProps16.xml><?xml version="1.0" encoding="utf-8"?>
<ds:datastoreItem xmlns:ds="http://schemas.openxmlformats.org/officeDocument/2006/customXml" ds:itemID="{56970F30-50DB-48D2-A918-EC3681D28E7A}">
  <ds:schemaRefs/>
</ds:datastoreItem>
</file>

<file path=customXml/itemProps17.xml><?xml version="1.0" encoding="utf-8"?>
<ds:datastoreItem xmlns:ds="http://schemas.openxmlformats.org/officeDocument/2006/customXml" ds:itemID="{6A4F93F1-5815-48CA-A6C1-541E9E98E7FF}">
  <ds:schemaRefs/>
</ds:datastoreItem>
</file>

<file path=customXml/itemProps2.xml><?xml version="1.0" encoding="utf-8"?>
<ds:datastoreItem xmlns:ds="http://schemas.openxmlformats.org/officeDocument/2006/customXml" ds:itemID="{0BED5E4A-362D-4B39-A062-F9D97136A41B}">
  <ds:schemaRefs/>
</ds:datastoreItem>
</file>

<file path=customXml/itemProps3.xml><?xml version="1.0" encoding="utf-8"?>
<ds:datastoreItem xmlns:ds="http://schemas.openxmlformats.org/officeDocument/2006/customXml" ds:itemID="{A0FB1A40-1495-442E-9099-239AF5B450B5}">
  <ds:schemaRefs/>
</ds:datastoreItem>
</file>

<file path=customXml/itemProps4.xml><?xml version="1.0" encoding="utf-8"?>
<ds:datastoreItem xmlns:ds="http://schemas.openxmlformats.org/officeDocument/2006/customXml" ds:itemID="{C711C893-292D-4067-B4E0-5E1464CF3BB7}">
  <ds:schemaRefs/>
</ds:datastoreItem>
</file>

<file path=customXml/itemProps5.xml><?xml version="1.0" encoding="utf-8"?>
<ds:datastoreItem xmlns:ds="http://schemas.openxmlformats.org/officeDocument/2006/customXml" ds:itemID="{AB46C3FA-EB6D-4455-B4EF-CA749A472810}">
  <ds:schemaRefs/>
</ds:datastoreItem>
</file>

<file path=customXml/itemProps6.xml><?xml version="1.0" encoding="utf-8"?>
<ds:datastoreItem xmlns:ds="http://schemas.openxmlformats.org/officeDocument/2006/customXml" ds:itemID="{2BF8EE5F-0486-425B-83EC-8683E8E83E85}">
  <ds:schemaRefs/>
</ds:datastoreItem>
</file>

<file path=customXml/itemProps7.xml><?xml version="1.0" encoding="utf-8"?>
<ds:datastoreItem xmlns:ds="http://schemas.openxmlformats.org/officeDocument/2006/customXml" ds:itemID="{7501E3ED-21FC-4F7C-8268-A9118031AB2F}">
  <ds:schemaRefs/>
</ds:datastoreItem>
</file>

<file path=customXml/itemProps8.xml><?xml version="1.0" encoding="utf-8"?>
<ds:datastoreItem xmlns:ds="http://schemas.openxmlformats.org/officeDocument/2006/customXml" ds:itemID="{3CE42A94-31DE-4FD4-B234-5D26B24CD2FB}">
  <ds:schemaRefs/>
</ds:datastoreItem>
</file>

<file path=customXml/itemProps9.xml><?xml version="1.0" encoding="utf-8"?>
<ds:datastoreItem xmlns:ds="http://schemas.openxmlformats.org/officeDocument/2006/customXml" ds:itemID="{EE9435D6-B327-427A-83B8-FBAE8B1D49F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sales_data</vt:lpstr>
      <vt:lpstr>Cost Per Unit</vt:lpstr>
      <vt:lpstr>Descriptive Satistics</vt:lpstr>
      <vt:lpstr>Form Fields</vt:lpstr>
      <vt:lpstr>Form</vt:lpstr>
      <vt:lpstr>KPIs</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Abessolo Ateba Abhas</dc:creator>
  <cp:lastModifiedBy>Salitha Marasinghe</cp:lastModifiedBy>
  <dcterms:created xsi:type="dcterms:W3CDTF">2025-01-30T07:46:36Z</dcterms:created>
  <dcterms:modified xsi:type="dcterms:W3CDTF">2025-07-09T10:26:19Z</dcterms:modified>
</cp:coreProperties>
</file>